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600" windowHeight="6930" tabRatio="602" activeTab="1"/>
  </bookViews>
  <sheets>
    <sheet name="Biểu TH" sheetId="1" r:id="rId1"/>
    <sheet name="Biểu TH TT29" sheetId="2" r:id="rId2"/>
    <sheet name="Sheet1" sheetId="3" r:id="rId3"/>
  </sheets>
  <definedNames>
    <definedName name="_xlnm.Print_Area" localSheetId="0">'Biểu TH'!$A$1:$BC$27</definedName>
    <definedName name="_xlnm.Print_Area" localSheetId="1">'Biểu TH TT29'!$A$1:$Y$20</definedName>
    <definedName name="_xlnm.Print_Titles" localSheetId="0">'Biểu TH'!$11:$11</definedName>
  </definedNames>
  <calcPr fullCalcOnLoad="1"/>
</workbook>
</file>

<file path=xl/sharedStrings.xml><?xml version="1.0" encoding="utf-8"?>
<sst xmlns="http://schemas.openxmlformats.org/spreadsheetml/2006/main" count="175" uniqueCount="128">
  <si>
    <t>Đất ở bị thu hồi</t>
  </si>
  <si>
    <t>Tái định cư</t>
  </si>
  <si>
    <t>TT</t>
  </si>
  <si>
    <t>Tên dự án</t>
  </si>
  <si>
    <t>Mục đích thu hồi đất</t>
  </si>
  <si>
    <t>Để giao dự án đầu tư xây dựng</t>
  </si>
  <si>
    <t>Để đấu giá quyền sử dụng đất</t>
  </si>
  <si>
    <t>Để đấu thầu dự án có sử dụng đất</t>
  </si>
  <si>
    <t>Diện tích đất thu hồi (m2)</t>
  </si>
  <si>
    <t>Thực hiện bồi thường, hỗ trợ và tái định cư</t>
  </si>
  <si>
    <t>Bồi thường đất thu hồi</t>
  </si>
  <si>
    <t>Thực hiện bồi thường bằng đất (m2)</t>
  </si>
  <si>
    <t>Thực hiện bồi thường bằng tiền (1,000đồng)</t>
  </si>
  <si>
    <t>Tổng diện tích bồi thường bằng đất</t>
  </si>
  <si>
    <t>Bồi thường đất ở</t>
  </si>
  <si>
    <t>Trong đó</t>
  </si>
  <si>
    <t>Hỗ trợ đất thu hồi</t>
  </si>
  <si>
    <t>Hỗ trợ bằng tiền</t>
  </si>
  <si>
    <t>Tổng tiền hỗ trợ</t>
  </si>
  <si>
    <t>Hỗ trợ chuyển đồi nghề nghiệp bằng giao đất ở và đất phi nông nghiệp</t>
  </si>
  <si>
    <t>TĐC bằng đất ở</t>
  </si>
  <si>
    <t>Tổng diện tích đất (m2)</t>
  </si>
  <si>
    <t>Tổng số hộ được giao đất tái định cư</t>
  </si>
  <si>
    <t>Tổng số tiền</t>
  </si>
  <si>
    <t>Số hộ tự tái định cư được hỗ trợ</t>
  </si>
  <si>
    <t>Hỗ trợ tiền cho các hộ tự TĐC (1000 đồng)</t>
  </si>
  <si>
    <t>Tổng tiền bồi thường</t>
  </si>
  <si>
    <t>Theo quy hoạch (chưa có dự án đầu tư)</t>
  </si>
  <si>
    <t xml:space="preserve">Tổng </t>
  </si>
  <si>
    <t xml:space="preserve">Tổng diện tích đất thu hồi </t>
  </si>
  <si>
    <t>Đất khác</t>
  </si>
  <si>
    <t>BT đất  nông nghiệp</t>
  </si>
  <si>
    <t>BT đất  khác</t>
  </si>
  <si>
    <t xml:space="preserve">Tiền bồi thường về đất </t>
  </si>
  <si>
    <t>Tiền bồi thường về tài sản vật kiến trúc</t>
  </si>
  <si>
    <t>Tiền bồi thường về cây trồng, vật nuôi</t>
  </si>
  <si>
    <t>Hỗ trợ về đất</t>
  </si>
  <si>
    <t>Hỗ trợ di chuyển</t>
  </si>
  <si>
    <t>Hỗ trợ nơi ở tạm</t>
  </si>
  <si>
    <t>Hỗ trợ ổn định đời sống</t>
  </si>
  <si>
    <t>Hỗ trợ sản xuất</t>
  </si>
  <si>
    <t>Hỗ trợ chuyển đổi nghề và tìm kiếm việc làm</t>
  </si>
  <si>
    <t>Hỗ trợ khác</t>
  </si>
  <si>
    <t>Hỗ trợ người đang thuê nhà ở, ở nhờ, mượn nhà phải GPMB</t>
  </si>
  <si>
    <t>Kinh phí tổ chức thực hiện</t>
  </si>
  <si>
    <t>Tổng kinh phí tổ chức thực hiện</t>
  </si>
  <si>
    <t>Kinh phí phải nộp về sở theo quy định</t>
  </si>
  <si>
    <t>Ngày tháng năm đã nộp tiền về sở</t>
  </si>
  <si>
    <t>Tiền đã nộp bằng tiền mặt hay chuyển khoản</t>
  </si>
  <si>
    <t>Chi chú</t>
  </si>
  <si>
    <t>Thưởng tiền tiến độ bàn giao mặt bằng</t>
  </si>
  <si>
    <t>Địa điểm</t>
  </si>
  <si>
    <t>Giao đất có thu tiền sử dụng đất không thông qua đấu giá</t>
  </si>
  <si>
    <t>Tổng số hộ được giao đất</t>
  </si>
  <si>
    <t>Diện tích (m2)</t>
  </si>
  <si>
    <t>Số Tổ chức bị thu hồi đất</t>
  </si>
  <si>
    <t>Nguồn vốn của nhà nước</t>
  </si>
  <si>
    <t>Nguồn vốn chủ đầu tư bỏ ra</t>
  </si>
  <si>
    <t>Nguồn vốn để thực hiện (đồng)</t>
  </si>
  <si>
    <t>Tiến độ triển khai thực hiện dự án</t>
  </si>
  <si>
    <t>STT</t>
  </si>
  <si>
    <t>Kết quả tái định cư</t>
  </si>
  <si>
    <t>Số lao động được chuyển đổi nghề nghiệp</t>
  </si>
  <si>
    <t>Ghi chú</t>
  </si>
  <si>
    <t>Diện tích đất thu hồi (ha)</t>
  </si>
  <si>
    <t>Đối tượng bị thu hồi</t>
  </si>
  <si>
    <t>Bồi thường</t>
  </si>
  <si>
    <t>Hỗ trợ</t>
  </si>
  <si>
    <t>Số hộ phải TĐC</t>
  </si>
  <si>
    <t>Số  hộ đã bố trí TĐC</t>
  </si>
  <si>
    <t>Tỷ lệ (%)</t>
  </si>
  <si>
    <t>Tổng số (ha)</t>
  </si>
  <si>
    <t>Đất nông nghiệp (ha)</t>
  </si>
  <si>
    <t>Đất phi nông nghiệp (ha)</t>
  </si>
  <si>
    <t>Đất chưa sử dụng (ha)</t>
  </si>
  <si>
    <t>Tổ chức</t>
  </si>
  <si>
    <t>Hộ, cá nhân</t>
  </si>
  <si>
    <t>Bằng đất</t>
  </si>
  <si>
    <t>Bằng tiền</t>
  </si>
  <si>
    <t>Số đối tượng</t>
  </si>
  <si>
    <t>Số tiền (triệu đồng)</t>
  </si>
  <si>
    <t>Tổng đất nông nghiệp</t>
  </si>
  <si>
    <t>Đất trồng lúa</t>
  </si>
  <si>
    <t>Đất rừng phòng hộ</t>
  </si>
  <si>
    <t>Đất rừng đặc dụng</t>
  </si>
  <si>
    <t>Số tổ chức</t>
  </si>
  <si>
    <t>Diện tích (ha)</t>
  </si>
  <si>
    <t>Sổ hộ, cá nhân</t>
  </si>
  <si>
    <t>Số tiền (triệu đồng)</t>
  </si>
  <si>
    <t>LUC</t>
  </si>
  <si>
    <t>LUN</t>
  </si>
  <si>
    <t>LUK</t>
  </si>
  <si>
    <t>Đất lâm nghiệp</t>
  </si>
  <si>
    <t>RPH</t>
  </si>
  <si>
    <t>RSX</t>
  </si>
  <si>
    <t>NHK</t>
  </si>
  <si>
    <t>BHK</t>
  </si>
  <si>
    <t>CLN</t>
  </si>
  <si>
    <t>NTS</t>
  </si>
  <si>
    <t>Nâng cấp đường khôi Huổi Củ</t>
  </si>
  <si>
    <t>X</t>
  </si>
  <si>
    <t>TT Tuần giáo</t>
  </si>
  <si>
    <t>Hạ tầng khu đất xen kẹt khối Tân Giang (đợt 2)</t>
  </si>
  <si>
    <t>Tên công trình</t>
  </si>
  <si>
    <t>Nâng cấp đường khối Huổi củ</t>
  </si>
  <si>
    <t>Hạ tầng khu đất xen kẹt khối Tân Giang</t>
  </si>
  <si>
    <t>Công viên cây xanh trung tâm huyện Tuần Giáo</t>
  </si>
  <si>
    <t>2</t>
  </si>
  <si>
    <t>Đường từ ngầm Chiềng An đến khối đoàn kết</t>
  </si>
  <si>
    <t>Đường từ bản Hồng Lực - bản Co Đứa xã Mường Khong</t>
  </si>
  <si>
    <t>Xã Mường Khong</t>
  </si>
  <si>
    <t>Số hộ gia đình bị thu hồi đất, cộng đồng dân cư</t>
  </si>
  <si>
    <t>Đường từ bản Hồng Lực xã Nà Sáy - bản Co Đưa xã Mường Khong</t>
  </si>
  <si>
    <t>Xây dựng hạ tầng khu trung tâm xã Nà Tòng</t>
  </si>
  <si>
    <t>Xã Nà Tòng</t>
  </si>
  <si>
    <t>Đợt 3</t>
  </si>
  <si>
    <t>Hạ tầng khu đất xen kẹt khối Tân Giang (đợt 3)</t>
  </si>
  <si>
    <t>Đợt 2</t>
  </si>
  <si>
    <t>Trường Trung học cơ sở thị trấn Tuần Giáo</t>
  </si>
  <si>
    <t>Nhà máy xử lý rác thải Tuần Giáo</t>
  </si>
  <si>
    <t>Xây dựng cơ sở hạ tầng khu đất đấu giá QSD đất khu trung tâm xã Chiềng Đông</t>
  </si>
  <si>
    <t>Xã Chiềng Đông</t>
  </si>
  <si>
    <t>Nắn suối và TĐC thị trấn Tuần Giáo</t>
  </si>
  <si>
    <t xml:space="preserve">Nắn suối và TĐC </t>
  </si>
  <si>
    <t>Công viên cây xanh trung tâm huyện Tuần Giáo (đợt 2)</t>
  </si>
  <si>
    <t>Kết quả thực hiện thu hồi đất, bồi thường, hỗ trợ và tái định cư từ ngày 01/01/2022 đến nay trên địa bàn huyện</t>
  </si>
  <si>
    <t>Kết quả thực hiện thu hồi đất, bồi thường, hỗ trợ và tái định cư từ ngày 01/01/2022 đến nay trên địa bàn các huyện Tuần Giáo</t>
  </si>
  <si>
    <t>(Kèm theo Báo cáo số....../BC-UBND ngày        tháng        năm 2022 của UBND cấp huyện Tuần giáo)</t>
  </si>
</sst>
</file>

<file path=xl/styles.xml><?xml version="1.0" encoding="utf-8"?>
<styleSheet xmlns="http://schemas.openxmlformats.org/spreadsheetml/2006/main">
  <numFmts count="3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[$-409]dddd\,\ mmmm\ dd\,\ yyyy"/>
    <numFmt numFmtId="174" formatCode="mmm\-yyyy"/>
    <numFmt numFmtId="175" formatCode="[$-409]dd\ mmmm\,\ yyyy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mmm/yyyy"/>
    <numFmt numFmtId="180" formatCode="#,##0.000"/>
    <numFmt numFmtId="181" formatCode="#,##0.0000"/>
    <numFmt numFmtId="182" formatCode="#,##0.00000"/>
    <numFmt numFmtId="183" formatCode="_(* #,##0_);_(* \(#,##0\);_(* &quot;-&quot;??_);_(@_)"/>
    <numFmt numFmtId="184" formatCode="#,##0.00;[Red]#,##0.00"/>
    <numFmt numFmtId="185" formatCode="#,##0.0;[Red]#,##0.0"/>
    <numFmt numFmtId="186" formatCode="#,##0.0_);\(#,##0.0\)"/>
    <numFmt numFmtId="187" formatCode="#,##0;[Red]#,##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_(* #,##0.00000_);_(* \(#,##0.00000\);_(* &quot;-&quot;??_);_(@_)"/>
    <numFmt numFmtId="193" formatCode="_(* #,##0.000000_);_(* \(#,##0.000000\);_(* &quot;-&quot;??_);_(@_)"/>
    <numFmt numFmtId="194" formatCode="_-* #,##0.0\ _₫_-;\-* #,##0.0\ _₫_-;_-* &quot;-&quot;?\ _₫_-;_-@_-"/>
  </numFmts>
  <fonts count="5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mbria"/>
      <family val="1"/>
    </font>
    <font>
      <sz val="12"/>
      <name val="Cambria"/>
      <family val="1"/>
    </font>
    <font>
      <sz val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0" fontId="32" fillId="0" borderId="0" xfId="0" applyFont="1" applyAlignment="1">
      <alignment/>
    </xf>
    <xf numFmtId="0" fontId="33" fillId="32" borderId="10" xfId="0" applyFont="1" applyFill="1" applyBorder="1" applyAlignment="1">
      <alignment horizontal="center" vertical="center"/>
    </xf>
    <xf numFmtId="183" fontId="33" fillId="32" borderId="10" xfId="41" applyNumberFormat="1" applyFont="1" applyFill="1" applyBorder="1" applyAlignment="1">
      <alignment horizontal="center" vertical="center"/>
    </xf>
    <xf numFmtId="185" fontId="34" fillId="32" borderId="10" xfId="0" applyNumberFormat="1" applyFont="1" applyFill="1" applyBorder="1" applyAlignment="1">
      <alignment horizontal="center" vertical="center" wrapText="1"/>
    </xf>
    <xf numFmtId="0" fontId="34" fillId="32" borderId="10" xfId="0" applyFont="1" applyFill="1" applyBorder="1" applyAlignment="1">
      <alignment horizontal="center" vertical="center" wrapText="1"/>
    </xf>
    <xf numFmtId="183" fontId="34" fillId="32" borderId="10" xfId="41" applyNumberFormat="1" applyFont="1" applyFill="1" applyBorder="1" applyAlignment="1">
      <alignment horizontal="center" vertical="center" wrapText="1"/>
    </xf>
    <xf numFmtId="176" fontId="34" fillId="32" borderId="10" xfId="4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/>
    </xf>
    <xf numFmtId="171" fontId="13" fillId="0" borderId="10" xfId="4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33" fillId="32" borderId="11" xfId="0" applyFont="1" applyFill="1" applyBorder="1" applyAlignment="1">
      <alignment horizontal="center" vertical="center" wrapText="1"/>
    </xf>
    <xf numFmtId="0" fontId="33" fillId="32" borderId="12" xfId="0" applyFont="1" applyFill="1" applyBorder="1" applyAlignment="1">
      <alignment horizontal="center" vertical="center" wrapText="1"/>
    </xf>
    <xf numFmtId="183" fontId="33" fillId="32" borderId="11" xfId="41" applyNumberFormat="1" applyFont="1" applyFill="1" applyBorder="1" applyAlignment="1">
      <alignment horizontal="center" vertical="center" wrapText="1"/>
    </xf>
    <xf numFmtId="183" fontId="33" fillId="32" borderId="12" xfId="41" applyNumberFormat="1" applyFont="1" applyFill="1" applyBorder="1" applyAlignment="1">
      <alignment horizontal="center" vertical="center" wrapText="1"/>
    </xf>
    <xf numFmtId="0" fontId="33" fillId="32" borderId="10" xfId="0" applyFont="1" applyFill="1" applyBorder="1" applyAlignment="1">
      <alignment horizontal="center" vertical="center"/>
    </xf>
    <xf numFmtId="0" fontId="33" fillId="32" borderId="10" xfId="0" applyFont="1" applyFill="1" applyBorder="1" applyAlignment="1">
      <alignment horizontal="center" vertical="center" wrapText="1"/>
    </xf>
    <xf numFmtId="185" fontId="33" fillId="3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center" vertical="center" wrapText="1"/>
    </xf>
    <xf numFmtId="183" fontId="2" fillId="0" borderId="10" xfId="4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185" fontId="2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 vertical="center" wrapText="1"/>
    </xf>
    <xf numFmtId="185" fontId="2" fillId="0" borderId="18" xfId="0" applyNumberFormat="1" applyFont="1" applyFill="1" applyBorder="1" applyAlignment="1">
      <alignment horizontal="center" vertical="center" wrapText="1"/>
    </xf>
    <xf numFmtId="185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183" fontId="2" fillId="0" borderId="11" xfId="4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83" fontId="2" fillId="0" borderId="12" xfId="41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83" fontId="2" fillId="0" borderId="10" xfId="41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85" fontId="11" fillId="0" borderId="10" xfId="0" applyNumberFormat="1" applyFont="1" applyFill="1" applyBorder="1" applyAlignment="1">
      <alignment horizontal="center" vertical="center" wrapText="1"/>
    </xf>
    <xf numFmtId="172" fontId="11" fillId="0" borderId="10" xfId="0" applyNumberFormat="1" applyFont="1" applyFill="1" applyBorder="1" applyAlignment="1">
      <alignment horizontal="center" vertical="center" wrapText="1" shrinkToFit="1"/>
    </xf>
    <xf numFmtId="183" fontId="11" fillId="0" borderId="10" xfId="41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 shrinkToFit="1"/>
    </xf>
    <xf numFmtId="0" fontId="11" fillId="0" borderId="0" xfId="0" applyFont="1" applyFill="1" applyBorder="1" applyAlignment="1">
      <alignment/>
    </xf>
    <xf numFmtId="176" fontId="11" fillId="0" borderId="11" xfId="41" applyNumberFormat="1" applyFont="1" applyFill="1" applyBorder="1" applyAlignment="1" quotePrefix="1">
      <alignment horizontal="center" vertical="center"/>
    </xf>
    <xf numFmtId="176" fontId="11" fillId="0" borderId="10" xfId="41" applyNumberFormat="1" applyFont="1" applyFill="1" applyBorder="1" applyAlignment="1">
      <alignment horizontal="center" vertical="center" wrapText="1"/>
    </xf>
    <xf numFmtId="176" fontId="11" fillId="0" borderId="10" xfId="41" applyNumberFormat="1" applyFont="1" applyFill="1" applyBorder="1" applyAlignment="1">
      <alignment horizontal="center" vertical="center" wrapText="1" shrinkToFit="1"/>
    </xf>
    <xf numFmtId="176" fontId="11" fillId="0" borderId="0" xfId="41" applyNumberFormat="1" applyFont="1" applyFill="1" applyBorder="1" applyAlignment="1">
      <alignment/>
    </xf>
    <xf numFmtId="176" fontId="11" fillId="0" borderId="12" xfId="41" applyNumberFormat="1" applyFont="1" applyFill="1" applyBorder="1" applyAlignment="1" quotePrefix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1" fontId="11" fillId="0" borderId="10" xfId="4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/>
    </xf>
    <xf numFmtId="43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185" fontId="12" fillId="0" borderId="10" xfId="0" applyNumberFormat="1" applyFont="1" applyFill="1" applyBorder="1" applyAlignment="1">
      <alignment horizontal="center" vertical="center" wrapText="1"/>
    </xf>
    <xf numFmtId="183" fontId="12" fillId="0" borderId="10" xfId="41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85" fontId="2" fillId="0" borderId="0" xfId="0" applyNumberFormat="1" applyFont="1" applyFill="1" applyAlignment="1">
      <alignment/>
    </xf>
    <xf numFmtId="183" fontId="2" fillId="0" borderId="0" xfId="41" applyNumberFormat="1" applyFont="1" applyFill="1" applyAlignment="1">
      <alignment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/>
    </xf>
    <xf numFmtId="183" fontId="2" fillId="0" borderId="0" xfId="41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185" fontId="8" fillId="0" borderId="0" xfId="0" applyNumberFormat="1" applyFont="1" applyFill="1" applyAlignment="1">
      <alignment/>
    </xf>
    <xf numFmtId="183" fontId="8" fillId="0" borderId="0" xfId="41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C31"/>
  <sheetViews>
    <sheetView view="pageBreakPreview" zoomScale="60" zoomScaleNormal="85" zoomScalePageLayoutView="0" workbookViewId="0" topLeftCell="AA13">
      <selection activeCell="AN35" sqref="AN35"/>
    </sheetView>
  </sheetViews>
  <sheetFormatPr defaultColWidth="9.140625" defaultRowHeight="12.75"/>
  <cols>
    <col min="1" max="1" width="5.00390625" style="78" customWidth="1"/>
    <col min="2" max="2" width="22.57421875" style="79" customWidth="1"/>
    <col min="3" max="3" width="7.00390625" style="80" customWidth="1"/>
    <col min="4" max="4" width="6.8515625" style="78" customWidth="1"/>
    <col min="5" max="5" width="7.140625" style="78" customWidth="1"/>
    <col min="6" max="6" width="7.28125" style="78" customWidth="1"/>
    <col min="7" max="7" width="10.8515625" style="81" customWidth="1"/>
    <col min="8" max="15" width="8.00390625" style="81" customWidth="1"/>
    <col min="16" max="16" width="10.7109375" style="81" customWidth="1"/>
    <col min="17" max="17" width="11.8515625" style="81" customWidth="1"/>
    <col min="18" max="18" width="9.8515625" style="81" customWidth="1"/>
    <col min="19" max="19" width="9.7109375" style="81" customWidth="1"/>
    <col min="20" max="20" width="13.00390625" style="81" customWidth="1"/>
    <col min="21" max="21" width="6.8515625" style="81" customWidth="1"/>
    <col min="22" max="22" width="8.8515625" style="78" customWidth="1"/>
    <col min="23" max="23" width="10.7109375" style="78" customWidth="1"/>
    <col min="24" max="25" width="9.00390625" style="78" customWidth="1"/>
    <col min="26" max="26" width="6.8515625" style="78" customWidth="1"/>
    <col min="27" max="27" width="11.57421875" style="81" customWidth="1"/>
    <col min="28" max="28" width="12.00390625" style="81" customWidth="1"/>
    <col min="29" max="29" width="10.421875" style="81" customWidth="1"/>
    <col min="30" max="30" width="13.421875" style="78" customWidth="1"/>
    <col min="31" max="31" width="12.140625" style="81" customWidth="1"/>
    <col min="32" max="32" width="7.57421875" style="78" customWidth="1"/>
    <col min="33" max="33" width="8.421875" style="78" customWidth="1"/>
    <col min="34" max="35" width="7.7109375" style="78" customWidth="1"/>
    <col min="36" max="36" width="6.8515625" style="78" customWidth="1"/>
    <col min="37" max="37" width="14.57421875" style="82" customWidth="1"/>
    <col min="38" max="38" width="14.140625" style="78" customWidth="1"/>
    <col min="39" max="39" width="12.57421875" style="78" customWidth="1"/>
    <col min="40" max="40" width="9.421875" style="78" customWidth="1"/>
    <col min="41" max="42" width="9.140625" style="78" customWidth="1"/>
    <col min="43" max="43" width="7.00390625" style="78" customWidth="1"/>
    <col min="44" max="47" width="10.8515625" style="78" customWidth="1"/>
    <col min="48" max="48" width="12.28125" style="85" customWidth="1"/>
    <col min="49" max="49" width="8.8515625" style="86" customWidth="1"/>
    <col min="50" max="57" width="9.140625" style="85" customWidth="1"/>
    <col min="58" max="58" width="17.28125" style="85" bestFit="1" customWidth="1"/>
    <col min="59" max="16384" width="9.140625" style="85" customWidth="1"/>
  </cols>
  <sheetData>
    <row r="2" spans="1:55" s="12" customFormat="1" ht="30" customHeight="1">
      <c r="A2" s="21" t="s">
        <v>126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</row>
    <row r="3" spans="1:54" s="12" customFormat="1" ht="30" customHeight="1">
      <c r="A3" s="32" t="s">
        <v>127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11"/>
      <c r="BA3" s="11"/>
      <c r="BB3" s="11"/>
    </row>
    <row r="5" spans="1:55" s="35" customFormat="1" ht="47.25" customHeight="1">
      <c r="A5" s="33" t="s">
        <v>2</v>
      </c>
      <c r="B5" s="34" t="s">
        <v>3</v>
      </c>
      <c r="C5" s="33" t="s">
        <v>4</v>
      </c>
      <c r="D5" s="33"/>
      <c r="E5" s="33"/>
      <c r="F5" s="33"/>
      <c r="G5" s="33" t="s">
        <v>8</v>
      </c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4" t="s">
        <v>51</v>
      </c>
      <c r="U5" s="34" t="s">
        <v>111</v>
      </c>
      <c r="V5" s="34" t="s">
        <v>55</v>
      </c>
      <c r="W5" s="33" t="s">
        <v>9</v>
      </c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4" t="s">
        <v>50</v>
      </c>
      <c r="AV5" s="33" t="s">
        <v>44</v>
      </c>
      <c r="AW5" s="33"/>
      <c r="AX5" s="33"/>
      <c r="AY5" s="33"/>
      <c r="AZ5" s="34" t="s">
        <v>58</v>
      </c>
      <c r="BA5" s="34"/>
      <c r="BB5" s="34" t="s">
        <v>59</v>
      </c>
      <c r="BC5" s="34" t="s">
        <v>49</v>
      </c>
    </row>
    <row r="6" spans="1:55" s="38" customFormat="1" ht="30" customHeight="1">
      <c r="A6" s="33"/>
      <c r="B6" s="34"/>
      <c r="C6" s="34" t="s">
        <v>5</v>
      </c>
      <c r="D6" s="34" t="s">
        <v>6</v>
      </c>
      <c r="E6" s="34" t="s">
        <v>7</v>
      </c>
      <c r="F6" s="34" t="s">
        <v>27</v>
      </c>
      <c r="G6" s="36" t="s">
        <v>29</v>
      </c>
      <c r="H6" s="33" t="s">
        <v>15</v>
      </c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4"/>
      <c r="U6" s="34"/>
      <c r="V6" s="34"/>
      <c r="W6" s="34" t="s">
        <v>10</v>
      </c>
      <c r="X6" s="34"/>
      <c r="Y6" s="34"/>
      <c r="Z6" s="34"/>
      <c r="AA6" s="34"/>
      <c r="AB6" s="34"/>
      <c r="AC6" s="34"/>
      <c r="AD6" s="34"/>
      <c r="AE6" s="33" t="s">
        <v>16</v>
      </c>
      <c r="AF6" s="33"/>
      <c r="AG6" s="33"/>
      <c r="AH6" s="33"/>
      <c r="AI6" s="33"/>
      <c r="AJ6" s="33"/>
      <c r="AK6" s="33"/>
      <c r="AL6" s="33"/>
      <c r="AM6" s="33"/>
      <c r="AN6" s="33"/>
      <c r="AO6" s="33" t="s">
        <v>1</v>
      </c>
      <c r="AP6" s="33"/>
      <c r="AQ6" s="33"/>
      <c r="AR6" s="33"/>
      <c r="AS6" s="34" t="s">
        <v>52</v>
      </c>
      <c r="AT6" s="34"/>
      <c r="AU6" s="34"/>
      <c r="AV6" s="34" t="s">
        <v>45</v>
      </c>
      <c r="AW6" s="37" t="s">
        <v>46</v>
      </c>
      <c r="AX6" s="34" t="s">
        <v>47</v>
      </c>
      <c r="AY6" s="34" t="s">
        <v>48</v>
      </c>
      <c r="AZ6" s="34"/>
      <c r="BA6" s="34"/>
      <c r="BB6" s="34"/>
      <c r="BC6" s="34"/>
    </row>
    <row r="7" spans="1:55" s="38" customFormat="1" ht="42.75" customHeight="1">
      <c r="A7" s="33"/>
      <c r="B7" s="34"/>
      <c r="C7" s="34"/>
      <c r="D7" s="34"/>
      <c r="E7" s="34"/>
      <c r="F7" s="34"/>
      <c r="G7" s="36"/>
      <c r="H7" s="36" t="s">
        <v>0</v>
      </c>
      <c r="I7" s="39" t="s">
        <v>82</v>
      </c>
      <c r="J7" s="40" t="s">
        <v>15</v>
      </c>
      <c r="K7" s="41"/>
      <c r="L7" s="42"/>
      <c r="M7" s="43" t="s">
        <v>92</v>
      </c>
      <c r="N7" s="44"/>
      <c r="O7" s="39" t="s">
        <v>95</v>
      </c>
      <c r="P7" s="39" t="s">
        <v>96</v>
      </c>
      <c r="Q7" s="36" t="s">
        <v>97</v>
      </c>
      <c r="R7" s="36" t="s">
        <v>98</v>
      </c>
      <c r="S7" s="36" t="s">
        <v>30</v>
      </c>
      <c r="T7" s="34"/>
      <c r="U7" s="34"/>
      <c r="V7" s="34"/>
      <c r="W7" s="34" t="s">
        <v>11</v>
      </c>
      <c r="X7" s="34"/>
      <c r="Y7" s="34"/>
      <c r="Z7" s="34"/>
      <c r="AA7" s="34" t="s">
        <v>12</v>
      </c>
      <c r="AB7" s="34"/>
      <c r="AC7" s="34"/>
      <c r="AD7" s="34"/>
      <c r="AE7" s="33" t="s">
        <v>17</v>
      </c>
      <c r="AF7" s="33"/>
      <c r="AG7" s="33"/>
      <c r="AH7" s="33"/>
      <c r="AI7" s="33"/>
      <c r="AJ7" s="33"/>
      <c r="AK7" s="33"/>
      <c r="AL7" s="33"/>
      <c r="AM7" s="33"/>
      <c r="AN7" s="34" t="s">
        <v>19</v>
      </c>
      <c r="AO7" s="33" t="s">
        <v>20</v>
      </c>
      <c r="AP7" s="33"/>
      <c r="AQ7" s="34" t="s">
        <v>25</v>
      </c>
      <c r="AR7" s="34"/>
      <c r="AS7" s="34"/>
      <c r="AT7" s="34"/>
      <c r="AU7" s="34"/>
      <c r="AV7" s="34"/>
      <c r="AW7" s="37"/>
      <c r="AX7" s="34"/>
      <c r="AY7" s="34"/>
      <c r="AZ7" s="34"/>
      <c r="BA7" s="34"/>
      <c r="BB7" s="34"/>
      <c r="BC7" s="34"/>
    </row>
    <row r="8" spans="1:55" s="38" customFormat="1" ht="51" customHeight="1" hidden="1">
      <c r="A8" s="33"/>
      <c r="B8" s="34"/>
      <c r="C8" s="34"/>
      <c r="D8" s="34"/>
      <c r="E8" s="34"/>
      <c r="F8" s="34"/>
      <c r="G8" s="36"/>
      <c r="H8" s="36"/>
      <c r="I8" s="45"/>
      <c r="J8" s="46"/>
      <c r="K8" s="47"/>
      <c r="L8" s="48"/>
      <c r="M8" s="39" t="s">
        <v>93</v>
      </c>
      <c r="N8" s="39" t="s">
        <v>94</v>
      </c>
      <c r="O8" s="45"/>
      <c r="P8" s="45"/>
      <c r="Q8" s="36"/>
      <c r="R8" s="36"/>
      <c r="S8" s="36"/>
      <c r="T8" s="34"/>
      <c r="U8" s="34"/>
      <c r="V8" s="34"/>
      <c r="W8" s="34" t="s">
        <v>13</v>
      </c>
      <c r="X8" s="34" t="s">
        <v>15</v>
      </c>
      <c r="Y8" s="34"/>
      <c r="Z8" s="34"/>
      <c r="AA8" s="36" t="s">
        <v>26</v>
      </c>
      <c r="AB8" s="34" t="s">
        <v>15</v>
      </c>
      <c r="AC8" s="34"/>
      <c r="AD8" s="34"/>
      <c r="AE8" s="36" t="s">
        <v>18</v>
      </c>
      <c r="AF8" s="33" t="s">
        <v>15</v>
      </c>
      <c r="AG8" s="33"/>
      <c r="AH8" s="33"/>
      <c r="AI8" s="33"/>
      <c r="AJ8" s="33"/>
      <c r="AK8" s="33"/>
      <c r="AL8" s="33"/>
      <c r="AM8" s="33"/>
      <c r="AN8" s="34"/>
      <c r="AO8" s="34" t="s">
        <v>21</v>
      </c>
      <c r="AP8" s="34" t="s">
        <v>22</v>
      </c>
      <c r="AQ8" s="34" t="s">
        <v>23</v>
      </c>
      <c r="AR8" s="34" t="s">
        <v>24</v>
      </c>
      <c r="AS8" s="34" t="s">
        <v>53</v>
      </c>
      <c r="AT8" s="34" t="s">
        <v>54</v>
      </c>
      <c r="AU8" s="34"/>
      <c r="AV8" s="34"/>
      <c r="AW8" s="37"/>
      <c r="AX8" s="34"/>
      <c r="AY8" s="34"/>
      <c r="AZ8" s="34"/>
      <c r="BA8" s="34"/>
      <c r="BB8" s="34"/>
      <c r="BC8" s="34"/>
    </row>
    <row r="9" spans="1:55" s="38" customFormat="1" ht="51" customHeight="1">
      <c r="A9" s="33"/>
      <c r="B9" s="34"/>
      <c r="C9" s="34"/>
      <c r="D9" s="34"/>
      <c r="E9" s="34"/>
      <c r="F9" s="34"/>
      <c r="G9" s="36"/>
      <c r="H9" s="36"/>
      <c r="I9" s="45"/>
      <c r="J9" s="39" t="s">
        <v>89</v>
      </c>
      <c r="K9" s="39" t="s">
        <v>91</v>
      </c>
      <c r="L9" s="39" t="s">
        <v>90</v>
      </c>
      <c r="M9" s="45"/>
      <c r="N9" s="45"/>
      <c r="O9" s="45"/>
      <c r="P9" s="45"/>
      <c r="Q9" s="36"/>
      <c r="R9" s="36"/>
      <c r="S9" s="36"/>
      <c r="T9" s="34"/>
      <c r="U9" s="34"/>
      <c r="V9" s="34"/>
      <c r="W9" s="34"/>
      <c r="X9" s="49" t="s">
        <v>14</v>
      </c>
      <c r="Y9" s="49" t="s">
        <v>31</v>
      </c>
      <c r="Z9" s="49" t="s">
        <v>32</v>
      </c>
      <c r="AA9" s="36"/>
      <c r="AB9" s="39" t="s">
        <v>33</v>
      </c>
      <c r="AC9" s="39" t="s">
        <v>35</v>
      </c>
      <c r="AD9" s="49" t="s">
        <v>34</v>
      </c>
      <c r="AE9" s="36"/>
      <c r="AF9" s="49" t="s">
        <v>36</v>
      </c>
      <c r="AG9" s="49" t="s">
        <v>37</v>
      </c>
      <c r="AH9" s="49" t="s">
        <v>38</v>
      </c>
      <c r="AI9" s="49" t="s">
        <v>39</v>
      </c>
      <c r="AJ9" s="49" t="s">
        <v>40</v>
      </c>
      <c r="AK9" s="50" t="s">
        <v>41</v>
      </c>
      <c r="AL9" s="49" t="s">
        <v>43</v>
      </c>
      <c r="AM9" s="49" t="s">
        <v>42</v>
      </c>
      <c r="AN9" s="34"/>
      <c r="AO9" s="34"/>
      <c r="AP9" s="34"/>
      <c r="AQ9" s="34"/>
      <c r="AR9" s="34"/>
      <c r="AS9" s="34"/>
      <c r="AT9" s="34"/>
      <c r="AU9" s="34"/>
      <c r="AV9" s="34"/>
      <c r="AW9" s="37"/>
      <c r="AX9" s="34"/>
      <c r="AY9" s="34"/>
      <c r="AZ9" s="51"/>
      <c r="BA9" s="51"/>
      <c r="BB9" s="34"/>
      <c r="BC9" s="34"/>
    </row>
    <row r="10" spans="1:55" s="38" customFormat="1" ht="45.75" customHeight="1">
      <c r="A10" s="33"/>
      <c r="B10" s="34"/>
      <c r="C10" s="34"/>
      <c r="D10" s="34"/>
      <c r="E10" s="34"/>
      <c r="F10" s="34"/>
      <c r="G10" s="36"/>
      <c r="H10" s="36"/>
      <c r="I10" s="52"/>
      <c r="J10" s="52"/>
      <c r="K10" s="52"/>
      <c r="L10" s="52"/>
      <c r="M10" s="52"/>
      <c r="N10" s="52"/>
      <c r="O10" s="52"/>
      <c r="P10" s="52"/>
      <c r="Q10" s="36"/>
      <c r="R10" s="36"/>
      <c r="S10" s="36"/>
      <c r="T10" s="34"/>
      <c r="U10" s="34"/>
      <c r="V10" s="34"/>
      <c r="W10" s="34"/>
      <c r="X10" s="53"/>
      <c r="Y10" s="53"/>
      <c r="Z10" s="53"/>
      <c r="AA10" s="36"/>
      <c r="AB10" s="52"/>
      <c r="AC10" s="52"/>
      <c r="AD10" s="53"/>
      <c r="AE10" s="36"/>
      <c r="AF10" s="53"/>
      <c r="AG10" s="53"/>
      <c r="AH10" s="53"/>
      <c r="AI10" s="53"/>
      <c r="AJ10" s="53"/>
      <c r="AK10" s="54"/>
      <c r="AL10" s="53"/>
      <c r="AM10" s="53"/>
      <c r="AN10" s="34"/>
      <c r="AO10" s="34"/>
      <c r="AP10" s="34"/>
      <c r="AQ10" s="34"/>
      <c r="AR10" s="34"/>
      <c r="AS10" s="34"/>
      <c r="AT10" s="34"/>
      <c r="AU10" s="34"/>
      <c r="AV10" s="34"/>
      <c r="AW10" s="37"/>
      <c r="AX10" s="34"/>
      <c r="AY10" s="34"/>
      <c r="AZ10" s="51" t="s">
        <v>56</v>
      </c>
      <c r="BA10" s="51" t="s">
        <v>57</v>
      </c>
      <c r="BB10" s="34"/>
      <c r="BC10" s="34"/>
    </row>
    <row r="11" spans="1:55" s="38" customFormat="1" ht="27" customHeight="1">
      <c r="A11" s="55">
        <v>1</v>
      </c>
      <c r="B11" s="55">
        <v>2</v>
      </c>
      <c r="C11" s="55">
        <v>3</v>
      </c>
      <c r="D11" s="55">
        <v>4</v>
      </c>
      <c r="E11" s="55">
        <v>5</v>
      </c>
      <c r="F11" s="55">
        <v>6</v>
      </c>
      <c r="G11" s="55">
        <v>7</v>
      </c>
      <c r="H11" s="55">
        <v>8</v>
      </c>
      <c r="I11" s="55"/>
      <c r="J11" s="55">
        <v>9</v>
      </c>
      <c r="K11" s="55">
        <v>10</v>
      </c>
      <c r="L11" s="55">
        <v>11</v>
      </c>
      <c r="M11" s="55">
        <v>12</v>
      </c>
      <c r="N11" s="55">
        <v>13</v>
      </c>
      <c r="O11" s="55">
        <v>14</v>
      </c>
      <c r="P11" s="55">
        <v>15</v>
      </c>
      <c r="Q11" s="55">
        <v>16</v>
      </c>
      <c r="R11" s="55">
        <v>17</v>
      </c>
      <c r="S11" s="55">
        <v>18</v>
      </c>
      <c r="T11" s="55">
        <v>19</v>
      </c>
      <c r="U11" s="55">
        <v>20</v>
      </c>
      <c r="V11" s="55">
        <v>21</v>
      </c>
      <c r="W11" s="55">
        <v>22</v>
      </c>
      <c r="X11" s="55">
        <v>23</v>
      </c>
      <c r="Y11" s="55">
        <v>24</v>
      </c>
      <c r="Z11" s="55">
        <v>25</v>
      </c>
      <c r="AA11" s="55">
        <v>26</v>
      </c>
      <c r="AB11" s="55">
        <v>27</v>
      </c>
      <c r="AC11" s="55">
        <v>28</v>
      </c>
      <c r="AD11" s="55">
        <v>29</v>
      </c>
      <c r="AE11" s="55">
        <v>30</v>
      </c>
      <c r="AF11" s="55">
        <v>31</v>
      </c>
      <c r="AG11" s="55">
        <v>32</v>
      </c>
      <c r="AH11" s="55">
        <v>33</v>
      </c>
      <c r="AI11" s="55">
        <v>34</v>
      </c>
      <c r="AJ11" s="55">
        <v>35</v>
      </c>
      <c r="AK11" s="56">
        <v>36</v>
      </c>
      <c r="AL11" s="55">
        <v>37</v>
      </c>
      <c r="AM11" s="55">
        <v>38</v>
      </c>
      <c r="AN11" s="55">
        <v>39</v>
      </c>
      <c r="AO11" s="55">
        <v>40</v>
      </c>
      <c r="AP11" s="55">
        <v>41</v>
      </c>
      <c r="AQ11" s="55">
        <v>42</v>
      </c>
      <c r="AR11" s="55">
        <v>43</v>
      </c>
      <c r="AS11" s="55">
        <v>44</v>
      </c>
      <c r="AT11" s="55">
        <v>45</v>
      </c>
      <c r="AU11" s="55">
        <v>46</v>
      </c>
      <c r="AV11" s="55">
        <v>47</v>
      </c>
      <c r="AW11" s="56">
        <v>48</v>
      </c>
      <c r="AX11" s="55">
        <v>49</v>
      </c>
      <c r="AY11" s="55">
        <v>50</v>
      </c>
      <c r="AZ11" s="55">
        <v>51</v>
      </c>
      <c r="BA11" s="55">
        <v>52</v>
      </c>
      <c r="BB11" s="55">
        <v>53</v>
      </c>
      <c r="BC11" s="55">
        <v>54</v>
      </c>
    </row>
    <row r="12" spans="1:55" s="63" customFormat="1" ht="35.25" customHeight="1">
      <c r="A12" s="57">
        <v>1</v>
      </c>
      <c r="B12" s="58" t="s">
        <v>99</v>
      </c>
      <c r="C12" s="58" t="s">
        <v>100</v>
      </c>
      <c r="D12" s="58"/>
      <c r="E12" s="58"/>
      <c r="F12" s="58"/>
      <c r="G12" s="59">
        <v>10098.2</v>
      </c>
      <c r="H12" s="59">
        <v>607.4</v>
      </c>
      <c r="I12" s="59">
        <f>J12+K12+L12</f>
        <v>0</v>
      </c>
      <c r="J12" s="59"/>
      <c r="K12" s="59"/>
      <c r="L12" s="59"/>
      <c r="M12" s="59"/>
      <c r="N12" s="59">
        <v>583.2</v>
      </c>
      <c r="O12" s="59">
        <v>489.8</v>
      </c>
      <c r="P12" s="59">
        <v>1864.5</v>
      </c>
      <c r="Q12" s="59">
        <v>201.3</v>
      </c>
      <c r="R12" s="59">
        <v>300.7</v>
      </c>
      <c r="S12" s="59">
        <f>G12-H12-J12-K12-L12-M12-N12-O12-P12-Q12-R12</f>
        <v>6051.300000000001</v>
      </c>
      <c r="T12" s="59" t="s">
        <v>101</v>
      </c>
      <c r="U12" s="59">
        <v>87</v>
      </c>
      <c r="V12" s="58">
        <v>4</v>
      </c>
      <c r="W12" s="60"/>
      <c r="X12" s="60"/>
      <c r="Y12" s="60"/>
      <c r="Z12" s="58"/>
      <c r="AA12" s="59"/>
      <c r="AB12" s="59"/>
      <c r="AC12" s="59"/>
      <c r="AD12" s="58"/>
      <c r="AE12" s="59"/>
      <c r="AF12" s="58"/>
      <c r="AG12" s="58"/>
      <c r="AH12" s="58"/>
      <c r="AI12" s="58"/>
      <c r="AJ12" s="58"/>
      <c r="AK12" s="61"/>
      <c r="AL12" s="58"/>
      <c r="AM12" s="58"/>
      <c r="AN12" s="58"/>
      <c r="AO12" s="60"/>
      <c r="AP12" s="62"/>
      <c r="AQ12" s="58"/>
      <c r="AR12" s="58"/>
      <c r="AS12" s="58"/>
      <c r="AT12" s="58"/>
      <c r="AU12" s="58"/>
      <c r="AV12" s="58"/>
      <c r="AW12" s="61"/>
      <c r="AX12" s="58"/>
      <c r="AY12" s="58"/>
      <c r="AZ12" s="58"/>
      <c r="BA12" s="58"/>
      <c r="BB12" s="58"/>
      <c r="BC12" s="58"/>
    </row>
    <row r="13" spans="1:55" s="67" customFormat="1" ht="50.25" customHeight="1">
      <c r="A13" s="64" t="s">
        <v>107</v>
      </c>
      <c r="B13" s="65" t="s">
        <v>102</v>
      </c>
      <c r="C13" s="65" t="s">
        <v>100</v>
      </c>
      <c r="D13" s="65"/>
      <c r="E13" s="65"/>
      <c r="F13" s="65"/>
      <c r="G13" s="65">
        <v>480.9</v>
      </c>
      <c r="H13" s="65"/>
      <c r="I13" s="59">
        <f>J13+K13+L13</f>
        <v>101.6</v>
      </c>
      <c r="J13" s="65"/>
      <c r="K13" s="65">
        <v>101.6</v>
      </c>
      <c r="L13" s="65"/>
      <c r="M13" s="65"/>
      <c r="N13" s="65"/>
      <c r="O13" s="65"/>
      <c r="P13" s="65">
        <v>379.3</v>
      </c>
      <c r="Q13" s="65"/>
      <c r="R13" s="65"/>
      <c r="S13" s="65">
        <f>G13-H13-J13-K13-L13-M13-N13-O13-P13-Q13-R13</f>
        <v>-5.684341886080802E-14</v>
      </c>
      <c r="T13" s="65" t="s">
        <v>101</v>
      </c>
      <c r="U13" s="65">
        <v>5</v>
      </c>
      <c r="V13" s="65"/>
      <c r="W13" s="66"/>
      <c r="X13" s="66"/>
      <c r="Y13" s="66"/>
      <c r="Z13" s="65"/>
      <c r="AA13" s="65">
        <f>AB13+AC13+AD13</f>
        <v>69823434</v>
      </c>
      <c r="AB13" s="65">
        <v>26402100</v>
      </c>
      <c r="AC13" s="65">
        <v>3852080</v>
      </c>
      <c r="AD13" s="65">
        <v>39569254</v>
      </c>
      <c r="AE13" s="65">
        <f>AF13+AG13+AH13+AI13+AJ13+AK13</f>
        <v>15240000</v>
      </c>
      <c r="AF13" s="65"/>
      <c r="AG13" s="65"/>
      <c r="AH13" s="65"/>
      <c r="AI13" s="65"/>
      <c r="AJ13" s="65"/>
      <c r="AK13" s="61">
        <v>15240000</v>
      </c>
      <c r="AL13" s="65"/>
      <c r="AM13" s="65"/>
      <c r="AN13" s="65"/>
      <c r="AO13" s="66"/>
      <c r="AP13" s="66"/>
      <c r="AQ13" s="65"/>
      <c r="AR13" s="65"/>
      <c r="AS13" s="65"/>
      <c r="AT13" s="65"/>
      <c r="AU13" s="65">
        <v>961800</v>
      </c>
      <c r="AV13" s="65">
        <v>1720000</v>
      </c>
      <c r="AW13" s="61">
        <v>86000</v>
      </c>
      <c r="AX13" s="65"/>
      <c r="AY13" s="65"/>
      <c r="AZ13" s="65"/>
      <c r="BA13" s="65"/>
      <c r="BB13" s="65"/>
      <c r="BC13" s="65"/>
    </row>
    <row r="14" spans="1:55" s="67" customFormat="1" ht="50.25" customHeight="1">
      <c r="A14" s="68"/>
      <c r="B14" s="65" t="s">
        <v>116</v>
      </c>
      <c r="C14" s="65" t="s">
        <v>100</v>
      </c>
      <c r="D14" s="65"/>
      <c r="E14" s="65"/>
      <c r="F14" s="65"/>
      <c r="G14" s="65">
        <v>924.6</v>
      </c>
      <c r="H14" s="65"/>
      <c r="I14" s="59">
        <v>85.5</v>
      </c>
      <c r="J14" s="65"/>
      <c r="K14" s="65">
        <v>85.5</v>
      </c>
      <c r="L14" s="65"/>
      <c r="M14" s="65"/>
      <c r="N14" s="65"/>
      <c r="O14" s="65"/>
      <c r="P14" s="65">
        <v>700.7</v>
      </c>
      <c r="Q14" s="65"/>
      <c r="R14" s="65">
        <v>138.4</v>
      </c>
      <c r="S14" s="65"/>
      <c r="T14" s="65" t="s">
        <v>101</v>
      </c>
      <c r="U14" s="65">
        <v>5</v>
      </c>
      <c r="V14" s="65"/>
      <c r="W14" s="66"/>
      <c r="X14" s="66"/>
      <c r="Y14" s="66"/>
      <c r="Z14" s="65"/>
      <c r="AA14" s="65">
        <f>AB14+AC14+AD14</f>
        <v>134933140</v>
      </c>
      <c r="AB14" s="65">
        <v>51572500</v>
      </c>
      <c r="AC14" s="65">
        <v>41680320</v>
      </c>
      <c r="AD14" s="65">
        <v>41680320</v>
      </c>
      <c r="AE14" s="65">
        <f>AF14+AG14+AH14+AI14+AJ14+AK14</f>
        <v>68965000</v>
      </c>
      <c r="AF14" s="65"/>
      <c r="AG14" s="65"/>
      <c r="AH14" s="65"/>
      <c r="AI14" s="65"/>
      <c r="AJ14" s="65"/>
      <c r="AK14" s="61">
        <f>70814200-1849200</f>
        <v>68965000</v>
      </c>
      <c r="AL14" s="65"/>
      <c r="AM14" s="65"/>
      <c r="AN14" s="65"/>
      <c r="AO14" s="66"/>
      <c r="AP14" s="66"/>
      <c r="AQ14" s="65"/>
      <c r="AR14" s="65"/>
      <c r="AS14" s="65"/>
      <c r="AT14" s="65"/>
      <c r="AU14" s="65">
        <v>1849200</v>
      </c>
      <c r="AV14" s="65">
        <v>0</v>
      </c>
      <c r="AW14" s="61">
        <v>0</v>
      </c>
      <c r="AX14" s="65"/>
      <c r="AY14" s="65"/>
      <c r="AZ14" s="65"/>
      <c r="BA14" s="65"/>
      <c r="BB14" s="65"/>
      <c r="BC14" s="65"/>
    </row>
    <row r="15" spans="1:55" s="63" customFormat="1" ht="35.25" customHeight="1">
      <c r="A15" s="69">
        <v>3</v>
      </c>
      <c r="B15" s="58" t="s">
        <v>106</v>
      </c>
      <c r="C15" s="58" t="s">
        <v>100</v>
      </c>
      <c r="D15" s="58"/>
      <c r="E15" s="58"/>
      <c r="F15" s="58"/>
      <c r="G15" s="59">
        <v>6546.8</v>
      </c>
      <c r="H15" s="59"/>
      <c r="I15" s="59">
        <f>J15+K15+L15</f>
        <v>6519</v>
      </c>
      <c r="J15" s="59">
        <v>6519</v>
      </c>
      <c r="K15" s="59"/>
      <c r="L15" s="59"/>
      <c r="M15" s="59"/>
      <c r="N15" s="59"/>
      <c r="O15" s="59"/>
      <c r="P15" s="59">
        <v>27.8</v>
      </c>
      <c r="Q15" s="59"/>
      <c r="R15" s="59"/>
      <c r="S15" s="59">
        <f>G15-H15-J15-K15-L15-M15-N15-O15-P15-Q15-R15</f>
        <v>1.8118839761882555E-13</v>
      </c>
      <c r="T15" s="65" t="s">
        <v>101</v>
      </c>
      <c r="U15" s="59">
        <v>13</v>
      </c>
      <c r="V15" s="58">
        <v>1</v>
      </c>
      <c r="W15" s="60"/>
      <c r="X15" s="60"/>
      <c r="Y15" s="60"/>
      <c r="Z15" s="58"/>
      <c r="AA15" s="59">
        <f>AB15+AC15</f>
        <v>444497080</v>
      </c>
      <c r="AB15" s="59">
        <v>389287000</v>
      </c>
      <c r="AC15" s="59">
        <v>55210080</v>
      </c>
      <c r="AD15" s="58"/>
      <c r="AE15" s="59">
        <f>1144679800-10779800</f>
        <v>1133900000</v>
      </c>
      <c r="AF15" s="58"/>
      <c r="AG15" s="58"/>
      <c r="AH15" s="58"/>
      <c r="AI15" s="58"/>
      <c r="AJ15" s="58"/>
      <c r="AK15" s="61">
        <f>AE15</f>
        <v>1133900000</v>
      </c>
      <c r="AL15" s="58"/>
      <c r="AM15" s="58"/>
      <c r="AN15" s="58"/>
      <c r="AO15" s="60"/>
      <c r="AP15" s="62"/>
      <c r="AQ15" s="58"/>
      <c r="AR15" s="58"/>
      <c r="AS15" s="58"/>
      <c r="AT15" s="58"/>
      <c r="AU15" s="70">
        <v>10776800</v>
      </c>
      <c r="AV15" s="61">
        <v>31700000</v>
      </c>
      <c r="AW15" s="61">
        <v>1585000</v>
      </c>
      <c r="AX15" s="58"/>
      <c r="AY15" s="58"/>
      <c r="AZ15" s="58"/>
      <c r="BA15" s="58"/>
      <c r="BB15" s="58"/>
      <c r="BC15" s="58"/>
    </row>
    <row r="16" spans="1:55" s="63" customFormat="1" ht="35.25" customHeight="1">
      <c r="A16" s="71"/>
      <c r="B16" s="58" t="s">
        <v>124</v>
      </c>
      <c r="C16" s="58" t="s">
        <v>100</v>
      </c>
      <c r="D16" s="58"/>
      <c r="E16" s="58"/>
      <c r="F16" s="58"/>
      <c r="G16" s="59">
        <v>2500.7</v>
      </c>
      <c r="H16" s="59">
        <v>611.2</v>
      </c>
      <c r="I16" s="59">
        <v>209.5</v>
      </c>
      <c r="J16" s="59">
        <v>209.5</v>
      </c>
      <c r="K16" s="59"/>
      <c r="L16" s="59"/>
      <c r="M16" s="59"/>
      <c r="N16" s="59"/>
      <c r="O16" s="59"/>
      <c r="P16" s="59">
        <v>381.8</v>
      </c>
      <c r="Q16" s="59"/>
      <c r="R16" s="59"/>
      <c r="S16" s="59">
        <f>G16-H16-J16-K16-L16-M16-N16-O16-P16-Q16-R16</f>
        <v>1298.1999999999998</v>
      </c>
      <c r="T16" s="65" t="s">
        <v>101</v>
      </c>
      <c r="U16" s="59">
        <v>10</v>
      </c>
      <c r="V16" s="58">
        <v>1</v>
      </c>
      <c r="W16" s="60"/>
      <c r="X16" s="60"/>
      <c r="Y16" s="60"/>
      <c r="Z16" s="58"/>
      <c r="AA16" s="59">
        <f>AB16+AC16+AD16</f>
        <v>3983514287</v>
      </c>
      <c r="AB16" s="59">
        <v>2742317900</v>
      </c>
      <c r="AC16" s="59">
        <v>50513233</v>
      </c>
      <c r="AD16" s="58">
        <v>1190683154</v>
      </c>
      <c r="AE16" s="59">
        <f>AK16+AM16</f>
        <v>111435500</v>
      </c>
      <c r="AF16" s="58"/>
      <c r="AG16" s="58"/>
      <c r="AH16" s="58"/>
      <c r="AI16" s="58"/>
      <c r="AJ16" s="58"/>
      <c r="AK16" s="61">
        <v>78075000</v>
      </c>
      <c r="AL16" s="58"/>
      <c r="AM16" s="72">
        <f>112618100-AK16-AU16</f>
        <v>33360500</v>
      </c>
      <c r="AN16" s="58"/>
      <c r="AO16" s="60"/>
      <c r="AP16" s="62"/>
      <c r="AQ16" s="58"/>
      <c r="AR16" s="58"/>
      <c r="AS16" s="58"/>
      <c r="AT16" s="58"/>
      <c r="AU16" s="70">
        <v>1182600</v>
      </c>
      <c r="AV16" s="61">
        <v>81922000</v>
      </c>
      <c r="AW16" s="61">
        <f>AV16*5%</f>
        <v>4096100</v>
      </c>
      <c r="AX16" s="58"/>
      <c r="AY16" s="58"/>
      <c r="AZ16" s="58"/>
      <c r="BA16" s="58"/>
      <c r="BB16" s="58"/>
      <c r="BC16" s="58"/>
    </row>
    <row r="17" spans="1:55" s="63" customFormat="1" ht="35.25" customHeight="1">
      <c r="A17" s="57">
        <v>4</v>
      </c>
      <c r="B17" s="58" t="s">
        <v>108</v>
      </c>
      <c r="C17" s="58" t="s">
        <v>100</v>
      </c>
      <c r="D17" s="58"/>
      <c r="E17" s="58"/>
      <c r="F17" s="58"/>
      <c r="G17" s="59">
        <v>17182.5</v>
      </c>
      <c r="H17" s="59"/>
      <c r="I17" s="59">
        <f>J17+K17+L17</f>
        <v>13181.5</v>
      </c>
      <c r="J17" s="59">
        <v>13181.5</v>
      </c>
      <c r="K17" s="59"/>
      <c r="L17" s="59"/>
      <c r="M17" s="59"/>
      <c r="N17" s="59"/>
      <c r="O17" s="59"/>
      <c r="P17" s="59">
        <v>3291.3</v>
      </c>
      <c r="Q17" s="59"/>
      <c r="R17" s="59"/>
      <c r="S17" s="59">
        <f>G17-H17-J17-K17-L17-M17-N17-O17-P17-Q17-R17</f>
        <v>709.6999999999998</v>
      </c>
      <c r="T17" s="65" t="s">
        <v>101</v>
      </c>
      <c r="U17" s="59">
        <v>50</v>
      </c>
      <c r="V17" s="58">
        <v>2</v>
      </c>
      <c r="W17" s="60"/>
      <c r="X17" s="60"/>
      <c r="Y17" s="60"/>
      <c r="Z17" s="58"/>
      <c r="AA17" s="59">
        <f>AB17+AC17+AD17</f>
        <v>1964559429</v>
      </c>
      <c r="AB17" s="59">
        <v>1097104500</v>
      </c>
      <c r="AC17" s="59">
        <v>151277660</v>
      </c>
      <c r="AD17" s="58">
        <v>716177269</v>
      </c>
      <c r="AE17" s="59">
        <f>AK17</f>
        <v>3020238000</v>
      </c>
      <c r="AF17" s="58"/>
      <c r="AG17" s="58"/>
      <c r="AH17" s="58"/>
      <c r="AI17" s="58"/>
      <c r="AJ17" s="58"/>
      <c r="AK17" s="61">
        <f>3047625400-27387400</f>
        <v>3020238000</v>
      </c>
      <c r="AL17" s="58"/>
      <c r="AM17" s="58"/>
      <c r="AN17" s="58"/>
      <c r="AO17" s="60"/>
      <c r="AP17" s="62"/>
      <c r="AQ17" s="58"/>
      <c r="AR17" s="58"/>
      <c r="AS17" s="58"/>
      <c r="AT17" s="58"/>
      <c r="AU17" s="70">
        <v>27387400</v>
      </c>
      <c r="AV17" s="70">
        <v>300700000</v>
      </c>
      <c r="AW17" s="61">
        <f aca="true" t="shared" si="0" ref="AW17:AW22">AV17*5%</f>
        <v>15035000</v>
      </c>
      <c r="AX17" s="58"/>
      <c r="AY17" s="58"/>
      <c r="AZ17" s="58"/>
      <c r="BA17" s="58"/>
      <c r="BB17" s="58"/>
      <c r="BC17" s="58"/>
    </row>
    <row r="18" spans="1:55" s="63" customFormat="1" ht="35.25" customHeight="1">
      <c r="A18" s="57">
        <v>5</v>
      </c>
      <c r="B18" s="58" t="s">
        <v>109</v>
      </c>
      <c r="C18" s="58" t="s">
        <v>100</v>
      </c>
      <c r="D18" s="58"/>
      <c r="E18" s="58"/>
      <c r="F18" s="58"/>
      <c r="G18" s="59">
        <v>39417.9</v>
      </c>
      <c r="H18" s="59"/>
      <c r="I18" s="59">
        <f>J18+K18+L18</f>
        <v>122.5</v>
      </c>
      <c r="J18" s="59">
        <v>122.5</v>
      </c>
      <c r="K18" s="59"/>
      <c r="L18" s="59"/>
      <c r="M18" s="59"/>
      <c r="N18" s="59">
        <v>19097.6</v>
      </c>
      <c r="O18" s="59">
        <v>2367.2</v>
      </c>
      <c r="P18" s="59">
        <v>4446</v>
      </c>
      <c r="Q18" s="59"/>
      <c r="R18" s="59">
        <v>514.8</v>
      </c>
      <c r="S18" s="59">
        <f>G18-H18-J18-K18-L18-M18-N18-O18-P18-Q18-R18</f>
        <v>12869.800000000003</v>
      </c>
      <c r="T18" s="59" t="s">
        <v>110</v>
      </c>
      <c r="U18" s="59">
        <v>58</v>
      </c>
      <c r="V18" s="58">
        <v>2</v>
      </c>
      <c r="W18" s="60"/>
      <c r="X18" s="60"/>
      <c r="Y18" s="60"/>
      <c r="Z18" s="58"/>
      <c r="AA18" s="59">
        <f>AB18+AC18+AD18</f>
        <v>472058788</v>
      </c>
      <c r="AB18" s="59"/>
      <c r="AC18" s="59">
        <v>7722000</v>
      </c>
      <c r="AD18" s="58">
        <v>464336788</v>
      </c>
      <c r="AE18" s="59"/>
      <c r="AF18" s="58"/>
      <c r="AG18" s="58"/>
      <c r="AH18" s="58"/>
      <c r="AI18" s="58"/>
      <c r="AJ18" s="58"/>
      <c r="AK18" s="61"/>
      <c r="AL18" s="58"/>
      <c r="AM18" s="58"/>
      <c r="AN18" s="58"/>
      <c r="AO18" s="60"/>
      <c r="AP18" s="62"/>
      <c r="AQ18" s="58"/>
      <c r="AR18" s="58"/>
      <c r="AS18" s="58"/>
      <c r="AT18" s="58"/>
      <c r="AU18" s="58"/>
      <c r="AV18" s="58">
        <v>28300000</v>
      </c>
      <c r="AW18" s="61">
        <f t="shared" si="0"/>
        <v>1415000</v>
      </c>
      <c r="AX18" s="58"/>
      <c r="AY18" s="58"/>
      <c r="AZ18" s="58"/>
      <c r="BA18" s="58"/>
      <c r="BB18" s="58"/>
      <c r="BC18" s="58"/>
    </row>
    <row r="19" spans="1:55" s="63" customFormat="1" ht="35.25" customHeight="1">
      <c r="A19" s="57">
        <v>6</v>
      </c>
      <c r="B19" s="58" t="s">
        <v>113</v>
      </c>
      <c r="C19" s="58" t="s">
        <v>100</v>
      </c>
      <c r="D19" s="58"/>
      <c r="E19" s="58"/>
      <c r="F19" s="58"/>
      <c r="G19" s="59">
        <v>5630.4</v>
      </c>
      <c r="H19" s="59"/>
      <c r="I19" s="59">
        <f>J19+K19+L19</f>
        <v>0</v>
      </c>
      <c r="J19" s="59"/>
      <c r="K19" s="59"/>
      <c r="L19" s="59"/>
      <c r="M19" s="59"/>
      <c r="N19" s="59">
        <f>G19-O19</f>
        <v>5331.799999999999</v>
      </c>
      <c r="O19" s="59">
        <v>298.6</v>
      </c>
      <c r="P19" s="59"/>
      <c r="Q19" s="59"/>
      <c r="R19" s="59"/>
      <c r="S19" s="59">
        <f>G19-H19-J19-K19-L19-M19-N19-O19-P19-Q19-R19</f>
        <v>3.410605131648481E-13</v>
      </c>
      <c r="T19" s="59" t="s">
        <v>114</v>
      </c>
      <c r="U19" s="59">
        <v>2</v>
      </c>
      <c r="V19" s="58"/>
      <c r="W19" s="60"/>
      <c r="X19" s="60"/>
      <c r="Y19" s="60"/>
      <c r="Z19" s="58"/>
      <c r="AA19" s="59">
        <f>AB19+AC19</f>
        <v>11525960</v>
      </c>
      <c r="AB19" s="59">
        <v>10451000</v>
      </c>
      <c r="AC19" s="59">
        <v>1074960</v>
      </c>
      <c r="AD19" s="58"/>
      <c r="AE19" s="59">
        <f>AF19+AG19+AH19+AI19+AJ19+AK19</f>
        <v>20902000</v>
      </c>
      <c r="AF19" s="58"/>
      <c r="AG19" s="58"/>
      <c r="AH19" s="58"/>
      <c r="AI19" s="58"/>
      <c r="AJ19" s="58"/>
      <c r="AK19" s="61">
        <v>20902000</v>
      </c>
      <c r="AL19" s="58"/>
      <c r="AM19" s="58"/>
      <c r="AN19" s="58"/>
      <c r="AO19" s="60"/>
      <c r="AP19" s="62"/>
      <c r="AQ19" s="58"/>
      <c r="AR19" s="58"/>
      <c r="AS19" s="58"/>
      <c r="AT19" s="58"/>
      <c r="AU19" s="58">
        <v>597200</v>
      </c>
      <c r="AV19" s="58">
        <v>1982000</v>
      </c>
      <c r="AW19" s="61">
        <f t="shared" si="0"/>
        <v>99100</v>
      </c>
      <c r="AX19" s="58"/>
      <c r="AY19" s="58"/>
      <c r="AZ19" s="58"/>
      <c r="BA19" s="58"/>
      <c r="BB19" s="58"/>
      <c r="BC19" s="58"/>
    </row>
    <row r="20" spans="1:55" s="63" customFormat="1" ht="35.25" customHeight="1">
      <c r="A20" s="57">
        <v>7</v>
      </c>
      <c r="B20" s="58" t="s">
        <v>118</v>
      </c>
      <c r="C20" s="58" t="s">
        <v>100</v>
      </c>
      <c r="D20" s="58"/>
      <c r="E20" s="58"/>
      <c r="F20" s="58"/>
      <c r="G20" s="59">
        <v>11954.7</v>
      </c>
      <c r="H20" s="59">
        <v>213.5</v>
      </c>
      <c r="I20" s="59">
        <f>J20+L20+K20</f>
        <v>8698.2</v>
      </c>
      <c r="J20" s="59">
        <v>7987.5</v>
      </c>
      <c r="K20" s="59">
        <v>710.7</v>
      </c>
      <c r="L20" s="59"/>
      <c r="M20" s="59"/>
      <c r="N20" s="59"/>
      <c r="O20" s="59"/>
      <c r="P20" s="59">
        <v>167.7</v>
      </c>
      <c r="Q20" s="59">
        <v>2660.1</v>
      </c>
      <c r="R20" s="59">
        <v>215.2</v>
      </c>
      <c r="S20" s="59">
        <v>0</v>
      </c>
      <c r="T20" s="59" t="s">
        <v>101</v>
      </c>
      <c r="U20" s="59">
        <v>26</v>
      </c>
      <c r="V20" s="58"/>
      <c r="W20" s="60"/>
      <c r="X20" s="60"/>
      <c r="Y20" s="60"/>
      <c r="Z20" s="58"/>
      <c r="AA20" s="59">
        <f>AB20+AC20+AD20</f>
        <v>1374549726</v>
      </c>
      <c r="AB20" s="59">
        <v>1059440900</v>
      </c>
      <c r="AC20" s="59">
        <v>229006145</v>
      </c>
      <c r="AD20" s="58">
        <v>86102681</v>
      </c>
      <c r="AE20" s="59">
        <f>AK20+AM20</f>
        <v>2059928000</v>
      </c>
      <c r="AF20" s="58"/>
      <c r="AG20" s="58"/>
      <c r="AH20" s="58"/>
      <c r="AI20" s="58"/>
      <c r="AJ20" s="58"/>
      <c r="AK20" s="61">
        <f>2080254800-20326800-3000000</f>
        <v>2056928000</v>
      </c>
      <c r="AL20" s="58"/>
      <c r="AM20" s="58">
        <v>3000000</v>
      </c>
      <c r="AN20" s="58"/>
      <c r="AO20" s="60"/>
      <c r="AP20" s="62"/>
      <c r="AQ20" s="58"/>
      <c r="AR20" s="58"/>
      <c r="AS20" s="58"/>
      <c r="AT20" s="58"/>
      <c r="AU20" s="58">
        <v>20326800</v>
      </c>
      <c r="AV20" s="58">
        <v>69090000</v>
      </c>
      <c r="AW20" s="61">
        <f t="shared" si="0"/>
        <v>3454500</v>
      </c>
      <c r="AX20" s="58"/>
      <c r="AY20" s="58"/>
      <c r="AZ20" s="58"/>
      <c r="BA20" s="58"/>
      <c r="BB20" s="58"/>
      <c r="BC20" s="58"/>
    </row>
    <row r="21" spans="1:55" s="63" customFormat="1" ht="35.25" customHeight="1">
      <c r="A21" s="57">
        <v>8</v>
      </c>
      <c r="B21" s="58" t="s">
        <v>119</v>
      </c>
      <c r="C21" s="58" t="s">
        <v>100</v>
      </c>
      <c r="D21" s="58"/>
      <c r="E21" s="58"/>
      <c r="F21" s="58"/>
      <c r="G21" s="59">
        <v>30506.8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/>
      <c r="N21" s="59">
        <v>21750.6</v>
      </c>
      <c r="O21" s="59"/>
      <c r="P21" s="59">
        <v>1223.6</v>
      </c>
      <c r="Q21" s="59"/>
      <c r="R21" s="59"/>
      <c r="S21" s="59">
        <f>G21-N21-P21</f>
        <v>7532.6</v>
      </c>
      <c r="T21" s="59" t="s">
        <v>101</v>
      </c>
      <c r="U21" s="59">
        <v>2</v>
      </c>
      <c r="V21" s="58">
        <v>1</v>
      </c>
      <c r="W21" s="60"/>
      <c r="X21" s="60"/>
      <c r="Y21" s="60"/>
      <c r="Z21" s="58"/>
      <c r="AA21" s="59">
        <f>AB21+AC21+AD21</f>
        <v>125490591</v>
      </c>
      <c r="AB21" s="59">
        <v>73202700</v>
      </c>
      <c r="AC21" s="59">
        <v>45730150</v>
      </c>
      <c r="AD21" s="58">
        <v>6557741</v>
      </c>
      <c r="AE21" s="59">
        <f>AK21</f>
        <v>146405400</v>
      </c>
      <c r="AF21" s="58"/>
      <c r="AG21" s="58"/>
      <c r="AH21" s="58"/>
      <c r="AI21" s="58"/>
      <c r="AJ21" s="58"/>
      <c r="AK21" s="61">
        <v>146405400</v>
      </c>
      <c r="AL21" s="58"/>
      <c r="AM21" s="58"/>
      <c r="AN21" s="58"/>
      <c r="AO21" s="60"/>
      <c r="AP21" s="62"/>
      <c r="AQ21" s="58"/>
      <c r="AR21" s="58"/>
      <c r="AS21" s="58"/>
      <c r="AT21" s="58"/>
      <c r="AU21" s="58">
        <v>3315800</v>
      </c>
      <c r="AV21" s="58">
        <v>5500000</v>
      </c>
      <c r="AW21" s="61">
        <f t="shared" si="0"/>
        <v>275000</v>
      </c>
      <c r="AX21" s="58"/>
      <c r="AY21" s="58"/>
      <c r="AZ21" s="58"/>
      <c r="BA21" s="58"/>
      <c r="BB21" s="58"/>
      <c r="BC21" s="58"/>
    </row>
    <row r="22" spans="1:55" s="63" customFormat="1" ht="35.25" customHeight="1">
      <c r="A22" s="57">
        <v>9</v>
      </c>
      <c r="B22" s="58" t="s">
        <v>120</v>
      </c>
      <c r="C22" s="58" t="s">
        <v>100</v>
      </c>
      <c r="D22" s="58"/>
      <c r="E22" s="58"/>
      <c r="F22" s="58"/>
      <c r="G22" s="59">
        <v>1926.4</v>
      </c>
      <c r="H22" s="59">
        <v>100</v>
      </c>
      <c r="I22" s="59">
        <v>783.3</v>
      </c>
      <c r="J22" s="59"/>
      <c r="K22" s="59">
        <v>783.3</v>
      </c>
      <c r="L22" s="59"/>
      <c r="M22" s="59"/>
      <c r="N22" s="59"/>
      <c r="O22" s="59">
        <v>250.3</v>
      </c>
      <c r="P22" s="59">
        <v>792.8</v>
      </c>
      <c r="Q22" s="59"/>
      <c r="R22" s="59"/>
      <c r="S22" s="59"/>
      <c r="T22" s="59" t="s">
        <v>121</v>
      </c>
      <c r="U22" s="59">
        <v>9</v>
      </c>
      <c r="V22" s="58"/>
      <c r="W22" s="60"/>
      <c r="X22" s="60"/>
      <c r="Y22" s="60"/>
      <c r="Z22" s="58"/>
      <c r="AA22" s="59">
        <f>AB22+AC22+AD22</f>
        <v>429291934</v>
      </c>
      <c r="AB22" s="59">
        <v>91931200</v>
      </c>
      <c r="AC22" s="59">
        <v>32086618</v>
      </c>
      <c r="AD22" s="58">
        <v>305274116</v>
      </c>
      <c r="AE22" s="59">
        <f>AK22</f>
        <v>208836550</v>
      </c>
      <c r="AF22" s="58"/>
      <c r="AG22" s="58"/>
      <c r="AH22" s="58"/>
      <c r="AI22" s="58"/>
      <c r="AJ22" s="58"/>
      <c r="AK22" s="61">
        <f>212489350-3652800</f>
        <v>208836550</v>
      </c>
      <c r="AL22" s="58"/>
      <c r="AM22" s="58"/>
      <c r="AN22" s="58"/>
      <c r="AO22" s="60"/>
      <c r="AP22" s="62"/>
      <c r="AQ22" s="58"/>
      <c r="AR22" s="58"/>
      <c r="AS22" s="58"/>
      <c r="AT22" s="58"/>
      <c r="AU22" s="58">
        <v>3652800</v>
      </c>
      <c r="AV22" s="70">
        <v>38507000</v>
      </c>
      <c r="AW22" s="61">
        <f t="shared" si="0"/>
        <v>1925350</v>
      </c>
      <c r="AX22" s="58"/>
      <c r="AY22" s="58"/>
      <c r="AZ22" s="58"/>
      <c r="BA22" s="58"/>
      <c r="BB22" s="58"/>
      <c r="BC22" s="58"/>
    </row>
    <row r="23" spans="1:55" s="63" customFormat="1" ht="35.25" customHeight="1">
      <c r="A23" s="57">
        <v>10</v>
      </c>
      <c r="B23" s="58" t="s">
        <v>122</v>
      </c>
      <c r="C23" s="58" t="s">
        <v>100</v>
      </c>
      <c r="D23" s="58"/>
      <c r="E23" s="58"/>
      <c r="F23" s="58"/>
      <c r="G23" s="59">
        <v>16238.3</v>
      </c>
      <c r="H23" s="59">
        <v>920.9</v>
      </c>
      <c r="I23" s="59"/>
      <c r="J23" s="59"/>
      <c r="K23" s="59"/>
      <c r="L23" s="59"/>
      <c r="M23" s="59"/>
      <c r="N23" s="59"/>
      <c r="O23" s="59"/>
      <c r="P23" s="59">
        <v>3126.2</v>
      </c>
      <c r="Q23" s="59">
        <v>2433.6</v>
      </c>
      <c r="R23" s="59"/>
      <c r="S23" s="59">
        <f>G23-H23-P23-Q23</f>
        <v>9757.6</v>
      </c>
      <c r="T23" s="59" t="s">
        <v>101</v>
      </c>
      <c r="U23" s="59">
        <v>25</v>
      </c>
      <c r="V23" s="58">
        <v>1</v>
      </c>
      <c r="W23" s="60"/>
      <c r="X23" s="60"/>
      <c r="Y23" s="60"/>
      <c r="Z23" s="58"/>
      <c r="AA23" s="59">
        <f>AB23+AC23+AD23</f>
        <v>1049670266</v>
      </c>
      <c r="AB23" s="59">
        <v>709466200</v>
      </c>
      <c r="AC23" s="59">
        <v>45365853</v>
      </c>
      <c r="AD23" s="58">
        <v>294838213</v>
      </c>
      <c r="AE23" s="59">
        <f>AF23+AG23+AH23+AI23+AJ23+AK23+AL23+AM23</f>
        <v>38210400</v>
      </c>
      <c r="AF23" s="58"/>
      <c r="AG23" s="58"/>
      <c r="AH23" s="58"/>
      <c r="AI23" s="58"/>
      <c r="AJ23" s="58"/>
      <c r="AK23" s="61"/>
      <c r="AL23" s="58"/>
      <c r="AM23" s="58">
        <f>39224800-1014400</f>
        <v>38210400</v>
      </c>
      <c r="AN23" s="58"/>
      <c r="AO23" s="60"/>
      <c r="AP23" s="62"/>
      <c r="AQ23" s="58"/>
      <c r="AR23" s="58">
        <v>2</v>
      </c>
      <c r="AS23" s="58"/>
      <c r="AT23" s="58"/>
      <c r="AU23" s="58">
        <v>1014400</v>
      </c>
      <c r="AV23" s="58">
        <v>21778000</v>
      </c>
      <c r="AW23" s="61">
        <f>AV23*5%</f>
        <v>1088900</v>
      </c>
      <c r="AX23" s="58"/>
      <c r="AY23" s="58"/>
      <c r="AZ23" s="58"/>
      <c r="BA23" s="58"/>
      <c r="BB23" s="58"/>
      <c r="BC23" s="58"/>
    </row>
    <row r="24" spans="1:55" s="63" customFormat="1" ht="35.25" customHeight="1">
      <c r="A24" s="57">
        <v>11</v>
      </c>
      <c r="B24" s="58"/>
      <c r="C24" s="58"/>
      <c r="D24" s="58"/>
      <c r="E24" s="58"/>
      <c r="F24" s="58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8"/>
      <c r="W24" s="58"/>
      <c r="X24" s="58"/>
      <c r="Y24" s="58"/>
      <c r="Z24" s="58"/>
      <c r="AA24" s="59"/>
      <c r="AB24" s="59"/>
      <c r="AC24" s="59"/>
      <c r="AD24" s="58"/>
      <c r="AE24" s="59"/>
      <c r="AF24" s="58"/>
      <c r="AG24" s="58"/>
      <c r="AH24" s="58"/>
      <c r="AI24" s="58"/>
      <c r="AJ24" s="58"/>
      <c r="AK24" s="61"/>
      <c r="AL24" s="58"/>
      <c r="AM24" s="58"/>
      <c r="AN24" s="58"/>
      <c r="AO24" s="58"/>
      <c r="AP24" s="58"/>
      <c r="AQ24" s="58"/>
      <c r="AR24" s="58"/>
      <c r="AS24" s="58"/>
      <c r="AT24" s="58"/>
      <c r="AU24" s="73"/>
      <c r="AV24" s="73"/>
      <c r="AW24" s="73"/>
      <c r="AX24" s="58"/>
      <c r="AY24" s="58"/>
      <c r="AZ24" s="58"/>
      <c r="BA24" s="58"/>
      <c r="BB24" s="58"/>
      <c r="BC24" s="58"/>
    </row>
    <row r="25" spans="1:55" s="63" customFormat="1" ht="35.25" customHeight="1">
      <c r="A25" s="57"/>
      <c r="B25" s="58"/>
      <c r="C25" s="58"/>
      <c r="D25" s="58"/>
      <c r="E25" s="58"/>
      <c r="F25" s="58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8"/>
      <c r="W25" s="58"/>
      <c r="X25" s="58"/>
      <c r="Y25" s="58"/>
      <c r="Z25" s="58"/>
      <c r="AA25" s="59"/>
      <c r="AB25" s="59"/>
      <c r="AC25" s="59"/>
      <c r="AD25" s="58"/>
      <c r="AE25" s="59"/>
      <c r="AF25" s="58"/>
      <c r="AG25" s="58"/>
      <c r="AH25" s="58"/>
      <c r="AI25" s="58"/>
      <c r="AJ25" s="58"/>
      <c r="AK25" s="61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61"/>
      <c r="AX25" s="58"/>
      <c r="AY25" s="58"/>
      <c r="AZ25" s="58"/>
      <c r="BA25" s="58"/>
      <c r="BB25" s="58"/>
      <c r="BC25" s="58"/>
    </row>
    <row r="26" spans="1:55" s="63" customFormat="1" ht="35.25" customHeight="1">
      <c r="A26" s="57"/>
      <c r="B26" s="58"/>
      <c r="C26" s="58"/>
      <c r="D26" s="58"/>
      <c r="E26" s="58"/>
      <c r="F26" s="58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8"/>
      <c r="W26" s="58"/>
      <c r="X26" s="58"/>
      <c r="Y26" s="58"/>
      <c r="Z26" s="58"/>
      <c r="AA26" s="59"/>
      <c r="AB26" s="59"/>
      <c r="AC26" s="59"/>
      <c r="AD26" s="58"/>
      <c r="AE26" s="59"/>
      <c r="AF26" s="58"/>
      <c r="AG26" s="58"/>
      <c r="AH26" s="58"/>
      <c r="AI26" s="58"/>
      <c r="AJ26" s="58"/>
      <c r="AK26" s="61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61"/>
      <c r="AX26" s="58"/>
      <c r="AY26" s="58"/>
      <c r="AZ26" s="58"/>
      <c r="BA26" s="58"/>
      <c r="BB26" s="58"/>
      <c r="BC26" s="58"/>
    </row>
    <row r="27" spans="1:55" s="77" customFormat="1" ht="35.25" customHeight="1">
      <c r="A27" s="74"/>
      <c r="B27" s="74" t="s">
        <v>28</v>
      </c>
      <c r="C27" s="74"/>
      <c r="D27" s="74"/>
      <c r="E27" s="74"/>
      <c r="F27" s="74"/>
      <c r="G27" s="75">
        <f>SUM(G12:G24)</f>
        <v>143408.19999999998</v>
      </c>
      <c r="H27" s="75">
        <f aca="true" t="shared" si="1" ref="H27:BB27">SUM(H12:H24)</f>
        <v>2453</v>
      </c>
      <c r="I27" s="59">
        <f>J27+K27+L27</f>
        <v>29701.1</v>
      </c>
      <c r="J27" s="75">
        <f t="shared" si="1"/>
        <v>28020</v>
      </c>
      <c r="K27" s="75">
        <f t="shared" si="1"/>
        <v>1681.1</v>
      </c>
      <c r="L27" s="75">
        <f t="shared" si="1"/>
        <v>0</v>
      </c>
      <c r="M27" s="75">
        <f t="shared" si="1"/>
        <v>0</v>
      </c>
      <c r="N27" s="75">
        <f t="shared" si="1"/>
        <v>46763.2</v>
      </c>
      <c r="O27" s="75">
        <f t="shared" si="1"/>
        <v>3405.9</v>
      </c>
      <c r="P27" s="75">
        <f t="shared" si="1"/>
        <v>16401.7</v>
      </c>
      <c r="Q27" s="75">
        <f t="shared" si="1"/>
        <v>5295</v>
      </c>
      <c r="R27" s="75">
        <f t="shared" si="1"/>
        <v>1169.1</v>
      </c>
      <c r="S27" s="75">
        <f t="shared" si="1"/>
        <v>38219.200000000004</v>
      </c>
      <c r="T27" s="75">
        <f t="shared" si="1"/>
        <v>0</v>
      </c>
      <c r="U27" s="75">
        <f t="shared" si="1"/>
        <v>292</v>
      </c>
      <c r="V27" s="75">
        <f t="shared" si="1"/>
        <v>12</v>
      </c>
      <c r="W27" s="75">
        <f t="shared" si="1"/>
        <v>0</v>
      </c>
      <c r="X27" s="75">
        <f t="shared" si="1"/>
        <v>0</v>
      </c>
      <c r="Y27" s="75">
        <f t="shared" si="1"/>
        <v>0</v>
      </c>
      <c r="Z27" s="75">
        <f t="shared" si="1"/>
        <v>0</v>
      </c>
      <c r="AA27" s="75">
        <f t="shared" si="1"/>
        <v>10059914635</v>
      </c>
      <c r="AB27" s="75">
        <f t="shared" si="1"/>
        <v>6251176000</v>
      </c>
      <c r="AC27" s="75">
        <f t="shared" si="1"/>
        <v>663519099</v>
      </c>
      <c r="AD27" s="75">
        <f t="shared" si="1"/>
        <v>3145219536</v>
      </c>
      <c r="AE27" s="75">
        <f t="shared" si="1"/>
        <v>6824060850</v>
      </c>
      <c r="AF27" s="75">
        <f t="shared" si="1"/>
        <v>0</v>
      </c>
      <c r="AG27" s="75">
        <f t="shared" si="1"/>
        <v>0</v>
      </c>
      <c r="AH27" s="75">
        <f t="shared" si="1"/>
        <v>0</v>
      </c>
      <c r="AI27" s="75">
        <f t="shared" si="1"/>
        <v>0</v>
      </c>
      <c r="AJ27" s="75">
        <f t="shared" si="1"/>
        <v>0</v>
      </c>
      <c r="AK27" s="76">
        <f t="shared" si="1"/>
        <v>6749489950</v>
      </c>
      <c r="AL27" s="75">
        <f t="shared" si="1"/>
        <v>0</v>
      </c>
      <c r="AM27" s="75">
        <f t="shared" si="1"/>
        <v>74570900</v>
      </c>
      <c r="AN27" s="75">
        <f t="shared" si="1"/>
        <v>0</v>
      </c>
      <c r="AO27" s="75">
        <f t="shared" si="1"/>
        <v>0</v>
      </c>
      <c r="AP27" s="75">
        <f t="shared" si="1"/>
        <v>0</v>
      </c>
      <c r="AQ27" s="75">
        <f t="shared" si="1"/>
        <v>0</v>
      </c>
      <c r="AR27" s="75">
        <f t="shared" si="1"/>
        <v>2</v>
      </c>
      <c r="AS27" s="75">
        <f t="shared" si="1"/>
        <v>0</v>
      </c>
      <c r="AT27" s="75">
        <f t="shared" si="1"/>
        <v>0</v>
      </c>
      <c r="AU27" s="75">
        <f>SUM(AU12:AU23)</f>
        <v>71064800</v>
      </c>
      <c r="AV27" s="75">
        <f>SUM(AV12:AV23)</f>
        <v>581199000</v>
      </c>
      <c r="AW27" s="76">
        <f>SUM(AW12:AW23)</f>
        <v>29059950</v>
      </c>
      <c r="AX27" s="75">
        <f t="shared" si="1"/>
        <v>0</v>
      </c>
      <c r="AY27" s="75">
        <f t="shared" si="1"/>
        <v>0</v>
      </c>
      <c r="AZ27" s="75">
        <f t="shared" si="1"/>
        <v>0</v>
      </c>
      <c r="BA27" s="75">
        <f t="shared" si="1"/>
        <v>0</v>
      </c>
      <c r="BB27" s="75">
        <f t="shared" si="1"/>
        <v>0</v>
      </c>
      <c r="BC27" s="74"/>
    </row>
    <row r="29" spans="43:47" ht="15.75">
      <c r="AQ29" s="83"/>
      <c r="AR29" s="83"/>
      <c r="AS29" s="84"/>
      <c r="AT29" s="84"/>
      <c r="AU29" s="84"/>
    </row>
    <row r="30" spans="1:50" s="93" customFormat="1" ht="23.25" customHeight="1">
      <c r="A30" s="87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90"/>
      <c r="S30" s="90"/>
      <c r="T30" s="90"/>
      <c r="U30" s="90"/>
      <c r="V30" s="87"/>
      <c r="W30" s="87"/>
      <c r="X30" s="87"/>
      <c r="Y30" s="87"/>
      <c r="Z30" s="87"/>
      <c r="AA30" s="90"/>
      <c r="AB30" s="90"/>
      <c r="AC30" s="90"/>
      <c r="AD30" s="87"/>
      <c r="AE30" s="90"/>
      <c r="AF30" s="87"/>
      <c r="AG30" s="87"/>
      <c r="AH30" s="87"/>
      <c r="AI30" s="87"/>
      <c r="AJ30" s="87"/>
      <c r="AK30" s="91"/>
      <c r="AL30" s="87"/>
      <c r="AM30" s="87"/>
      <c r="AN30" s="87"/>
      <c r="AO30" s="87"/>
      <c r="AP30" s="87"/>
      <c r="AQ30" s="87"/>
      <c r="AR30" s="87"/>
      <c r="AS30" s="87"/>
      <c r="AT30" s="87"/>
      <c r="AU30" s="92"/>
      <c r="AV30" s="92"/>
      <c r="AW30" s="92"/>
      <c r="AX30" s="92"/>
    </row>
    <row r="31" spans="1:50" s="93" customFormat="1" ht="23.25" customHeight="1">
      <c r="A31" s="87"/>
      <c r="B31" s="88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0"/>
      <c r="S31" s="90"/>
      <c r="T31" s="90"/>
      <c r="U31" s="90"/>
      <c r="V31" s="87"/>
      <c r="W31" s="87"/>
      <c r="X31" s="87"/>
      <c r="Y31" s="87"/>
      <c r="Z31" s="87"/>
      <c r="AA31" s="90"/>
      <c r="AB31" s="90"/>
      <c r="AC31" s="90"/>
      <c r="AD31" s="87"/>
      <c r="AE31" s="90"/>
      <c r="AF31" s="87"/>
      <c r="AG31" s="87"/>
      <c r="AH31" s="87"/>
      <c r="AI31" s="87"/>
      <c r="AJ31" s="87"/>
      <c r="AK31" s="91"/>
      <c r="AL31" s="87"/>
      <c r="AM31" s="87"/>
      <c r="AN31" s="87"/>
      <c r="AO31" s="87"/>
      <c r="AP31" s="87"/>
      <c r="AQ31" s="87"/>
      <c r="AR31" s="87"/>
      <c r="AS31" s="87"/>
      <c r="AT31" s="87"/>
      <c r="AU31" s="92"/>
      <c r="AV31" s="92"/>
      <c r="AW31" s="92"/>
      <c r="AX31" s="92"/>
    </row>
  </sheetData>
  <sheetProtection/>
  <mergeCells count="82">
    <mergeCell ref="O7:O10"/>
    <mergeCell ref="A5:A10"/>
    <mergeCell ref="B5:B10"/>
    <mergeCell ref="D6:D10"/>
    <mergeCell ref="AC9:AC10"/>
    <mergeCell ref="AA8:AA10"/>
    <mergeCell ref="V5:V10"/>
    <mergeCell ref="U5:U10"/>
    <mergeCell ref="W5:AT5"/>
    <mergeCell ref="C6:C10"/>
    <mergeCell ref="A13:A14"/>
    <mergeCell ref="AD9:AD10"/>
    <mergeCell ref="AF9:AF10"/>
    <mergeCell ref="AG9:AG10"/>
    <mergeCell ref="AH9:AH10"/>
    <mergeCell ref="L9:L10"/>
    <mergeCell ref="P7:P10"/>
    <mergeCell ref="X9:X10"/>
    <mergeCell ref="Y9:Y10"/>
    <mergeCell ref="Z9:Z10"/>
    <mergeCell ref="M8:M10"/>
    <mergeCell ref="N8:N10"/>
    <mergeCell ref="I7:I10"/>
    <mergeCell ref="J7:L8"/>
    <mergeCell ref="J9:J10"/>
    <mergeCell ref="F6:F10"/>
    <mergeCell ref="C5:F5"/>
    <mergeCell ref="H6:S6"/>
    <mergeCell ref="M7:N7"/>
    <mergeCell ref="AU30:AX30"/>
    <mergeCell ref="G5:S5"/>
    <mergeCell ref="T5:T10"/>
    <mergeCell ref="G6:G10"/>
    <mergeCell ref="H7:H10"/>
    <mergeCell ref="AB9:AB10"/>
    <mergeCell ref="C30:Q30"/>
    <mergeCell ref="C31:Q31"/>
    <mergeCell ref="AQ7:AR7"/>
    <mergeCell ref="AB8:AD8"/>
    <mergeCell ref="AE8:AE10"/>
    <mergeCell ref="AJ9:AJ10"/>
    <mergeCell ref="W8:W10"/>
    <mergeCell ref="X8:Z8"/>
    <mergeCell ref="E6:E10"/>
    <mergeCell ref="K9:K10"/>
    <mergeCell ref="W6:AD6"/>
    <mergeCell ref="AK9:AK10"/>
    <mergeCell ref="AL9:AL10"/>
    <mergeCell ref="AU31:AX31"/>
    <mergeCell ref="AS8:AS10"/>
    <mergeCell ref="AT8:AT10"/>
    <mergeCell ref="AF8:AM8"/>
    <mergeCell ref="AQ29:AR29"/>
    <mergeCell ref="AZ5:BA8"/>
    <mergeCell ref="AA7:AD7"/>
    <mergeCell ref="AE7:AM7"/>
    <mergeCell ref="W7:Z7"/>
    <mergeCell ref="AI9:AI10"/>
    <mergeCell ref="AR8:AR10"/>
    <mergeCell ref="AO6:AR6"/>
    <mergeCell ref="AS6:AT7"/>
    <mergeCell ref="AU5:AU10"/>
    <mergeCell ref="A2:BC2"/>
    <mergeCell ref="A3:AY3"/>
    <mergeCell ref="AE6:AN6"/>
    <mergeCell ref="R7:R10"/>
    <mergeCell ref="Q7:Q10"/>
    <mergeCell ref="AX6:AX10"/>
    <mergeCell ref="AO7:AP7"/>
    <mergeCell ref="AO8:AO10"/>
    <mergeCell ref="S7:S10"/>
    <mergeCell ref="BC5:BC10"/>
    <mergeCell ref="A15:A16"/>
    <mergeCell ref="AQ8:AQ10"/>
    <mergeCell ref="BB5:BB10"/>
    <mergeCell ref="AY6:AY10"/>
    <mergeCell ref="AN7:AN10"/>
    <mergeCell ref="AP8:AP10"/>
    <mergeCell ref="AM9:AM10"/>
    <mergeCell ref="AV5:AY5"/>
    <mergeCell ref="AW6:AW10"/>
    <mergeCell ref="AV6:AV10"/>
  </mergeCells>
  <printOptions/>
  <pageMargins left="0.31496062992125984" right="0.35433070866141736" top="0.984251968503937" bottom="0.984251968503937" header="0.5118110236220472" footer="0.5118110236220472"/>
  <pageSetup horizontalDpi="600" verticalDpi="600" orientation="landscape" paperSize="8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"/>
  <sheetViews>
    <sheetView tabSelected="1" view="pageBreakPreview" zoomScale="60" zoomScaleNormal="115" zoomScalePageLayoutView="0" workbookViewId="0" topLeftCell="A1">
      <selection activeCell="AA17" sqref="AA17"/>
    </sheetView>
  </sheetViews>
  <sheetFormatPr defaultColWidth="9.140625" defaultRowHeight="12.75"/>
  <cols>
    <col min="1" max="1" width="4.140625" style="9" customWidth="1"/>
    <col min="2" max="2" width="12.57421875" style="9" customWidth="1"/>
    <col min="3" max="17" width="9.140625" style="9" customWidth="1"/>
    <col min="18" max="18" width="12.00390625" style="9" bestFit="1" customWidth="1"/>
    <col min="19" max="16384" width="9.140625" style="9" customWidth="1"/>
  </cols>
  <sheetData>
    <row r="1" spans="1:48" ht="18.75">
      <c r="A1" s="21" t="s">
        <v>125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</row>
    <row r="2" spans="1:48" ht="15.75" customHeight="1">
      <c r="A2" s="22" t="str">
        <f>'Biểu TH'!A3:AY3</f>
        <v>(Kèm theo Báo cáo số....../BC-UBND ngày        tháng        năm 2022 của UBND cấp huyện Tuần giáo)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1"/>
      <c r="AT2" s="11"/>
      <c r="AU2" s="11"/>
      <c r="AV2" s="12"/>
    </row>
    <row r="3" spans="1:25" ht="12.75">
      <c r="A3" s="23" t="s">
        <v>60</v>
      </c>
      <c r="B3" s="23" t="s">
        <v>103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 t="s">
        <v>61</v>
      </c>
      <c r="V3" s="23"/>
      <c r="W3" s="23"/>
      <c r="X3" s="23" t="s">
        <v>62</v>
      </c>
      <c r="Y3" s="23" t="s">
        <v>63</v>
      </c>
    </row>
    <row r="4" spans="1:25" ht="12.75">
      <c r="A4" s="23"/>
      <c r="B4" s="23"/>
      <c r="C4" s="24" t="s">
        <v>64</v>
      </c>
      <c r="D4" s="24"/>
      <c r="E4" s="24"/>
      <c r="F4" s="24"/>
      <c r="G4" s="24"/>
      <c r="H4" s="24"/>
      <c r="I4" s="24"/>
      <c r="J4" s="24"/>
      <c r="K4" s="24" t="s">
        <v>65</v>
      </c>
      <c r="L4" s="24"/>
      <c r="M4" s="24"/>
      <c r="N4" s="24"/>
      <c r="O4" s="24" t="s">
        <v>66</v>
      </c>
      <c r="P4" s="24"/>
      <c r="Q4" s="24"/>
      <c r="R4" s="24"/>
      <c r="S4" s="24" t="s">
        <v>67</v>
      </c>
      <c r="T4" s="24"/>
      <c r="U4" s="23" t="s">
        <v>68</v>
      </c>
      <c r="V4" s="23" t="s">
        <v>69</v>
      </c>
      <c r="W4" s="23" t="s">
        <v>70</v>
      </c>
      <c r="X4" s="23"/>
      <c r="Y4" s="23"/>
    </row>
    <row r="5" spans="1:25" ht="12.75">
      <c r="A5" s="23"/>
      <c r="B5" s="23"/>
      <c r="C5" s="23" t="s">
        <v>71</v>
      </c>
      <c r="D5" s="23" t="s">
        <v>72</v>
      </c>
      <c r="E5" s="23"/>
      <c r="F5" s="23"/>
      <c r="G5" s="23"/>
      <c r="H5" s="23"/>
      <c r="I5" s="23" t="s">
        <v>73</v>
      </c>
      <c r="J5" s="23" t="s">
        <v>74</v>
      </c>
      <c r="K5" s="23" t="s">
        <v>75</v>
      </c>
      <c r="L5" s="23"/>
      <c r="M5" s="23" t="s">
        <v>76</v>
      </c>
      <c r="N5" s="23"/>
      <c r="O5" s="23" t="s">
        <v>77</v>
      </c>
      <c r="P5" s="23"/>
      <c r="Q5" s="23" t="s">
        <v>78</v>
      </c>
      <c r="R5" s="23"/>
      <c r="S5" s="23" t="s">
        <v>79</v>
      </c>
      <c r="T5" s="23" t="s">
        <v>80</v>
      </c>
      <c r="U5" s="23"/>
      <c r="V5" s="23"/>
      <c r="W5" s="23"/>
      <c r="X5" s="23"/>
      <c r="Y5" s="23"/>
    </row>
    <row r="6" spans="1:25" ht="12.75">
      <c r="A6" s="23"/>
      <c r="B6" s="23"/>
      <c r="C6" s="23"/>
      <c r="D6" s="23" t="s">
        <v>81</v>
      </c>
      <c r="E6" s="23" t="s">
        <v>15</v>
      </c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</row>
    <row r="7" spans="1:25" ht="39" customHeight="1">
      <c r="A7" s="23"/>
      <c r="B7" s="23"/>
      <c r="C7" s="23"/>
      <c r="D7" s="23"/>
      <c r="E7" s="13" t="s">
        <v>82</v>
      </c>
      <c r="F7" s="13" t="s">
        <v>83</v>
      </c>
      <c r="G7" s="13" t="s">
        <v>84</v>
      </c>
      <c r="H7" s="13" t="s">
        <v>30</v>
      </c>
      <c r="I7" s="23"/>
      <c r="J7" s="23"/>
      <c r="K7" s="13" t="s">
        <v>85</v>
      </c>
      <c r="L7" s="13" t="s">
        <v>86</v>
      </c>
      <c r="M7" s="13" t="s">
        <v>87</v>
      </c>
      <c r="N7" s="13" t="s">
        <v>86</v>
      </c>
      <c r="O7" s="13" t="s">
        <v>79</v>
      </c>
      <c r="P7" s="13" t="s">
        <v>86</v>
      </c>
      <c r="Q7" s="13" t="s">
        <v>79</v>
      </c>
      <c r="R7" s="13" t="s">
        <v>88</v>
      </c>
      <c r="S7" s="23"/>
      <c r="T7" s="23"/>
      <c r="U7" s="23"/>
      <c r="V7" s="23"/>
      <c r="W7" s="23"/>
      <c r="X7" s="23"/>
      <c r="Y7" s="23"/>
    </row>
    <row r="8" spans="1:25" ht="21">
      <c r="A8" s="13">
        <v>1</v>
      </c>
      <c r="B8" s="13" t="s">
        <v>104</v>
      </c>
      <c r="C8" s="13">
        <f>D8+I8+J8</f>
        <v>10098.2</v>
      </c>
      <c r="D8" s="13">
        <f>1864.5+489.8+201.3+300.7+583.2</f>
        <v>3439.5</v>
      </c>
      <c r="E8" s="13"/>
      <c r="F8" s="13"/>
      <c r="G8" s="13"/>
      <c r="H8" s="13"/>
      <c r="I8" s="13">
        <f>607.4+67.2+169.7+5455.8+25.4+68.2</f>
        <v>6393.7</v>
      </c>
      <c r="J8" s="13">
        <v>265</v>
      </c>
      <c r="K8" s="13">
        <v>4</v>
      </c>
      <c r="L8" s="13">
        <f>265+67.2+169.7+5455.8+25.4+68.2</f>
        <v>6051.299999999999</v>
      </c>
      <c r="M8" s="13">
        <v>87</v>
      </c>
      <c r="N8" s="13">
        <f>1864.5+489.8+201.3+300.7+583.2+607.4</f>
        <v>4046.9</v>
      </c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21" customHeight="1">
      <c r="A9" s="19">
        <v>2</v>
      </c>
      <c r="B9" s="19" t="s">
        <v>105</v>
      </c>
      <c r="C9" s="13">
        <v>480.9</v>
      </c>
      <c r="D9" s="13">
        <v>480.9</v>
      </c>
      <c r="E9" s="13">
        <v>101.6</v>
      </c>
      <c r="F9" s="13"/>
      <c r="G9" s="13"/>
      <c r="H9" s="13">
        <f>D9-E9</f>
        <v>379.29999999999995</v>
      </c>
      <c r="I9" s="13"/>
      <c r="J9" s="13"/>
      <c r="K9" s="15"/>
      <c r="L9" s="15"/>
      <c r="M9" s="13">
        <v>5</v>
      </c>
      <c r="N9" s="13">
        <v>480.9</v>
      </c>
      <c r="O9" s="13"/>
      <c r="P9" s="13"/>
      <c r="Q9" s="13">
        <v>5</v>
      </c>
      <c r="R9" s="13">
        <v>26402100</v>
      </c>
      <c r="S9" s="13">
        <v>1</v>
      </c>
      <c r="T9" s="13">
        <v>15240000</v>
      </c>
      <c r="U9" s="13"/>
      <c r="V9" s="13"/>
      <c r="W9" s="13"/>
      <c r="X9" s="13"/>
      <c r="Y9" s="13" t="s">
        <v>117</v>
      </c>
    </row>
    <row r="10" spans="1:25" ht="12.75">
      <c r="A10" s="20"/>
      <c r="B10" s="20"/>
      <c r="C10" s="13">
        <v>924.6</v>
      </c>
      <c r="D10" s="13">
        <f>C10</f>
        <v>924.6</v>
      </c>
      <c r="E10" s="13">
        <v>85.5</v>
      </c>
      <c r="F10" s="13"/>
      <c r="G10" s="13"/>
      <c r="H10" s="13">
        <f>D10-E10</f>
        <v>839.1</v>
      </c>
      <c r="I10" s="13"/>
      <c r="J10" s="13"/>
      <c r="K10" s="15"/>
      <c r="L10" s="15"/>
      <c r="M10" s="13">
        <v>4</v>
      </c>
      <c r="N10" s="13">
        <v>924.6</v>
      </c>
      <c r="O10" s="13"/>
      <c r="P10" s="13"/>
      <c r="Q10" s="13">
        <v>5</v>
      </c>
      <c r="R10" s="16">
        <f>'Biểu TH'!AA14</f>
        <v>134933140</v>
      </c>
      <c r="S10" s="13">
        <v>4</v>
      </c>
      <c r="T10" s="13">
        <f>'Biểu TH'!AK14</f>
        <v>68965000</v>
      </c>
      <c r="U10" s="13"/>
      <c r="V10" s="13"/>
      <c r="W10" s="13"/>
      <c r="X10" s="13"/>
      <c r="Y10" s="13" t="s">
        <v>115</v>
      </c>
    </row>
    <row r="11" spans="1:25" ht="75" customHeight="1">
      <c r="A11" s="19">
        <v>3</v>
      </c>
      <c r="B11" s="17" t="s">
        <v>106</v>
      </c>
      <c r="C11" s="13">
        <v>6546.8</v>
      </c>
      <c r="D11" s="13">
        <v>6546.8</v>
      </c>
      <c r="E11" s="13">
        <v>6546.8</v>
      </c>
      <c r="F11" s="13"/>
      <c r="G11" s="13"/>
      <c r="H11" s="13"/>
      <c r="I11" s="13"/>
      <c r="J11" s="13"/>
      <c r="K11" s="13">
        <v>1</v>
      </c>
      <c r="L11" s="13">
        <v>1132.7</v>
      </c>
      <c r="M11" s="13">
        <v>13</v>
      </c>
      <c r="N11" s="13">
        <f>C11-L11</f>
        <v>5414.1</v>
      </c>
      <c r="O11" s="13"/>
      <c r="P11" s="13"/>
      <c r="Q11" s="13">
        <v>13</v>
      </c>
      <c r="R11" s="16">
        <v>389287000</v>
      </c>
      <c r="S11" s="13">
        <v>5</v>
      </c>
      <c r="T11" s="13">
        <v>1144679800</v>
      </c>
      <c r="U11" s="13"/>
      <c r="V11" s="13"/>
      <c r="W11" s="13"/>
      <c r="X11" s="13"/>
      <c r="Y11" s="13"/>
    </row>
    <row r="12" spans="1:25" ht="75" customHeight="1">
      <c r="A12" s="20"/>
      <c r="B12" s="17" t="s">
        <v>124</v>
      </c>
      <c r="C12" s="13">
        <v>2500.7</v>
      </c>
      <c r="D12" s="13">
        <f>E12+H12</f>
        <v>591.3</v>
      </c>
      <c r="E12" s="13">
        <v>209.5</v>
      </c>
      <c r="F12" s="13"/>
      <c r="G12" s="13"/>
      <c r="H12" s="13">
        <v>381.8</v>
      </c>
      <c r="I12" s="13">
        <f>C12-D12-J12</f>
        <v>1846.1999999999998</v>
      </c>
      <c r="J12" s="13">
        <v>63.2</v>
      </c>
      <c r="K12" s="13">
        <v>1</v>
      </c>
      <c r="L12" s="13">
        <f>C12-N12</f>
        <v>1298.1999999999998</v>
      </c>
      <c r="M12" s="13">
        <v>10</v>
      </c>
      <c r="N12" s="13">
        <f>381.8+611.2+209.5</f>
        <v>1202.5</v>
      </c>
      <c r="O12" s="13"/>
      <c r="P12" s="13"/>
      <c r="Q12" s="13">
        <v>10</v>
      </c>
      <c r="R12" s="16">
        <f>'Biểu TH'!AA16</f>
        <v>3983514287</v>
      </c>
      <c r="S12" s="13">
        <v>10</v>
      </c>
      <c r="T12" s="13">
        <f>'Biểu TH'!AE16</f>
        <v>111435500</v>
      </c>
      <c r="U12" s="13"/>
      <c r="V12" s="13"/>
      <c r="W12" s="13"/>
      <c r="X12" s="13"/>
      <c r="Y12" s="13"/>
    </row>
    <row r="13" spans="1:25" ht="32.25" customHeight="1">
      <c r="A13" s="13">
        <v>4</v>
      </c>
      <c r="B13" s="17" t="str">
        <f>'Biểu TH'!B17</f>
        <v>Đường từ ngầm Chiềng An đến khối đoàn kết</v>
      </c>
      <c r="C13" s="13">
        <v>17182.5</v>
      </c>
      <c r="D13" s="13">
        <f>13181.5+3291.3</f>
        <v>16472.8</v>
      </c>
      <c r="E13" s="13">
        <v>13181.5</v>
      </c>
      <c r="F13" s="13"/>
      <c r="G13" s="13"/>
      <c r="H13" s="13">
        <v>3291.3</v>
      </c>
      <c r="I13" s="13">
        <v>709.7</v>
      </c>
      <c r="J13" s="13"/>
      <c r="K13" s="13">
        <v>2</v>
      </c>
      <c r="L13" s="13">
        <f>366.7+709.7</f>
        <v>1076.4</v>
      </c>
      <c r="M13" s="13">
        <v>50</v>
      </c>
      <c r="N13" s="13">
        <f>17182.5-L13</f>
        <v>16106.1</v>
      </c>
      <c r="O13" s="13"/>
      <c r="P13" s="13"/>
      <c r="Q13" s="13">
        <v>51</v>
      </c>
      <c r="R13" s="13">
        <f>'Biểu TH'!AA17</f>
        <v>1964559429</v>
      </c>
      <c r="S13" s="13">
        <v>50</v>
      </c>
      <c r="T13" s="13">
        <f>'Biểu TH'!AE17</f>
        <v>3020238000</v>
      </c>
      <c r="U13" s="13"/>
      <c r="V13" s="13"/>
      <c r="W13" s="13"/>
      <c r="X13" s="13"/>
      <c r="Y13" s="13"/>
    </row>
    <row r="14" spans="1:25" ht="42.75" customHeight="1">
      <c r="A14" s="13">
        <v>5</v>
      </c>
      <c r="B14" s="17" t="s">
        <v>112</v>
      </c>
      <c r="C14" s="13">
        <v>39417.9</v>
      </c>
      <c r="D14" s="13">
        <f>E14+H14</f>
        <v>26551.1</v>
      </c>
      <c r="E14" s="13">
        <v>125.5</v>
      </c>
      <c r="F14" s="13"/>
      <c r="G14" s="13"/>
      <c r="H14" s="13">
        <f>4446+2367.2+19097.6+514.8</f>
        <v>26425.6</v>
      </c>
      <c r="I14" s="13">
        <f>171.9+12203.1+491.8</f>
        <v>12866.8</v>
      </c>
      <c r="J14" s="13"/>
      <c r="K14" s="13">
        <v>2</v>
      </c>
      <c r="L14" s="13">
        <v>12694.9</v>
      </c>
      <c r="M14" s="13">
        <v>58</v>
      </c>
      <c r="N14" s="13">
        <f>C14-L14</f>
        <v>26723</v>
      </c>
      <c r="O14" s="13"/>
      <c r="P14" s="13"/>
      <c r="Q14" s="13">
        <v>29</v>
      </c>
      <c r="R14" s="13">
        <f>'Biểu TH'!AA18</f>
        <v>472058788</v>
      </c>
      <c r="S14" s="13"/>
      <c r="T14" s="13"/>
      <c r="U14" s="13"/>
      <c r="V14" s="13"/>
      <c r="W14" s="13"/>
      <c r="X14" s="13"/>
      <c r="Y14" s="13"/>
    </row>
    <row r="15" spans="1:25" ht="32.25" customHeight="1">
      <c r="A15" s="13">
        <v>6</v>
      </c>
      <c r="B15" s="17" t="s">
        <v>113</v>
      </c>
      <c r="C15" s="13">
        <v>5630.4</v>
      </c>
      <c r="D15" s="13">
        <v>5630.4</v>
      </c>
      <c r="E15" s="13"/>
      <c r="F15" s="13"/>
      <c r="G15" s="13"/>
      <c r="H15" s="13">
        <v>5630.4</v>
      </c>
      <c r="I15" s="13"/>
      <c r="J15" s="13"/>
      <c r="K15" s="13"/>
      <c r="L15" s="13"/>
      <c r="M15" s="13">
        <v>2</v>
      </c>
      <c r="N15" s="13">
        <v>5630.4</v>
      </c>
      <c r="O15" s="13"/>
      <c r="P15" s="13"/>
      <c r="Q15" s="13">
        <v>1</v>
      </c>
      <c r="R15" s="13">
        <f>'Biểu TH'!AA19</f>
        <v>11525960</v>
      </c>
      <c r="S15" s="13">
        <v>1</v>
      </c>
      <c r="T15" s="13">
        <f>'Biểu TH'!AE19</f>
        <v>20902000</v>
      </c>
      <c r="U15" s="13"/>
      <c r="V15" s="13"/>
      <c r="W15" s="13"/>
      <c r="X15" s="13"/>
      <c r="Y15" s="13"/>
    </row>
    <row r="16" spans="1:25" ht="32.25" customHeight="1">
      <c r="A16" s="13">
        <v>7</v>
      </c>
      <c r="B16" s="17" t="s">
        <v>118</v>
      </c>
      <c r="C16" s="13">
        <v>11954.7</v>
      </c>
      <c r="D16" s="13">
        <f>C16</f>
        <v>11954.7</v>
      </c>
      <c r="E16" s="13">
        <f>7987.5+710.7</f>
        <v>8698.2</v>
      </c>
      <c r="F16" s="13"/>
      <c r="G16" s="13"/>
      <c r="H16" s="13">
        <f>D16-E16</f>
        <v>3256.5</v>
      </c>
      <c r="I16" s="13"/>
      <c r="J16" s="13"/>
      <c r="K16" s="13"/>
      <c r="L16" s="13"/>
      <c r="M16" s="13">
        <v>26</v>
      </c>
      <c r="N16" s="13">
        <v>11954.7</v>
      </c>
      <c r="O16" s="13"/>
      <c r="P16" s="13"/>
      <c r="Q16" s="13">
        <v>26</v>
      </c>
      <c r="R16" s="13">
        <f>'Biểu TH'!AA20</f>
        <v>1374549726</v>
      </c>
      <c r="S16" s="13">
        <v>26</v>
      </c>
      <c r="T16" s="13">
        <f>'Biểu TH'!AK20</f>
        <v>2056928000</v>
      </c>
      <c r="U16" s="13"/>
      <c r="V16" s="13"/>
      <c r="W16" s="13"/>
      <c r="X16" s="13"/>
      <c r="Y16" s="13"/>
    </row>
    <row r="17" spans="1:25" ht="32.25" customHeight="1">
      <c r="A17" s="13">
        <v>8</v>
      </c>
      <c r="B17" s="17" t="s">
        <v>119</v>
      </c>
      <c r="C17" s="13">
        <v>30506.8</v>
      </c>
      <c r="D17" s="13">
        <f>1223.6+21753.6</f>
        <v>22977.199999999997</v>
      </c>
      <c r="E17" s="13"/>
      <c r="F17" s="13"/>
      <c r="G17" s="13"/>
      <c r="H17" s="13">
        <f>D17</f>
        <v>22977.199999999997</v>
      </c>
      <c r="I17" s="13">
        <f>C17-H17</f>
        <v>7529.600000000002</v>
      </c>
      <c r="J17" s="13"/>
      <c r="K17" s="13">
        <v>1</v>
      </c>
      <c r="L17" s="13">
        <f>140.2+614+6775.4+19330.1</f>
        <v>26859.699999999997</v>
      </c>
      <c r="M17" s="13">
        <v>2</v>
      </c>
      <c r="N17" s="13">
        <f>C17-L17</f>
        <v>3647.100000000002</v>
      </c>
      <c r="O17" s="13"/>
      <c r="P17" s="13"/>
      <c r="Q17" s="13">
        <v>2</v>
      </c>
      <c r="R17" s="13">
        <f>'Biểu TH'!AA21</f>
        <v>125490591</v>
      </c>
      <c r="S17" s="13">
        <v>2</v>
      </c>
      <c r="T17" s="13">
        <f>'Biểu TH'!AE21</f>
        <v>146405400</v>
      </c>
      <c r="U17" s="13"/>
      <c r="V17" s="13"/>
      <c r="W17" s="13"/>
      <c r="X17" s="13"/>
      <c r="Y17" s="13"/>
    </row>
    <row r="18" spans="1:25" ht="42">
      <c r="A18" s="13">
        <v>9</v>
      </c>
      <c r="B18" s="17" t="str">
        <f>'Biểu TH'!B22</f>
        <v>Xây dựng cơ sở hạ tầng khu đất đấu giá QSD đất khu trung tâm xã Chiềng Đông</v>
      </c>
      <c r="C18" s="13">
        <f>'Biểu TH'!G22</f>
        <v>1926.4</v>
      </c>
      <c r="D18" s="13">
        <f>E18+H18</f>
        <v>1826.3999999999999</v>
      </c>
      <c r="E18" s="13">
        <v>783.3</v>
      </c>
      <c r="F18" s="13"/>
      <c r="G18" s="13"/>
      <c r="H18" s="13">
        <f>792.8+250.3</f>
        <v>1043.1</v>
      </c>
      <c r="I18" s="13">
        <v>100</v>
      </c>
      <c r="J18" s="13"/>
      <c r="K18" s="13"/>
      <c r="L18" s="13"/>
      <c r="M18" s="13">
        <v>9</v>
      </c>
      <c r="N18" s="13">
        <v>1926.4</v>
      </c>
      <c r="O18" s="13"/>
      <c r="P18" s="13"/>
      <c r="Q18" s="13">
        <v>9</v>
      </c>
      <c r="R18" s="13">
        <f>'Biểu TH'!AA22</f>
        <v>429291934</v>
      </c>
      <c r="S18" s="13">
        <v>9</v>
      </c>
      <c r="T18" s="13">
        <f>'Biểu TH'!AE22</f>
        <v>208836550</v>
      </c>
      <c r="U18" s="13"/>
      <c r="V18" s="13"/>
      <c r="W18" s="13"/>
      <c r="X18" s="13"/>
      <c r="Y18" s="13"/>
    </row>
    <row r="19" spans="1:25" ht="12.75">
      <c r="A19" s="13">
        <v>10</v>
      </c>
      <c r="B19" s="17" t="s">
        <v>123</v>
      </c>
      <c r="C19" s="13">
        <f>'Biểu TH'!G23</f>
        <v>16238.3</v>
      </c>
      <c r="D19" s="13">
        <f>'Biểu TH'!P23+'Biểu TH'!Q23</f>
        <v>5559.799999999999</v>
      </c>
      <c r="E19" s="13"/>
      <c r="F19" s="13"/>
      <c r="G19" s="13"/>
      <c r="H19" s="13"/>
      <c r="I19" s="13">
        <f>C19-D19-J19</f>
        <v>7230.299999999999</v>
      </c>
      <c r="J19" s="13">
        <f>139.8+3308.4</f>
        <v>3448.2000000000003</v>
      </c>
      <c r="K19" s="13">
        <v>1</v>
      </c>
      <c r="L19" s="13">
        <f>139.8+3308.4+336.3+5973.1</f>
        <v>9757.6</v>
      </c>
      <c r="M19" s="13">
        <v>25</v>
      </c>
      <c r="N19" s="13">
        <f>C19-L19</f>
        <v>6480.699999999999</v>
      </c>
      <c r="O19" s="13"/>
      <c r="P19" s="13"/>
      <c r="Q19" s="13">
        <v>25</v>
      </c>
      <c r="R19" s="13">
        <f>'Biểu TH'!AA23</f>
        <v>1049670266</v>
      </c>
      <c r="S19" s="13">
        <v>25</v>
      </c>
      <c r="T19" s="13">
        <f>'Biểu TH'!AE23</f>
        <v>38210400</v>
      </c>
      <c r="U19" s="13"/>
      <c r="V19" s="13"/>
      <c r="W19" s="13"/>
      <c r="X19" s="13"/>
      <c r="Y19" s="13"/>
    </row>
    <row r="20" spans="1:25" ht="12.75">
      <c r="A20" s="14"/>
      <c r="B20" s="18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</sheetData>
  <sheetProtection/>
  <mergeCells count="30">
    <mergeCell ref="A9:A10"/>
    <mergeCell ref="B9:B10"/>
    <mergeCell ref="U4:U7"/>
    <mergeCell ref="Y3:Y7"/>
    <mergeCell ref="C4:J4"/>
    <mergeCell ref="K4:N4"/>
    <mergeCell ref="O4:R4"/>
    <mergeCell ref="S4:T4"/>
    <mergeCell ref="Q5:R6"/>
    <mergeCell ref="O5:P6"/>
    <mergeCell ref="X3:X7"/>
    <mergeCell ref="S5:S7"/>
    <mergeCell ref="T5:T7"/>
    <mergeCell ref="D5:H5"/>
    <mergeCell ref="I5:I7"/>
    <mergeCell ref="J5:J7"/>
    <mergeCell ref="K5:L6"/>
    <mergeCell ref="M5:N6"/>
    <mergeCell ref="E6:H6"/>
    <mergeCell ref="D6:D7"/>
    <mergeCell ref="A11:A12"/>
    <mergeCell ref="A1:Y1"/>
    <mergeCell ref="A2:Y2"/>
    <mergeCell ref="V4:V7"/>
    <mergeCell ref="W4:W7"/>
    <mergeCell ref="C5:C7"/>
    <mergeCell ref="A3:A7"/>
    <mergeCell ref="B3:B7"/>
    <mergeCell ref="C3:T3"/>
    <mergeCell ref="U3:W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9.140625" style="1" customWidth="1"/>
    <col min="2" max="2" width="8.140625" style="1" customWidth="1"/>
    <col min="3" max="7" width="9.140625" style="1" customWidth="1"/>
    <col min="8" max="8" width="8.140625" style="1" customWidth="1"/>
    <col min="9" max="9" width="8.28125" style="1" customWidth="1"/>
    <col min="10" max="16384" width="9.140625" style="1" customWidth="1"/>
  </cols>
  <sheetData>
    <row r="1" spans="1:10" ht="15.75">
      <c r="A1" s="29" t="s">
        <v>17</v>
      </c>
      <c r="B1" s="29"/>
      <c r="C1" s="29"/>
      <c r="D1" s="29"/>
      <c r="E1" s="29"/>
      <c r="F1" s="29"/>
      <c r="G1" s="29"/>
      <c r="H1" s="29"/>
      <c r="I1" s="29"/>
      <c r="J1" s="30" t="s">
        <v>19</v>
      </c>
    </row>
    <row r="2" spans="1:10" ht="15.75">
      <c r="A2" s="31" t="s">
        <v>18</v>
      </c>
      <c r="B2" s="29" t="s">
        <v>15</v>
      </c>
      <c r="C2" s="29"/>
      <c r="D2" s="29"/>
      <c r="E2" s="29"/>
      <c r="F2" s="29"/>
      <c r="G2" s="29"/>
      <c r="H2" s="29"/>
      <c r="I2" s="29"/>
      <c r="J2" s="30"/>
    </row>
    <row r="3" spans="1:10" ht="12.75">
      <c r="A3" s="31"/>
      <c r="B3" s="25" t="s">
        <v>36</v>
      </c>
      <c r="C3" s="25" t="s">
        <v>37</v>
      </c>
      <c r="D3" s="25" t="s">
        <v>38</v>
      </c>
      <c r="E3" s="25" t="s">
        <v>39</v>
      </c>
      <c r="F3" s="25" t="s">
        <v>40</v>
      </c>
      <c r="G3" s="27" t="s">
        <v>41</v>
      </c>
      <c r="H3" s="25" t="s">
        <v>43</v>
      </c>
      <c r="I3" s="25" t="s">
        <v>42</v>
      </c>
      <c r="J3" s="30"/>
    </row>
    <row r="4" spans="1:10" ht="90" customHeight="1">
      <c r="A4" s="31"/>
      <c r="B4" s="26"/>
      <c r="C4" s="26"/>
      <c r="D4" s="26"/>
      <c r="E4" s="26"/>
      <c r="F4" s="26"/>
      <c r="G4" s="28"/>
      <c r="H4" s="26"/>
      <c r="I4" s="26"/>
      <c r="J4" s="30"/>
    </row>
    <row r="5" spans="1:10" ht="15.75">
      <c r="A5" s="2">
        <v>30</v>
      </c>
      <c r="B5" s="2">
        <v>31</v>
      </c>
      <c r="C5" s="2">
        <v>32</v>
      </c>
      <c r="D5" s="2">
        <v>33</v>
      </c>
      <c r="E5" s="2">
        <v>34</v>
      </c>
      <c r="F5" s="2">
        <v>35</v>
      </c>
      <c r="G5" s="3">
        <v>36</v>
      </c>
      <c r="H5" s="2">
        <v>37</v>
      </c>
      <c r="I5" s="2">
        <v>38</v>
      </c>
      <c r="J5" s="2">
        <v>39</v>
      </c>
    </row>
    <row r="6" spans="1:10" ht="12.75">
      <c r="A6" s="4"/>
      <c r="B6" s="5"/>
      <c r="C6" s="5"/>
      <c r="D6" s="5"/>
      <c r="E6" s="5"/>
      <c r="F6" s="5"/>
      <c r="G6" s="6"/>
      <c r="H6" s="5"/>
      <c r="I6" s="5"/>
      <c r="J6" s="5"/>
    </row>
    <row r="7" spans="1:10" ht="12.75">
      <c r="A7" s="7"/>
      <c r="B7" s="7"/>
      <c r="C7" s="7"/>
      <c r="D7" s="7"/>
      <c r="E7" s="7"/>
      <c r="F7" s="7"/>
      <c r="G7" s="6"/>
      <c r="H7" s="7"/>
      <c r="I7" s="7"/>
      <c r="J7" s="7"/>
    </row>
    <row r="8" spans="1:10" ht="12.75">
      <c r="A8" s="7"/>
      <c r="B8" s="7"/>
      <c r="C8" s="7"/>
      <c r="D8" s="7"/>
      <c r="E8" s="7"/>
      <c r="F8" s="7"/>
      <c r="G8" s="6"/>
      <c r="H8" s="7"/>
      <c r="I8" s="7"/>
      <c r="J8" s="7"/>
    </row>
  </sheetData>
  <sheetProtection/>
  <mergeCells count="12">
    <mergeCell ref="A1:I1"/>
    <mergeCell ref="J1:J4"/>
    <mergeCell ref="A2:A4"/>
    <mergeCell ref="B2:I2"/>
    <mergeCell ref="B3:B4"/>
    <mergeCell ref="C3:C4"/>
    <mergeCell ref="D3:D4"/>
    <mergeCell ref="E3:E4"/>
    <mergeCell ref="F3:F4"/>
    <mergeCell ref="G3:G4"/>
    <mergeCell ref="H3:H4"/>
    <mergeCell ref="I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 DLC</cp:lastModifiedBy>
  <cp:lastPrinted>2022-12-12T03:44:48Z</cp:lastPrinted>
  <dcterms:created xsi:type="dcterms:W3CDTF">1996-10-14T23:33:28Z</dcterms:created>
  <dcterms:modified xsi:type="dcterms:W3CDTF">2022-12-12T03:46:06Z</dcterms:modified>
  <cp:category/>
  <cp:version/>
  <cp:contentType/>
  <cp:contentStatus/>
</cp:coreProperties>
</file>