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50" windowHeight="8115" tabRatio="932" activeTab="0"/>
  </bookViews>
  <sheets>
    <sheet name="B81" sheetId="1" r:id="rId1"/>
    <sheet name="B82" sheetId="2" r:id="rId2"/>
    <sheet name="B83" sheetId="3" r:id="rId3"/>
    <sheet name="B84" sheetId="4" r:id="rId4"/>
    <sheet name="B85" sheetId="5" r:id="rId5"/>
    <sheet name="B86" sheetId="6" r:id="rId6"/>
    <sheet name="B87" sheetId="7" r:id="rId7"/>
    <sheet name="B88" sheetId="8" r:id="rId8"/>
    <sheet name="B89" sheetId="9" r:id="rId9"/>
    <sheet name="B90" sheetId="10" r:id="rId10"/>
    <sheet name="B91" sheetId="11" r:id="rId11"/>
  </sheets>
  <externalReferences>
    <externalReference r:id="rId14"/>
    <externalReference r:id="rId15"/>
    <externalReference r:id="rId16"/>
  </externalReferences>
  <definedNames>
    <definedName name="ADP">#REF!</definedName>
    <definedName name="AKHAC">#REF!</definedName>
    <definedName name="ALTINH">#REF!</definedName>
    <definedName name="Anguon" localSheetId="0">'[2]Dt 2001'!#REF!</definedName>
    <definedName name="Anguon" localSheetId="7">'[2]Dt 2001'!#REF!</definedName>
    <definedName name="Anguon">'[2]Dt 2001'!#REF!</definedName>
    <definedName name="ANN">#REF!</definedName>
    <definedName name="ANQD">#REF!</definedName>
    <definedName name="ANQQH" localSheetId="0">'[2]Dt 2001'!#REF!</definedName>
    <definedName name="ANQQH" localSheetId="7">'[2]Dt 2001'!#REF!</definedName>
    <definedName name="ANQQH">'[2]Dt 2001'!#REF!</definedName>
    <definedName name="ANSNN" localSheetId="0">'[2]Dt 2001'!#REF!</definedName>
    <definedName name="ANSNN" localSheetId="7">'[2]Dt 2001'!#REF!</definedName>
    <definedName name="ANSNN">'[2]Dt 2001'!#REF!</definedName>
    <definedName name="ANSNNxnk" localSheetId="0">'[2]Dt 2001'!#REF!</definedName>
    <definedName name="ANSNNxnk" localSheetId="7">'[2]Dt 2001'!#REF!</definedName>
    <definedName name="ANSNNxnk">'[2]Dt 2001'!#REF!</definedName>
    <definedName name="APC" localSheetId="0">'[2]Dt 2001'!#REF!</definedName>
    <definedName name="APC" localSheetId="7">'[2]Dt 2001'!#REF!</definedName>
    <definedName name="APC">'[2]Dt 2001'!#REF!</definedName>
    <definedName name="ATW">#REF!</definedName>
    <definedName name="Can_doi">#REF!</definedName>
    <definedName name="chuong_phuluc_43_name">#REF!</definedName>
    <definedName name="DNNN">#REF!</definedName>
    <definedName name="Khac">#REF!</definedName>
    <definedName name="Khong_can_doi">#REF!</definedName>
    <definedName name="NQD">#REF!</definedName>
    <definedName name="NQQH" localSheetId="0">'[2]Dt 2001'!#REF!</definedName>
    <definedName name="NQQH" localSheetId="7">'[2]Dt 2001'!#REF!</definedName>
    <definedName name="NQQH">'[2]Dt 2001'!#REF!</definedName>
    <definedName name="NSNN" localSheetId="0">'[2]Dt 2001'!#REF!</definedName>
    <definedName name="NSNN" localSheetId="7">'[2]Dt 2001'!#REF!</definedName>
    <definedName name="NSNN">'[2]Dt 2001'!#REF!</definedName>
    <definedName name="PC" localSheetId="0">'[2]Dt 2001'!#REF!</definedName>
    <definedName name="PC" localSheetId="7">'[2]Dt 2001'!#REF!</definedName>
    <definedName name="PC">'[2]Dt 2001'!#REF!</definedName>
    <definedName name="Phan_cap">#REF!</definedName>
    <definedName name="Phi_le_phi">#REF!</definedName>
    <definedName name="_xlnm.Print_Area" localSheetId="0">'B81'!$A$1:$C$30</definedName>
    <definedName name="_xlnm.Print_Area" localSheetId="1">'B82'!$A$1:$C$38</definedName>
    <definedName name="_xlnm.Print_Area" localSheetId="2">'B83'!$A$1:$D$40</definedName>
    <definedName name="_xlnm.Print_Area" localSheetId="3">'B84'!$A$1:$E$56</definedName>
    <definedName name="_xlnm.Print_Area" localSheetId="4">'B85'!$A$1:$C$39</definedName>
    <definedName name="_xlnm.Print_Area" localSheetId="5">'B86'!$A$1:$N$42</definedName>
    <definedName name="_xlnm.Print_Area" localSheetId="6">'B87'!$A$1:$S$18</definedName>
    <definedName name="_xlnm.Print_Area" localSheetId="7">'B88'!$A$1:$S$52</definedName>
    <definedName name="_xlnm.Print_Area" localSheetId="8">'B89'!$A$1:$K$34</definedName>
    <definedName name="_xlnm.Print_Area" localSheetId="9">'B90'!$A$1:$F$32</definedName>
    <definedName name="_xlnm.Print_Area" localSheetId="10">'B91'!$A$1:$Z$44</definedName>
    <definedName name="PRINT_AREA_MI" localSheetId="0">#REF!</definedName>
    <definedName name="PRINT_AREA_MI" localSheetId="7">#REF!</definedName>
    <definedName name="PRINT_AREA_MI">#REF!</definedName>
    <definedName name="_xlnm.Print_Titles" localSheetId="0">'B81'!$8:$8</definedName>
    <definedName name="_xlnm.Print_Titles" localSheetId="1">'B82'!$10:$10</definedName>
    <definedName name="_xlnm.Print_Titles" localSheetId="3">'B84'!$9:$13</definedName>
    <definedName name="_xlnm.Print_Titles" localSheetId="5">'B86'!$8:$11</definedName>
    <definedName name="_xlnm.Print_Titles" localSheetId="7">'B88'!$9:$12</definedName>
    <definedName name="_xlnm.Print_Titles" localSheetId="10">'B91'!$8:$12</definedName>
    <definedName name="TW">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Trừ 100 tr tỉnh hưởng
</t>
        </r>
      </text>
    </comment>
  </commentList>
</comments>
</file>

<file path=xl/comments8.xml><?xml version="1.0" encoding="utf-8"?>
<comments xmlns="http://schemas.openxmlformats.org/spreadsheetml/2006/main">
  <authors>
    <author>Nguyen</author>
  </authors>
  <commentList>
    <comment ref="U14" authorId="0">
      <text>
        <r>
          <rPr>
            <sz val="9"/>
            <rFont val="Tahoma"/>
            <family val="2"/>
          </rPr>
          <t xml:space="preserve">số dự phòng NS cấp huyện
</t>
        </r>
      </text>
    </comment>
  </commentList>
</comments>
</file>

<file path=xl/sharedStrings.xml><?xml version="1.0" encoding="utf-8"?>
<sst xmlns="http://schemas.openxmlformats.org/spreadsheetml/2006/main" count="618" uniqueCount="289">
  <si>
    <t>Nguồn thu ngân sách</t>
  </si>
  <si>
    <t>Chi bổ sung cân đối ngân sách</t>
  </si>
  <si>
    <t>Nguồn  thu ngân sách</t>
  </si>
  <si>
    <t xml:space="preserve">Thu từ khu vực kinh tế ngoài quốc doanh </t>
  </si>
  <si>
    <t>Nội dung</t>
  </si>
  <si>
    <t>Dự toán</t>
  </si>
  <si>
    <t>A</t>
  </si>
  <si>
    <t>B</t>
  </si>
  <si>
    <t>Thu nội địa</t>
  </si>
  <si>
    <t>Lệ phí trước bạ</t>
  </si>
  <si>
    <t>Thuế sử dụng đất nông nghiệp</t>
  </si>
  <si>
    <t>Thuế sử dụng đất phi nông nghiệp</t>
  </si>
  <si>
    <t>Thuế thu nhập cá nhân</t>
  </si>
  <si>
    <t xml:space="preserve">Thu phí, lệ phí </t>
  </si>
  <si>
    <t>-</t>
  </si>
  <si>
    <t>Thu tiền sử dụng đất</t>
  </si>
  <si>
    <t>Thu khác ngân sách</t>
  </si>
  <si>
    <t>I</t>
  </si>
  <si>
    <t>II</t>
  </si>
  <si>
    <t>III</t>
  </si>
  <si>
    <t>IV</t>
  </si>
  <si>
    <t>Chi đầu tư phát triển</t>
  </si>
  <si>
    <t>Chi thường xuyên</t>
  </si>
  <si>
    <t>Chi đảm bảo xã hội</t>
  </si>
  <si>
    <t>Dự phòng ngân sách</t>
  </si>
  <si>
    <t>TỔNG SỐ</t>
  </si>
  <si>
    <t>Tên đơn vị</t>
  </si>
  <si>
    <t>Trong đó</t>
  </si>
  <si>
    <t>Tiền cho thuê đất, thuê mặt nước</t>
  </si>
  <si>
    <t>Tiền cho thuê và tiền bán nhà ở thuộc sở hữu nhà nước</t>
  </si>
  <si>
    <t>Sự nghiệp khoa học và công nghệ</t>
  </si>
  <si>
    <t>Quốc phòng</t>
  </si>
  <si>
    <t>An ninh và trật tự an toàn xã hội</t>
  </si>
  <si>
    <t>Sự nghiệp y tế, dân số và gia đình</t>
  </si>
  <si>
    <t>Sự nghiệp văn hóa thông tin</t>
  </si>
  <si>
    <t>Sự nghiệp phát thanh, truyền hình</t>
  </si>
  <si>
    <t>Sự nghiệp thể dục thể thao</t>
  </si>
  <si>
    <t>Sự nghiệp bảo vệ môi trường</t>
  </si>
  <si>
    <t>Các khoản chi khác theo quy định của pháp luật</t>
  </si>
  <si>
    <t xml:space="preserve">Chi đầu tư phát triển </t>
  </si>
  <si>
    <t>Thu kết dư</t>
  </si>
  <si>
    <t>Thu bổ sung từ ngân sách cấp trên</t>
  </si>
  <si>
    <t>Bao gồm</t>
  </si>
  <si>
    <t>1=2+3</t>
  </si>
  <si>
    <t xml:space="preserve"> Chi khoa học và công nghệ</t>
  </si>
  <si>
    <t>Chi ngân sách</t>
  </si>
  <si>
    <t>Thu ngân sách được hưởng theo phân cấp</t>
  </si>
  <si>
    <t>Chia ra</t>
  </si>
  <si>
    <t>Tổng    số</t>
  </si>
  <si>
    <t>Tổng thu NSNN trên địa bàn</t>
  </si>
  <si>
    <t>Thu NSĐP được hưởng theo phân cấp</t>
  </si>
  <si>
    <t>Thu NSĐP hưởng 100%</t>
  </si>
  <si>
    <t>Số bổ sung cân đối từ ngân sách cấp trên</t>
  </si>
  <si>
    <t>Tổng chi cân đối NSĐP</t>
  </si>
  <si>
    <t>STT</t>
  </si>
  <si>
    <t xml:space="preserve"> Chi giáo dục - đào tạo và dạy nghề</t>
  </si>
  <si>
    <t>Chi chuyển nguồn sang năm sau</t>
  </si>
  <si>
    <t>Thu phân chia</t>
  </si>
  <si>
    <t>Tổng  số</t>
  </si>
  <si>
    <t>Vốn  trong  nước</t>
  </si>
  <si>
    <t>Vốn  ngoài  nước</t>
  </si>
  <si>
    <t>8=9+10</t>
  </si>
  <si>
    <t>Thu chuyển nguồn từ năm trước chuyển sang</t>
  </si>
  <si>
    <t>Thu từ quỹ đất công ích, hoa lợi công sản khác</t>
  </si>
  <si>
    <t>Chi đầu tư cho các dự án</t>
  </si>
  <si>
    <t>Chi tạo nguồn, điều chỉnh tiền lương</t>
  </si>
  <si>
    <t>Chi bổ sung cho ngân sách cấp dưới</t>
  </si>
  <si>
    <t>Thu bổ sung cân đối ngân sách</t>
  </si>
  <si>
    <t>Số bổ sung thực hiện cải cách tiền lương</t>
  </si>
  <si>
    <t>Tổng số</t>
  </si>
  <si>
    <t>2=5+12</t>
  </si>
  <si>
    <t>3=8+15</t>
  </si>
  <si>
    <t>4=5+8</t>
  </si>
  <si>
    <t>5=6+7</t>
  </si>
  <si>
    <t>11=12+15</t>
  </si>
  <si>
    <t>12=13+14</t>
  </si>
  <si>
    <t>15=16+17</t>
  </si>
  <si>
    <t>Chi khoa học và công nghệ</t>
  </si>
  <si>
    <t>Thu bổ sung có mục tiêu</t>
  </si>
  <si>
    <t>Chi bổ sung có mục tiêu</t>
  </si>
  <si>
    <t>Đơn vị: Triệu đồng</t>
  </si>
  <si>
    <t>Thu từ quỹ dự trữ tài chính</t>
  </si>
  <si>
    <t xml:space="preserve">Chi dự phòng ngân sách </t>
  </si>
  <si>
    <t>Chi chuyển nguồn sang ngân sách năm sau</t>
  </si>
  <si>
    <t>Bổ sung có mục tiêu</t>
  </si>
  <si>
    <t>1 = 2+3+4</t>
  </si>
  <si>
    <t>TỔNG CHI NSĐP</t>
  </si>
  <si>
    <t>TỔNG NGUỒN THU NSĐP</t>
  </si>
  <si>
    <t>Chi các chương trình mục tiêu</t>
  </si>
  <si>
    <t>Chi các chương trình mục tiêu quốc gia</t>
  </si>
  <si>
    <t>TỔNG THU NSNN</t>
  </si>
  <si>
    <t>CHI CÂN ĐỐI NSĐP</t>
  </si>
  <si>
    <t>CHI CÁC CHƯƠNG TRÌNH MỤC TIÊU</t>
  </si>
  <si>
    <t xml:space="preserve">Chi quốc phòng </t>
  </si>
  <si>
    <t>Chi an ninh và trật tự an toàn xã hội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</si>
  <si>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</si>
  <si>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</si>
  <si>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</si>
  <si>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</si>
  <si>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</si>
  <si>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</si>
  <si>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</si>
  <si>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</si>
  <si>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>Chi đầu tư khác</t>
  </si>
  <si>
    <t>Chi thường xuyên khác</t>
  </si>
  <si>
    <t>Chi chương trình MTQG</t>
  </si>
  <si>
    <t>CÁC CƠ QUAN, TỔ CHỨC</t>
  </si>
  <si>
    <t>CHI CHUYỂN NGUỒN SANG NGÂN SÁCH NĂM SAU</t>
  </si>
  <si>
    <t>Chi giao thông</t>
  </si>
  <si>
    <t>Chi nông nghiệp, lâm nghiệp, thủy lợi, thủy sản</t>
  </si>
  <si>
    <t xml:space="preserve">TỔNG CHI NSĐP </t>
  </si>
  <si>
    <t>CHI DỰ PHÒNG NGÂN SÁCH</t>
  </si>
  <si>
    <t>CHI TẠO NGUỒN, ĐIỀU CHỈNH TIỀN LƯƠNG</t>
  </si>
  <si>
    <t>Trong đó: Phần NSĐP được hưởng</t>
  </si>
  <si>
    <t>2=3+5</t>
  </si>
  <si>
    <t xml:space="preserve">DỰ TOÁN THU, CHI NGÂN SÁCH ĐỊA PHƯƠNG VÀ SỐ BỔ SUNG CÂN ĐỐI </t>
  </si>
  <si>
    <t>Bổ sung vốn đầu tư để thực hiện các chương trình mục tiêu, nhiệm vụ</t>
  </si>
  <si>
    <t>Bổ sung thực hiện các chương trình mục tiêu quốc gia</t>
  </si>
  <si>
    <t>Đầu tư phát triển</t>
  </si>
  <si>
    <t>Kinh phí sự nghiệp</t>
  </si>
  <si>
    <t>Thu NSĐP hưởng từ các khoản thu phân chia</t>
  </si>
  <si>
    <t>Chi đầu tư phát triển khác</t>
  </si>
  <si>
    <t>Trong đó: Chia theo lĩnh vực</t>
  </si>
  <si>
    <t>Trong đó: Chia theo nguồn vốn</t>
  </si>
  <si>
    <t>CÂN ĐỐI NGUỒN THU, CHI DỰ TOÁN NGÂN SÁCH CẤP HUYỆN</t>
  </si>
  <si>
    <t>NGÂN SÁCH CẤP HUYỆN</t>
  </si>
  <si>
    <t>Chi thuộc nhiệm vụ của ngân sách cấp huyện</t>
  </si>
  <si>
    <t>NGÂN SÁCH XÃ</t>
  </si>
  <si>
    <t>Chi thuộc nhiệm vụ của ngân sách cấp xã</t>
  </si>
  <si>
    <t>DỰ TOÁN CHI NGÂN SÁCH ĐỊA PHƯƠNG, CHI NGÂN SÁCH CẤP HUYỆN</t>
  </si>
  <si>
    <t>DỰ TOÁN CHI ĐẦU TƯ PHÁT TRIỂN CỦA NGÂN SÁCH CẤP HUYỆN</t>
  </si>
  <si>
    <t>DỰ TOÁN CHI THƯỜNG XUYÊN CỦA NGÂN SÁCH CẤP HUYỆN</t>
  </si>
  <si>
    <t>Ngân sách cấp huyện</t>
  </si>
  <si>
    <t>Ngân sách xã</t>
  </si>
  <si>
    <t>DỰ TOÁN BỔ SUNG CÓ MỤC TIÊU TỪ NGÂN SÁCH CẤP HUYỆN</t>
  </si>
  <si>
    <t>Chương trình mục tiêu quốc gia giảm nghèo bền vững</t>
  </si>
  <si>
    <t>Chương trình mục tiêu quốc gia XD nông thôn mới</t>
  </si>
  <si>
    <t xml:space="preserve">Tên đơn vị         </t>
  </si>
  <si>
    <t>Phòng Văn hóa-TT</t>
  </si>
  <si>
    <t>Văn phòng HĐND-UBND</t>
  </si>
  <si>
    <t>Huyện ủy</t>
  </si>
  <si>
    <t>Khối đoàn thể</t>
  </si>
  <si>
    <t>Phòng Nông nghiệp</t>
  </si>
  <si>
    <t>Phòng Tài chính-KH</t>
  </si>
  <si>
    <t>Phòng Tài nguyên MT</t>
  </si>
  <si>
    <t>Thanh tra</t>
  </si>
  <si>
    <t>Phòng Tư pháp</t>
  </si>
  <si>
    <t>Phòng Kinh tế và Hạ tầng</t>
  </si>
  <si>
    <t>Phòng Y tế</t>
  </si>
  <si>
    <t>Phòng Nội vụ</t>
  </si>
  <si>
    <t>Phòng LĐTBXH</t>
  </si>
  <si>
    <t>Phòng Dân tộc</t>
  </si>
  <si>
    <t>Phòng Giáo dục</t>
  </si>
  <si>
    <t>Nhà khách</t>
  </si>
  <si>
    <t>Công an huyện</t>
  </si>
  <si>
    <t>Ban chỉ huy QS huyện</t>
  </si>
  <si>
    <t>Ban quản lý dự án</t>
  </si>
  <si>
    <t>Các khoản chi từ ngân sách</t>
  </si>
  <si>
    <t>Chi thực hiện 1 số mục tiêu, nhiệm vụ khác</t>
  </si>
  <si>
    <t>Chương trình MTQG</t>
  </si>
  <si>
    <t>Một số mục tiêu NV khác</t>
  </si>
  <si>
    <t xml:space="preserve">CHI BS CHO NGÂN SÁCH CẤP DƯỚI </t>
  </si>
  <si>
    <t>Chi thường xuyên cân đối</t>
  </si>
  <si>
    <t>Chi thường xuyên từ CTMTQG</t>
  </si>
  <si>
    <t>Chi thường xuyên từ MT, NV khác</t>
  </si>
  <si>
    <t>CHI NGÂN SÁCH CẤP HUYỆN THEO LĨNH VỰC</t>
  </si>
  <si>
    <t xml:space="preserve">CHI BỔ SUNG CHO NGÂN SÁCH CẤP DƯỚI </t>
  </si>
  <si>
    <t>Bổ sung cân đối</t>
  </si>
  <si>
    <t>Chương trình giảm nghèo bền vững</t>
  </si>
  <si>
    <t>Chương trình xây dựng nông thôn mới</t>
  </si>
  <si>
    <t>Kinh phí thực hiện đảm bảo trật tự ATGT</t>
  </si>
  <si>
    <t>Hoạt động của các cơ quan quản lý hành chính, tổ chức chính trị</t>
  </si>
  <si>
    <t>Thuế giá trị gia tăng</t>
  </si>
  <si>
    <t>Thuế thu nhập doanh nghiệp</t>
  </si>
  <si>
    <t>Thuế tài nguyên</t>
  </si>
  <si>
    <t>Thu cấp tiền sử dụng đất</t>
  </si>
  <si>
    <t>Trong đó: + Trên địa bàn các phường và thị trấn</t>
  </si>
  <si>
    <t xml:space="preserve">                 + Trên địa bàn các xã</t>
  </si>
  <si>
    <t>Thu đấu giá đất</t>
  </si>
  <si>
    <t>Thu khác (cân đối ngân sách huyện)</t>
  </si>
  <si>
    <t>Chi các chương trình mục tiêu, nhiệm vụ khác</t>
  </si>
  <si>
    <t>Chương trình MT phát triển lâm nghiệp bền vững</t>
  </si>
  <si>
    <t>Thị trấn TG</t>
  </si>
  <si>
    <t>Sự nghiệp kinh tế</t>
  </si>
  <si>
    <t>Trung tâm GDNN-GDTX</t>
  </si>
  <si>
    <t>Chi nộp trả ngân sách cấp trên</t>
  </si>
  <si>
    <t>Thu ngân sách trung ương, tỉnh hưởng</t>
  </si>
  <si>
    <t>Bổ sung để thực hiện CCTL</t>
  </si>
  <si>
    <t>Trung tâm dịch vụ nông nghiệp</t>
  </si>
  <si>
    <t>Trung tâm quản lý đất đai</t>
  </si>
  <si>
    <t>Trung tâm văn hóa - TT - TH</t>
  </si>
  <si>
    <t>ĐT</t>
  </si>
  <si>
    <t>SN</t>
  </si>
  <si>
    <t>7=2+6</t>
  </si>
  <si>
    <t>Bổ sung vốn sự nghiệp thực hiện các chương trình mục tiêu, nhiệm vụ</t>
  </si>
  <si>
    <t>Sự nghiệp Giáo dục - Đào tạo và dạy nghề</t>
  </si>
  <si>
    <t>Ngân sách địa phương</t>
  </si>
  <si>
    <t xml:space="preserve"> CÂN ĐỐI NGÂN SÁCH ĐỊA PHƯƠNG NĂM 2023</t>
  </si>
  <si>
    <t>DỰ TOÁN THU NGÂN SÁCH NHÀ NƯỚC THEO LĨNH VỰC NĂM 2023</t>
  </si>
  <si>
    <t>Dự toán năm 2023</t>
  </si>
  <si>
    <t>Thu từ kinh tế quốc doanh</t>
  </si>
  <si>
    <t>Thuế GTGT</t>
  </si>
  <si>
    <t>Thu tiền cấp quyền khai thác khoáng sản, tài nguyên nước</t>
  </si>
  <si>
    <t xml:space="preserve"> - Cơ quan Trung ương cấp phép</t>
  </si>
  <si>
    <t xml:space="preserve"> Trong đó: + Trung ương hưởng (70%)</t>
  </si>
  <si>
    <t xml:space="preserve">                  + Địa phương hưởng (30%)</t>
  </si>
  <si>
    <t xml:space="preserve"> - Cơ quan địa phương cấp phép</t>
  </si>
  <si>
    <t>Xã Quài Tở</t>
  </si>
  <si>
    <t>Xã Mường Thín</t>
  </si>
  <si>
    <t>Xã Chiềng Sinh</t>
  </si>
  <si>
    <t>Xã Quài Cang</t>
  </si>
  <si>
    <t>Xã Mùn Chung</t>
  </si>
  <si>
    <t>Xã Mường Mùn</t>
  </si>
  <si>
    <t>Xã Phình Sáng</t>
  </si>
  <si>
    <t>Xã Chiềng Đông</t>
  </si>
  <si>
    <t>Xã Mường Khong</t>
  </si>
  <si>
    <t>Xã Rạng Đông</t>
  </si>
  <si>
    <t>Xã Nà Tòng</t>
  </si>
  <si>
    <t>Xã Ta Ma</t>
  </si>
  <si>
    <t>Xã Tỏa Tình</t>
  </si>
  <si>
    <t>Xã Pú Xi</t>
  </si>
  <si>
    <t>Xã Tênh Phông</t>
  </si>
  <si>
    <t>Xã Pú Nhung</t>
  </si>
  <si>
    <t>Xã Quài Nưa</t>
  </si>
  <si>
    <t>Xã Nà Sáy</t>
  </si>
  <si>
    <t>TỪ NGÂN SÁCH CẤP TRÊN CHO NGÂN SÁCH CẤP DƯỚI NĂM 2023</t>
  </si>
  <si>
    <t>CHO NGÂN SÁCH TỪNG XÃ NĂM 2023</t>
  </si>
  <si>
    <t>Chương trình MTQG Phát triển KT-XH vùng đồng bào dân tộc thiểu số và miền núi</t>
  </si>
  <si>
    <t>VÀ CHI NGÂN SÁCH XÃ THEO CƠ CẤU CHI NĂM 2023</t>
  </si>
  <si>
    <t>Chi giáo dục - đào tạo và dạy nghề</t>
  </si>
  <si>
    <t>Chi Hoạt động của các cơ quan QLHC, tổ chức chính trị</t>
  </si>
  <si>
    <t>Đầu tư XDCB vốn trong nước</t>
  </si>
  <si>
    <t>Đầu tư từ nguồn thu tiền sử dụng đất</t>
  </si>
  <si>
    <t>Tiết kiệm 10% chi thường xuyên để thực hiện CCTL</t>
  </si>
  <si>
    <t>VÀ NGÂN SÁCH XÃ NĂM 2023</t>
  </si>
  <si>
    <t>Thu từ ngân sách cấp dưới nộp lên</t>
  </si>
  <si>
    <t>C</t>
  </si>
  <si>
    <t xml:space="preserve">CHI CHUYỂN NGUỒN SANG NĂM SAU </t>
  </si>
  <si>
    <t xml:space="preserve"> - Vốn đầu tư</t>
  </si>
  <si>
    <t xml:space="preserve"> - Vốn sự nghiệp</t>
  </si>
  <si>
    <t>DỰ TOÁN CHI NGÂN SÁCH CẤP HUYỆN THEO LĨNH VỰC NĂM 2023</t>
  </si>
  <si>
    <t>DỰ TOÁN CHI NGÂN SÁCH CẤP HUYỆN CHO TỪNG CƠ QUAN, TỔ CHỨC THEO LĨNH VỰC NĂM 2023</t>
  </si>
  <si>
    <t>Trung tâm chính trị</t>
  </si>
  <si>
    <t>CHO TỪNG CƠ QUAN, TỔ CHỨC THEO LĨNH VỰC NĂM 2023</t>
  </si>
  <si>
    <t>Chi các hoạt động kinh tế khác</t>
  </si>
  <si>
    <t>Ban quản lý dự án CCT</t>
  </si>
  <si>
    <t>Chi phát thanh, truyền hình</t>
  </si>
  <si>
    <t>Phòng Nông nghiệp và PTNT</t>
  </si>
  <si>
    <t>Phòng Tài chính - Kế hoạch</t>
  </si>
  <si>
    <t>Phòng Tài nguyên và MT</t>
  </si>
  <si>
    <t>Phòng Lao động thương binh và xã hội</t>
  </si>
  <si>
    <t>Phòng Văn hóa và Thông tin</t>
  </si>
  <si>
    <t>Phòng Giáo dục và Đào tạo</t>
  </si>
  <si>
    <t>Trung tâm văn hóa truyền thanh truyền hình</t>
  </si>
  <si>
    <t>Ban chỉ huy quân sự huyện</t>
  </si>
  <si>
    <t>Ban quản lý dự án các công trình</t>
  </si>
  <si>
    <t>CHO  TỪNG CƠ QUAN, TỔ CHỨC THEO LĨNH VỰC NĂM 2023</t>
  </si>
  <si>
    <t>Khối đoàn thể (Hội Phụ Nữ)</t>
  </si>
  <si>
    <t>DỰ TOÁN CHI CHƯƠNG TRÌNH MỤC TIÊU QUỐC GIA NGÂN SÁCH CẤP HUYỆN VÀ NGÂN SÁCH XÃ NĂM 2023</t>
  </si>
  <si>
    <r>
      <t>Chi đầu tư phát triển</t>
    </r>
    <r>
      <rPr>
        <sz val="11"/>
        <color indexed="8"/>
        <rFont val="Times New Roman"/>
        <family val="1"/>
      </rPr>
      <t xml:space="preserve"> (Không kể chương trình MTQG)</t>
    </r>
  </si>
  <si>
    <r>
      <t>Chi thường xuyên</t>
    </r>
    <r>
      <rPr>
        <sz val="11"/>
        <color indexed="8"/>
        <rFont val="Times New Roman"/>
        <family val="1"/>
      </rPr>
      <t xml:space="preserve"> (Không kể chương trình MTQG)</t>
    </r>
  </si>
  <si>
    <t>Biểu số 81/CK-NSNN</t>
  </si>
  <si>
    <t>Biểu 15 - NQ</t>
  </si>
  <si>
    <t>ỦY BAN NHÂN DÂN</t>
  </si>
  <si>
    <t>HUYỆN TUẦN GIÁO</t>
  </si>
  <si>
    <t>Biểu số 82/CK-NSNN</t>
  </si>
  <si>
    <t>Biểu 30-NQ</t>
  </si>
  <si>
    <t>Biểu số 83/CK-NSNN</t>
  </si>
  <si>
    <t>Biểu 16-NQ</t>
  </si>
  <si>
    <t>Tổng thu NSNN</t>
  </si>
  <si>
    <t>Thu NSĐP</t>
  </si>
  <si>
    <t>Biểu số 84/CK-NSNN</t>
  </si>
  <si>
    <t>Biểu 33-NQ</t>
  </si>
  <si>
    <t>Biểu số 85/CK-NSNN</t>
  </si>
  <si>
    <t>Biểu 34-NQ</t>
  </si>
  <si>
    <t>Biểu số 86/CK-NSNN</t>
  </si>
  <si>
    <t>Biểu 35-NQ</t>
  </si>
  <si>
    <t>Biểu số 87/CK-NSNN</t>
  </si>
  <si>
    <t>Biểu 36-NQ</t>
  </si>
  <si>
    <t>Biểu số 88/CK-NSNN</t>
  </si>
  <si>
    <t>B 37 - NQ</t>
  </si>
  <si>
    <t>Biểu số 89/CK-NSNN</t>
  </si>
  <si>
    <t>biểu 39-NQ</t>
  </si>
  <si>
    <t>Biểu số 90/CK-NSNN</t>
  </si>
  <si>
    <t>biểu 42-NQ</t>
  </si>
  <si>
    <t>Biểu số 91/CK-NSNN</t>
  </si>
  <si>
    <t>Biểu 38-NQ</t>
  </si>
  <si>
    <t>b38</t>
  </si>
  <si>
    <t>(Kèm theo Quyết định số            /QĐ-UBND ngày 10 tháng 01 năm 2023 của UBND huyện Tuần Giáo)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</si>
</sst>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;[Red]\-#,##0;&quot;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;[Red]\-#,###"/>
    <numFmt numFmtId="195" formatCode="#,###.0;[Red]\-#,###.0"/>
    <numFmt numFmtId="196" formatCode="#,###;\-#,###;&quot;&quot;;_(@_)"/>
    <numFmt numFmtId="197" formatCode="###,###,###"/>
    <numFmt numFmtId="198" formatCode="###,###"/>
    <numFmt numFmtId="199" formatCode="&quot;$&quot;#,##0;\-&quot;$&quot;#,##0"/>
    <numFmt numFmtId="200" formatCode="_(* #,##0_);_(* \(#,##0\);_(* &quot;-&quot;??_);_(@_)"/>
    <numFmt numFmtId="201" formatCode="0.0%"/>
    <numFmt numFmtId="202" formatCode="#,##0.000"/>
    <numFmt numFmtId="203" formatCode="#,##0.0000"/>
    <numFmt numFmtId="204" formatCode="_(* #,##0.0_);_(* \(#,##0.0\);_(* &quot;-&quot;??_);_(@_)"/>
    <numFmt numFmtId="205" formatCode="0.0"/>
    <numFmt numFmtId="206" formatCode="_(* #,##0.000_);_(* \(#,##0.000\);_(* &quot;-&quot;??_);_(@_)"/>
    <numFmt numFmtId="207" formatCode="_(* #,##0.000_);_(* \(#,##0.000\);_(* &quot;-&quot;???_);_(@_)"/>
    <numFmt numFmtId="208" formatCode="_(* #,##0.0_);_(* \(#,##0.0\);_(* &quot;-&quot;?_);_(@_)"/>
    <numFmt numFmtId="209" formatCode="_(* #,##0.0000_);_(* \(#,##0.0000\);_(* &quot;-&quot;??_);_(@_)"/>
    <numFmt numFmtId="210" formatCode="_(* #,##0.00000_);_(* \(#,##0.00000\);_(* &quot;-&quot;??_);_(@_)"/>
    <numFmt numFmtId="211" formatCode="_-* #,##0_-;\-* #,##0_-;_-* &quot;-&quot;??_-;_-@_-"/>
    <numFmt numFmtId="212" formatCode="_-* #,##0.0\ _₫_-;\-* #,##0.0\ _₫_-;_-* &quot;-&quot;?\ _₫_-;_-@_-"/>
  </numFmts>
  <fonts count="97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u val="single"/>
      <sz val="9.6"/>
      <color indexed="12"/>
      <name val=".VnTime"/>
      <family val="2"/>
    </font>
    <font>
      <u val="single"/>
      <sz val="9.6"/>
      <color indexed="36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.VnArial Narrow"/>
      <family val="2"/>
    </font>
    <font>
      <i/>
      <sz val="12"/>
      <name val="Times New Roman"/>
      <family val="1"/>
    </font>
    <font>
      <sz val="13"/>
      <name val=".VnTime"/>
      <family val="2"/>
    </font>
    <font>
      <sz val="14"/>
      <name val=".VnTime"/>
      <family val="2"/>
    </font>
    <font>
      <sz val="9"/>
      <name val="Arial"/>
      <family val="2"/>
    </font>
    <font>
      <sz val="8"/>
      <name val=".VnTime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3"/>
      <name val="VnTim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h"/>
      <family val="0"/>
    </font>
    <font>
      <b/>
      <sz val="12"/>
      <color indexed="8"/>
      <name val="Times New Roman h"/>
      <family val="0"/>
    </font>
    <font>
      <sz val="13"/>
      <color indexed="8"/>
      <name val="Times New Roman"/>
      <family val="1"/>
    </font>
    <font>
      <b/>
      <sz val="12"/>
      <color indexed="8"/>
      <name val="Times New Romanh"/>
      <family val="0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sz val="14"/>
      <color rgb="FF0000FF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h"/>
      <family val="0"/>
    </font>
    <font>
      <b/>
      <sz val="12"/>
      <color theme="1"/>
      <name val="Times New Roman h"/>
      <family val="0"/>
    </font>
    <font>
      <sz val="13"/>
      <color theme="1"/>
      <name val="Times New Roman"/>
      <family val="1"/>
    </font>
    <font>
      <b/>
      <sz val="12"/>
      <color theme="1"/>
      <name val="Times New Romanh"/>
      <family val="0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99" fontId="18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8" borderId="0" applyNumberFormat="0" applyBorder="0" applyAlignment="0" applyProtection="0"/>
    <xf numFmtId="196" fontId="16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28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5" fillId="0" borderId="0">
      <alignment/>
      <protection/>
    </xf>
    <xf numFmtId="0" fontId="17" fillId="0" borderId="0" applyProtection="0">
      <alignment/>
    </xf>
    <xf numFmtId="0" fontId="14" fillId="0" borderId="0">
      <alignment/>
      <protection/>
    </xf>
    <xf numFmtId="0" fontId="62" fillId="0" borderId="0">
      <alignment/>
      <protection/>
    </xf>
    <xf numFmtId="0" fontId="31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63" applyFont="1" applyFill="1">
      <alignment/>
      <protection/>
    </xf>
    <xf numFmtId="0" fontId="10" fillId="0" borderId="0" xfId="63" applyFont="1" applyFill="1">
      <alignment/>
      <protection/>
    </xf>
    <xf numFmtId="0" fontId="22" fillId="0" borderId="11" xfId="6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12" fillId="0" borderId="0" xfId="63" applyFont="1" applyFill="1">
      <alignment/>
      <protection/>
    </xf>
    <xf numFmtId="0" fontId="6" fillId="32" borderId="0" xfId="0" applyFont="1" applyFill="1" applyAlignment="1">
      <alignment/>
    </xf>
    <xf numFmtId="0" fontId="23" fillId="0" borderId="0" xfId="0" applyFont="1" applyAlignment="1">
      <alignment/>
    </xf>
    <xf numFmtId="0" fontId="7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0" fillId="32" borderId="11" xfId="0" applyFont="1" applyFill="1" applyBorder="1" applyAlignment="1">
      <alignment horizontal="center" vertical="center"/>
    </xf>
    <xf numFmtId="0" fontId="20" fillId="32" borderId="0" xfId="0" applyFont="1" applyFill="1" applyAlignment="1">
      <alignment vertical="center"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 quotePrefix="1">
      <alignment horizontal="center" vertical="center"/>
    </xf>
    <xf numFmtId="0" fontId="23" fillId="0" borderId="0" xfId="0" applyFont="1" applyAlignment="1">
      <alignment vertical="center"/>
    </xf>
    <xf numFmtId="3" fontId="24" fillId="0" borderId="0" xfId="0" applyNumberFormat="1" applyFont="1" applyAlignment="1">
      <alignment/>
    </xf>
    <xf numFmtId="3" fontId="24" fillId="0" borderId="10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7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/>
    </xf>
    <xf numFmtId="3" fontId="24" fillId="0" borderId="13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7" fillId="32" borderId="0" xfId="0" applyNumberFormat="1" applyFont="1" applyFill="1" applyAlignment="1">
      <alignment/>
    </xf>
    <xf numFmtId="0" fontId="15" fillId="32" borderId="0" xfId="0" applyFont="1" applyFill="1" applyAlignment="1">
      <alignment horizontal="left"/>
    </xf>
    <xf numFmtId="0" fontId="6" fillId="32" borderId="0" xfId="0" applyFont="1" applyFill="1" applyAlignment="1">
      <alignment vertical="center"/>
    </xf>
    <xf numFmtId="0" fontId="15" fillId="32" borderId="0" xfId="0" applyFont="1" applyFill="1" applyAlignment="1">
      <alignment/>
    </xf>
    <xf numFmtId="3" fontId="15" fillId="32" borderId="0" xfId="0" applyNumberFormat="1" applyFont="1" applyFill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20" fillId="32" borderId="11" xfId="0" applyFont="1" applyFill="1" applyBorder="1" applyAlignment="1" quotePrefix="1">
      <alignment horizontal="center" vertical="center"/>
    </xf>
    <xf numFmtId="0" fontId="7" fillId="32" borderId="0" xfId="63" applyFont="1" applyFill="1">
      <alignment/>
      <protection/>
    </xf>
    <xf numFmtId="0" fontId="12" fillId="32" borderId="0" xfId="63" applyFont="1" applyFill="1">
      <alignment/>
      <protection/>
    </xf>
    <xf numFmtId="0" fontId="6" fillId="32" borderId="0" xfId="67" applyNumberFormat="1" applyFont="1" applyFill="1" applyBorder="1" applyAlignment="1">
      <alignment vertical="center" wrapText="1"/>
    </xf>
    <xf numFmtId="0" fontId="10" fillId="32" borderId="0" xfId="63" applyFont="1" applyFill="1">
      <alignment/>
      <protection/>
    </xf>
    <xf numFmtId="0" fontId="20" fillId="32" borderId="11" xfId="63" applyFont="1" applyFill="1" applyBorder="1" applyAlignment="1">
      <alignment horizontal="center" vertical="center"/>
      <protection/>
    </xf>
    <xf numFmtId="0" fontId="20" fillId="32" borderId="11" xfId="63" applyFont="1" applyFill="1" applyBorder="1" applyAlignment="1">
      <alignment horizontal="center" vertical="center" wrapText="1"/>
      <protection/>
    </xf>
    <xf numFmtId="0" fontId="21" fillId="32" borderId="11" xfId="63" applyFont="1" applyFill="1" applyBorder="1" applyAlignment="1" quotePrefix="1">
      <alignment horizontal="center" vertical="center"/>
      <protection/>
    </xf>
    <xf numFmtId="0" fontId="20" fillId="32" borderId="0" xfId="63" applyFont="1" applyFill="1" applyAlignment="1">
      <alignment vertical="center"/>
      <protection/>
    </xf>
    <xf numFmtId="0" fontId="20" fillId="32" borderId="0" xfId="63" applyFont="1" applyFill="1" applyAlignment="1">
      <alignment/>
      <protection/>
    </xf>
    <xf numFmtId="0" fontId="13" fillId="32" borderId="0" xfId="63" applyFont="1" applyFill="1" applyAlignment="1">
      <alignment/>
      <protection/>
    </xf>
    <xf numFmtId="0" fontId="10" fillId="32" borderId="0" xfId="63" applyFont="1" applyFill="1" applyAlignment="1">
      <alignment wrapText="1"/>
      <protection/>
    </xf>
    <xf numFmtId="0" fontId="7" fillId="32" borderId="0" xfId="63" applyFont="1" applyFill="1" applyAlignment="1">
      <alignment wrapText="1"/>
      <protection/>
    </xf>
    <xf numFmtId="0" fontId="6" fillId="32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80" fillId="32" borderId="0" xfId="0" applyFont="1" applyFill="1" applyAlignment="1">
      <alignment horizontal="right"/>
    </xf>
    <xf numFmtId="0" fontId="20" fillId="32" borderId="0" xfId="0" applyFont="1" applyFill="1" applyAlignment="1">
      <alignment/>
    </xf>
    <xf numFmtId="0" fontId="6" fillId="32" borderId="0" xfId="0" applyFont="1" applyFill="1" applyAlignment="1">
      <alignment horizontal="centerContinuous" vertical="center"/>
    </xf>
    <xf numFmtId="0" fontId="7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centerContinuous" vertical="center"/>
    </xf>
    <xf numFmtId="0" fontId="9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3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3" fontId="81" fillId="32" borderId="0" xfId="0" applyNumberFormat="1" applyFont="1" applyFill="1" applyAlignment="1">
      <alignment vertical="center"/>
    </xf>
    <xf numFmtId="0" fontId="81" fillId="32" borderId="0" xfId="0" applyFont="1" applyFill="1" applyAlignment="1">
      <alignment vertical="center"/>
    </xf>
    <xf numFmtId="0" fontId="80" fillId="32" borderId="0" xfId="0" applyFont="1" applyFill="1" applyAlignment="1">
      <alignment vertical="center"/>
    </xf>
    <xf numFmtId="200" fontId="7" fillId="32" borderId="11" xfId="42" applyNumberFormat="1" applyFont="1" applyFill="1" applyBorder="1" applyAlignment="1">
      <alignment vertical="center"/>
    </xf>
    <xf numFmtId="3" fontId="7" fillId="32" borderId="11" xfId="0" applyNumberFormat="1" applyFont="1" applyFill="1" applyBorder="1" applyAlignment="1">
      <alignment vertical="center"/>
    </xf>
    <xf numFmtId="3" fontId="6" fillId="32" borderId="11" xfId="0" applyNumberFormat="1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 quotePrefix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15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vertical="center"/>
    </xf>
    <xf numFmtId="3" fontId="7" fillId="32" borderId="0" xfId="0" applyNumberFormat="1" applyFont="1" applyFill="1" applyAlignment="1">
      <alignment vertical="center"/>
    </xf>
    <xf numFmtId="2" fontId="7" fillId="32" borderId="11" xfId="0" applyNumberFormat="1" applyFont="1" applyFill="1" applyBorder="1" applyAlignment="1">
      <alignment vertical="center"/>
    </xf>
    <xf numFmtId="3" fontId="7" fillId="32" borderId="11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Continuous" vertical="center"/>
    </xf>
    <xf numFmtId="0" fontId="12" fillId="32" borderId="0" xfId="0" applyFont="1" applyFill="1" applyAlignment="1">
      <alignment horizontal="centerContinuous"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right" vertical="center"/>
    </xf>
    <xf numFmtId="0" fontId="8" fillId="32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 quotePrefix="1">
      <alignment horizontal="centerContinuous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0" fontId="10" fillId="32" borderId="0" xfId="0" applyFont="1" applyFill="1" applyAlignment="1">
      <alignment horizontal="centerContinuous" vertical="center"/>
    </xf>
    <xf numFmtId="0" fontId="15" fillId="32" borderId="0" xfId="0" applyFont="1" applyFill="1" applyAlignment="1">
      <alignment horizontal="centerContinuous" vertical="center"/>
    </xf>
    <xf numFmtId="0" fontId="6" fillId="32" borderId="0" xfId="0" applyFont="1" applyFill="1" applyAlignment="1" quotePrefix="1">
      <alignment horizontal="centerContinuous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right" vertical="center"/>
    </xf>
    <xf numFmtId="0" fontId="7" fillId="32" borderId="0" xfId="63" applyFont="1" applyFill="1" applyAlignment="1">
      <alignment horizontal="centerContinuous" vertical="center"/>
      <protection/>
    </xf>
    <xf numFmtId="0" fontId="8" fillId="32" borderId="0" xfId="63" applyFont="1" applyFill="1" applyAlignment="1">
      <alignment horizontal="left" vertical="center"/>
      <protection/>
    </xf>
    <xf numFmtId="0" fontId="8" fillId="32" borderId="0" xfId="63" applyFont="1" applyFill="1" applyAlignment="1">
      <alignment horizontal="left" vertical="center" wrapText="1"/>
      <protection/>
    </xf>
    <xf numFmtId="0" fontId="11" fillId="32" borderId="0" xfId="63" applyFont="1" applyFill="1" applyAlignment="1">
      <alignment horizontal="centerContinuous" vertical="center"/>
      <protection/>
    </xf>
    <xf numFmtId="0" fontId="11" fillId="32" borderId="0" xfId="63" applyFont="1" applyFill="1" applyAlignment="1">
      <alignment horizontal="centerContinuous" vertical="center" wrapText="1"/>
      <protection/>
    </xf>
    <xf numFmtId="0" fontId="12" fillId="32" borderId="0" xfId="63" applyFont="1" applyFill="1" applyAlignment="1">
      <alignment horizontal="centerContinuous" vertical="center"/>
      <protection/>
    </xf>
    <xf numFmtId="0" fontId="9" fillId="32" borderId="0" xfId="63" applyFont="1" applyFill="1" applyAlignment="1">
      <alignment horizontal="left" vertical="center"/>
      <protection/>
    </xf>
    <xf numFmtId="0" fontId="9" fillId="32" borderId="0" xfId="63" applyFont="1" applyFill="1" applyAlignment="1">
      <alignment horizontal="left" vertical="center" wrapText="1"/>
      <protection/>
    </xf>
    <xf numFmtId="0" fontId="10" fillId="32" borderId="0" xfId="63" applyFont="1" applyFill="1" applyAlignment="1">
      <alignment vertical="center"/>
      <protection/>
    </xf>
    <xf numFmtId="0" fontId="9" fillId="32" borderId="0" xfId="63" applyFont="1" applyFill="1" applyBorder="1" applyAlignment="1">
      <alignment horizontal="center" vertical="center"/>
      <protection/>
    </xf>
    <xf numFmtId="0" fontId="13" fillId="32" borderId="11" xfId="63" applyFont="1" applyFill="1" applyBorder="1" applyAlignment="1">
      <alignment horizontal="center" vertical="center"/>
      <protection/>
    </xf>
    <xf numFmtId="0" fontId="13" fillId="32" borderId="11" xfId="63" applyFont="1" applyFill="1" applyBorder="1" applyAlignment="1">
      <alignment vertical="center" wrapText="1"/>
      <protection/>
    </xf>
    <xf numFmtId="3" fontId="13" fillId="32" borderId="11" xfId="63" applyNumberFormat="1" applyFont="1" applyFill="1" applyBorder="1" applyAlignment="1">
      <alignment vertical="center"/>
      <protection/>
    </xf>
    <xf numFmtId="0" fontId="20" fillId="32" borderId="11" xfId="0" applyFont="1" applyFill="1" applyBorder="1" applyAlignment="1">
      <alignment vertical="center" wrapText="1"/>
    </xf>
    <xf numFmtId="3" fontId="20" fillId="32" borderId="11" xfId="63" applyNumberFormat="1" applyFont="1" applyFill="1" applyBorder="1" applyAlignment="1">
      <alignment vertical="center"/>
      <protection/>
    </xf>
    <xf numFmtId="3" fontId="20" fillId="32" borderId="11" xfId="42" applyNumberFormat="1" applyFont="1" applyFill="1" applyBorder="1" applyAlignment="1">
      <alignment horizontal="right" vertical="center" wrapText="1"/>
    </xf>
    <xf numFmtId="0" fontId="13" fillId="32" borderId="11" xfId="0" applyFont="1" applyFill="1" applyBorder="1" applyAlignment="1">
      <alignment vertical="center" wrapText="1"/>
    </xf>
    <xf numFmtId="3" fontId="20" fillId="32" borderId="11" xfId="0" applyNumberFormat="1" applyFont="1" applyFill="1" applyBorder="1" applyAlignment="1">
      <alignment horizontal="center" vertical="center"/>
    </xf>
    <xf numFmtId="3" fontId="20" fillId="32" borderId="11" xfId="0" applyNumberFormat="1" applyFont="1" applyFill="1" applyBorder="1" applyAlignment="1">
      <alignment vertical="center" wrapText="1"/>
    </xf>
    <xf numFmtId="0" fontId="8" fillId="32" borderId="0" xfId="0" applyFont="1" applyFill="1" applyAlignment="1">
      <alignment horizontal="left" vertical="center"/>
    </xf>
    <xf numFmtId="3" fontId="6" fillId="32" borderId="11" xfId="0" applyNumberFormat="1" applyFont="1" applyFill="1" applyBorder="1" applyAlignment="1">
      <alignment horizontal="center" vertical="center"/>
    </xf>
    <xf numFmtId="204" fontId="6" fillId="32" borderId="11" xfId="42" applyNumberFormat="1" applyFont="1" applyFill="1" applyBorder="1" applyAlignment="1">
      <alignment vertical="center"/>
    </xf>
    <xf numFmtId="204" fontId="7" fillId="32" borderId="11" xfId="42" applyNumberFormat="1" applyFont="1" applyFill="1" applyBorder="1" applyAlignment="1">
      <alignment vertical="center"/>
    </xf>
    <xf numFmtId="0" fontId="6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11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vertical="center"/>
      <protection/>
    </xf>
    <xf numFmtId="0" fontId="15" fillId="0" borderId="0" xfId="63" applyFont="1" applyFill="1" applyAlignment="1">
      <alignment horizontal="centerContinuous" vertical="center"/>
      <protection/>
    </xf>
    <xf numFmtId="0" fontId="6" fillId="0" borderId="0" xfId="63" applyFont="1" applyFill="1" applyAlignment="1" quotePrefix="1">
      <alignment horizontal="centerContinuous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0" fillId="0" borderId="0" xfId="63" applyFont="1" applyFill="1" applyAlignment="1">
      <alignment vertical="center"/>
      <protection/>
    </xf>
    <xf numFmtId="0" fontId="15" fillId="0" borderId="0" xfId="63" applyFont="1" applyFill="1" applyBorder="1" applyAlignment="1">
      <alignment horizontal="right" vertical="center"/>
      <protection/>
    </xf>
    <xf numFmtId="0" fontId="23" fillId="0" borderId="11" xfId="63" applyFont="1" applyFill="1" applyBorder="1" applyAlignment="1">
      <alignment horizontal="center" vertical="center"/>
      <protection/>
    </xf>
    <xf numFmtId="0" fontId="23" fillId="0" borderId="11" xfId="63" applyFont="1" applyFill="1" applyBorder="1" applyAlignment="1">
      <alignment vertical="center"/>
      <protection/>
    </xf>
    <xf numFmtId="200" fontId="23" fillId="0" borderId="11" xfId="42" applyNumberFormat="1" applyFont="1" applyFill="1" applyBorder="1" applyAlignment="1">
      <alignment vertical="center"/>
    </xf>
    <xf numFmtId="3" fontId="10" fillId="0" borderId="0" xfId="63" applyNumberFormat="1" applyFont="1" applyFill="1" applyAlignment="1">
      <alignment vertical="center"/>
      <protection/>
    </xf>
    <xf numFmtId="200" fontId="10" fillId="0" borderId="0" xfId="63" applyNumberFormat="1" applyFont="1" applyFill="1" applyAlignment="1">
      <alignment vertical="center"/>
      <protection/>
    </xf>
    <xf numFmtId="3" fontId="24" fillId="0" borderId="11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vertical="center"/>
    </xf>
    <xf numFmtId="200" fontId="24" fillId="0" borderId="11" xfId="42" applyNumberFormat="1" applyFont="1" applyFill="1" applyBorder="1" applyAlignment="1">
      <alignment vertical="center"/>
    </xf>
    <xf numFmtId="0" fontId="82" fillId="32" borderId="0" xfId="0" applyFont="1" applyFill="1" applyAlignment="1">
      <alignment horizontal="centerContinuous" vertical="center"/>
    </xf>
    <xf numFmtId="0" fontId="75" fillId="32" borderId="0" xfId="0" applyFont="1" applyFill="1" applyAlignment="1">
      <alignment vertical="center"/>
    </xf>
    <xf numFmtId="0" fontId="83" fillId="32" borderId="0" xfId="0" applyFont="1" applyFill="1" applyAlignment="1">
      <alignment horizontal="left" vertical="center"/>
    </xf>
    <xf numFmtId="0" fontId="84" fillId="32" borderId="0" xfId="0" applyFont="1" applyFill="1" applyAlignment="1">
      <alignment vertical="center"/>
    </xf>
    <xf numFmtId="0" fontId="85" fillId="32" borderId="11" xfId="0" applyFont="1" applyFill="1" applyBorder="1" applyAlignment="1">
      <alignment horizontal="center" vertical="center"/>
    </xf>
    <xf numFmtId="0" fontId="86" fillId="32" borderId="11" xfId="0" applyFont="1" applyFill="1" applyBorder="1" applyAlignment="1">
      <alignment horizontal="center" vertical="center"/>
    </xf>
    <xf numFmtId="0" fontId="87" fillId="32" borderId="11" xfId="0" applyFont="1" applyFill="1" applyBorder="1" applyAlignment="1">
      <alignment vertical="center"/>
    </xf>
    <xf numFmtId="3" fontId="86" fillId="32" borderId="11" xfId="0" applyNumberFormat="1" applyFont="1" applyFill="1" applyBorder="1" applyAlignment="1">
      <alignment vertical="center"/>
    </xf>
    <xf numFmtId="0" fontId="86" fillId="32" borderId="11" xfId="0" applyFont="1" applyFill="1" applyBorder="1" applyAlignment="1">
      <alignment vertical="center"/>
    </xf>
    <xf numFmtId="0" fontId="84" fillId="32" borderId="11" xfId="0" applyFont="1" applyFill="1" applyBorder="1" applyAlignment="1" quotePrefix="1">
      <alignment horizontal="center" vertical="center"/>
    </xf>
    <xf numFmtId="0" fontId="84" fillId="32" borderId="11" xfId="0" applyFont="1" applyFill="1" applyBorder="1" applyAlignment="1">
      <alignment vertical="center"/>
    </xf>
    <xf numFmtId="3" fontId="84" fillId="32" borderId="11" xfId="0" applyNumberFormat="1" applyFont="1" applyFill="1" applyBorder="1" applyAlignment="1">
      <alignment vertical="center"/>
    </xf>
    <xf numFmtId="0" fontId="84" fillId="32" borderId="11" xfId="0" applyFont="1" applyFill="1" applyBorder="1" applyAlignment="1">
      <alignment horizontal="center" vertical="center"/>
    </xf>
    <xf numFmtId="0" fontId="86" fillId="32" borderId="0" xfId="0" applyFont="1" applyFill="1" applyAlignment="1">
      <alignment horizontal="centerContinuous" vertical="center"/>
    </xf>
    <xf numFmtId="0" fontId="75" fillId="32" borderId="0" xfId="0" applyFont="1" applyFill="1" applyAlignment="1">
      <alignment/>
    </xf>
    <xf numFmtId="0" fontId="82" fillId="32" borderId="11" xfId="0" applyFont="1" applyFill="1" applyBorder="1" applyAlignment="1">
      <alignment horizontal="center" vertical="center"/>
    </xf>
    <xf numFmtId="0" fontId="82" fillId="32" borderId="11" xfId="0" applyFont="1" applyFill="1" applyBorder="1" applyAlignment="1">
      <alignment vertical="center"/>
    </xf>
    <xf numFmtId="3" fontId="82" fillId="32" borderId="11" xfId="0" applyNumberFormat="1" applyFont="1" applyFill="1" applyBorder="1" applyAlignment="1">
      <alignment vertical="center"/>
    </xf>
    <xf numFmtId="0" fontId="75" fillId="32" borderId="11" xfId="0" applyFont="1" applyFill="1" applyBorder="1" applyAlignment="1">
      <alignment horizontal="center" vertical="center"/>
    </xf>
    <xf numFmtId="0" fontId="75" fillId="32" borderId="11" xfId="0" applyFont="1" applyFill="1" applyBorder="1" applyAlignment="1">
      <alignment vertical="center"/>
    </xf>
    <xf numFmtId="3" fontId="75" fillId="32" borderId="11" xfId="0" applyNumberFormat="1" applyFont="1" applyFill="1" applyBorder="1" applyAlignment="1">
      <alignment vertical="center"/>
    </xf>
    <xf numFmtId="188" fontId="75" fillId="32" borderId="11" xfId="0" applyNumberFormat="1" applyFont="1" applyFill="1" applyBorder="1" applyAlignment="1">
      <alignment vertical="center"/>
    </xf>
    <xf numFmtId="0" fontId="75" fillId="32" borderId="11" xfId="0" applyFont="1" applyFill="1" applyBorder="1" applyAlignment="1" quotePrefix="1">
      <alignment horizontal="center" vertical="center"/>
    </xf>
    <xf numFmtId="0" fontId="88" fillId="32" borderId="11" xfId="0" applyFont="1" applyFill="1" applyBorder="1" applyAlignment="1">
      <alignment vertical="center"/>
    </xf>
    <xf numFmtId="200" fontId="84" fillId="32" borderId="0" xfId="42" applyNumberFormat="1" applyFont="1" applyFill="1" applyAlignment="1">
      <alignment vertical="center"/>
    </xf>
    <xf numFmtId="0" fontId="89" fillId="32" borderId="0" xfId="0" applyFont="1" applyFill="1" applyAlignment="1">
      <alignment vertical="center"/>
    </xf>
    <xf numFmtId="0" fontId="85" fillId="32" borderId="0" xfId="0" applyFont="1" applyFill="1" applyAlignment="1">
      <alignment vertical="center"/>
    </xf>
    <xf numFmtId="0" fontId="90" fillId="32" borderId="11" xfId="0" applyFont="1" applyFill="1" applyBorder="1" applyAlignment="1">
      <alignment vertical="center"/>
    </xf>
    <xf numFmtId="200" fontId="75" fillId="32" borderId="11" xfId="42" applyNumberFormat="1" applyFont="1" applyFill="1" applyBorder="1" applyAlignment="1">
      <alignment vertical="center"/>
    </xf>
    <xf numFmtId="200" fontId="82" fillId="32" borderId="11" xfId="42" applyNumberFormat="1" applyFont="1" applyFill="1" applyBorder="1" applyAlignment="1">
      <alignment vertical="center"/>
    </xf>
    <xf numFmtId="0" fontId="86" fillId="32" borderId="0" xfId="0" applyFont="1" applyFill="1" applyAlignment="1">
      <alignment vertical="center"/>
    </xf>
    <xf numFmtId="200" fontId="75" fillId="32" borderId="11" xfId="42" applyNumberFormat="1" applyFont="1" applyFill="1" applyBorder="1" applyAlignment="1">
      <alignment horizontal="right" vertical="center"/>
    </xf>
    <xf numFmtId="3" fontId="75" fillId="32" borderId="11" xfId="0" applyNumberFormat="1" applyFont="1" applyFill="1" applyBorder="1" applyAlignment="1">
      <alignment horizontal="right" vertical="center"/>
    </xf>
    <xf numFmtId="200" fontId="75" fillId="32" borderId="0" xfId="42" applyNumberFormat="1" applyFont="1" applyFill="1" applyAlignment="1">
      <alignment vertical="center"/>
    </xf>
    <xf numFmtId="0" fontId="91" fillId="32" borderId="0" xfId="0" applyFont="1" applyFill="1" applyAlignment="1">
      <alignment horizontal="centerContinuous" vertical="center"/>
    </xf>
    <xf numFmtId="0" fontId="89" fillId="32" borderId="0" xfId="0" applyFont="1" applyFill="1" applyAlignment="1">
      <alignment horizontal="centerContinuous" vertical="center"/>
    </xf>
    <xf numFmtId="0" fontId="89" fillId="32" borderId="0" xfId="0" applyFont="1" applyFill="1" applyAlignment="1">
      <alignment/>
    </xf>
    <xf numFmtId="0" fontId="82" fillId="32" borderId="15" xfId="0" applyNumberFormat="1" applyFont="1" applyFill="1" applyBorder="1" applyAlignment="1">
      <alignment horizontal="center" vertical="center" wrapText="1"/>
    </xf>
    <xf numFmtId="0" fontId="84" fillId="32" borderId="0" xfId="0" applyFont="1" applyFill="1" applyAlignment="1">
      <alignment/>
    </xf>
    <xf numFmtId="3" fontId="92" fillId="32" borderId="11" xfId="0" applyNumberFormat="1" applyFont="1" applyFill="1" applyBorder="1" applyAlignment="1">
      <alignment vertical="center"/>
    </xf>
    <xf numFmtId="0" fontId="83" fillId="32" borderId="0" xfId="0" applyFont="1" applyFill="1" applyAlignment="1">
      <alignment/>
    </xf>
    <xf numFmtId="0" fontId="93" fillId="32" borderId="11" xfId="0" applyFont="1" applyFill="1" applyBorder="1" applyAlignment="1">
      <alignment vertical="center"/>
    </xf>
    <xf numFmtId="3" fontId="93" fillId="32" borderId="11" xfId="0" applyNumberFormat="1" applyFont="1" applyFill="1" applyBorder="1" applyAlignment="1">
      <alignment vertical="center"/>
    </xf>
    <xf numFmtId="3" fontId="84" fillId="32" borderId="0" xfId="0" applyNumberFormat="1" applyFont="1" applyFill="1" applyAlignment="1">
      <alignment/>
    </xf>
    <xf numFmtId="3" fontId="75" fillId="32" borderId="11" xfId="0" applyNumberFormat="1" applyFont="1" applyFill="1" applyBorder="1" applyAlignment="1">
      <alignment horizontal="left" vertical="center" wrapText="1"/>
    </xf>
    <xf numFmtId="3" fontId="75" fillId="32" borderId="11" xfId="0" applyNumberFormat="1" applyFont="1" applyFill="1" applyBorder="1" applyAlignment="1">
      <alignment horizontal="left" vertical="center"/>
    </xf>
    <xf numFmtId="0" fontId="93" fillId="32" borderId="0" xfId="0" applyFont="1" applyFill="1" applyAlignment="1">
      <alignment horizontal="left" vertical="center"/>
    </xf>
    <xf numFmtId="0" fontId="75" fillId="32" borderId="0" xfId="0" applyFont="1" applyFill="1" applyBorder="1" applyAlignment="1">
      <alignment horizontal="right" vertical="center"/>
    </xf>
    <xf numFmtId="3" fontId="82" fillId="32" borderId="11" xfId="0" applyNumberFormat="1" applyFont="1" applyFill="1" applyBorder="1" applyAlignment="1">
      <alignment horizontal="right" vertical="center"/>
    </xf>
    <xf numFmtId="198" fontId="75" fillId="32" borderId="11" xfId="70" applyNumberFormat="1" applyFont="1" applyFill="1" applyBorder="1" applyAlignment="1">
      <alignment vertical="center" wrapText="1"/>
      <protection/>
    </xf>
    <xf numFmtId="0" fontId="82" fillId="32" borderId="19" xfId="0" applyFont="1" applyFill="1" applyBorder="1" applyAlignment="1">
      <alignment horizontal="center"/>
    </xf>
    <xf numFmtId="0" fontId="82" fillId="32" borderId="20" xfId="0" applyFont="1" applyFill="1" applyBorder="1" applyAlignment="1">
      <alignment/>
    </xf>
    <xf numFmtId="3" fontId="82" fillId="32" borderId="19" xfId="0" applyNumberFormat="1" applyFont="1" applyFill="1" applyBorder="1" applyAlignment="1">
      <alignment horizontal="right"/>
    </xf>
    <xf numFmtId="0" fontId="82" fillId="32" borderId="14" xfId="0" applyFont="1" applyFill="1" applyBorder="1" applyAlignment="1">
      <alignment horizontal="center"/>
    </xf>
    <xf numFmtId="0" fontId="82" fillId="32" borderId="18" xfId="0" applyFont="1" applyFill="1" applyBorder="1" applyAlignment="1">
      <alignment/>
    </xf>
    <xf numFmtId="3" fontId="75" fillId="32" borderId="14" xfId="0" applyNumberFormat="1" applyFont="1" applyFill="1" applyBorder="1" applyAlignment="1">
      <alignment horizontal="right"/>
    </xf>
    <xf numFmtId="0" fontId="94" fillId="32" borderId="0" xfId="0" applyFont="1" applyFill="1" applyAlignment="1">
      <alignment horizontal="centerContinuous" vertical="center"/>
    </xf>
    <xf numFmtId="0" fontId="85" fillId="32" borderId="0" xfId="0" applyFont="1" applyFill="1" applyAlignment="1">
      <alignment horizontal="centerContinuous" vertical="center"/>
    </xf>
    <xf numFmtId="0" fontId="94" fillId="32" borderId="0" xfId="0" applyFont="1" applyFill="1" applyAlignment="1">
      <alignment vertical="center"/>
    </xf>
    <xf numFmtId="0" fontId="94" fillId="32" borderId="0" xfId="0" applyFont="1" applyFill="1" applyAlignment="1">
      <alignment horizontal="right" vertical="center"/>
    </xf>
    <xf numFmtId="0" fontId="85" fillId="32" borderId="0" xfId="0" applyFont="1" applyFill="1" applyAlignment="1">
      <alignment/>
    </xf>
    <xf numFmtId="0" fontId="95" fillId="32" borderId="0" xfId="0" applyFont="1" applyFill="1" applyAlignment="1">
      <alignment horizontal="centerContinuous" vertical="center"/>
    </xf>
    <xf numFmtId="0" fontId="95" fillId="32" borderId="0" xfId="0" applyFont="1" applyFill="1" applyAlignment="1">
      <alignment horizontal="left" vertical="center"/>
    </xf>
    <xf numFmtId="3" fontId="85" fillId="32" borderId="0" xfId="0" applyNumberFormat="1" applyFont="1" applyFill="1" applyAlignment="1">
      <alignment vertical="center"/>
    </xf>
    <xf numFmtId="0" fontId="95" fillId="32" borderId="0" xfId="0" applyFont="1" applyFill="1" applyBorder="1" applyAlignment="1">
      <alignment horizontal="center" vertical="center"/>
    </xf>
    <xf numFmtId="0" fontId="85" fillId="32" borderId="0" xfId="0" applyFont="1" applyFill="1" applyBorder="1" applyAlignment="1">
      <alignment horizontal="center" vertical="center"/>
    </xf>
    <xf numFmtId="0" fontId="85" fillId="32" borderId="0" xfId="0" applyFont="1" applyFill="1" applyBorder="1" applyAlignment="1">
      <alignment horizontal="right" vertical="center"/>
    </xf>
    <xf numFmtId="0" fontId="95" fillId="32" borderId="0" xfId="0" applyFont="1" applyFill="1" applyBorder="1" applyAlignment="1">
      <alignment horizontal="right" vertical="center"/>
    </xf>
    <xf numFmtId="0" fontId="85" fillId="32" borderId="11" xfId="0" applyFont="1" applyFill="1" applyBorder="1" applyAlignment="1" quotePrefix="1">
      <alignment horizontal="center" vertical="center"/>
    </xf>
    <xf numFmtId="0" fontId="94" fillId="32" borderId="11" xfId="0" applyFont="1" applyFill="1" applyBorder="1" applyAlignment="1">
      <alignment horizontal="center" vertical="center"/>
    </xf>
    <xf numFmtId="0" fontId="94" fillId="32" borderId="11" xfId="0" applyFont="1" applyFill="1" applyBorder="1" applyAlignment="1">
      <alignment vertical="center"/>
    </xf>
    <xf numFmtId="3" fontId="94" fillId="32" borderId="11" xfId="0" applyNumberFormat="1" applyFont="1" applyFill="1" applyBorder="1" applyAlignment="1">
      <alignment vertical="center"/>
    </xf>
    <xf numFmtId="3" fontId="94" fillId="32" borderId="21" xfId="0" applyNumberFormat="1" applyFont="1" applyFill="1" applyBorder="1" applyAlignment="1">
      <alignment vertical="center"/>
    </xf>
    <xf numFmtId="3" fontId="94" fillId="32" borderId="10" xfId="0" applyNumberFormat="1" applyFont="1" applyFill="1" applyBorder="1" applyAlignment="1">
      <alignment vertical="center"/>
    </xf>
    <xf numFmtId="0" fontId="94" fillId="32" borderId="0" xfId="0" applyFont="1" applyFill="1" applyAlignment="1">
      <alignment/>
    </xf>
    <xf numFmtId="0" fontId="85" fillId="32" borderId="11" xfId="0" applyFont="1" applyFill="1" applyBorder="1" applyAlignment="1">
      <alignment vertical="center"/>
    </xf>
    <xf numFmtId="3" fontId="85" fillId="32" borderId="11" xfId="0" applyNumberFormat="1" applyFont="1" applyFill="1" applyBorder="1" applyAlignment="1">
      <alignment vertical="center"/>
    </xf>
    <xf numFmtId="3" fontId="85" fillId="32" borderId="10" xfId="0" applyNumberFormat="1" applyFont="1" applyFill="1" applyBorder="1" applyAlignment="1">
      <alignment vertical="center"/>
    </xf>
    <xf numFmtId="3" fontId="85" fillId="32" borderId="0" xfId="0" applyNumberFormat="1" applyFont="1" applyFill="1" applyAlignment="1">
      <alignment/>
    </xf>
    <xf numFmtId="200" fontId="84" fillId="32" borderId="0" xfId="0" applyNumberFormat="1" applyFont="1" applyFill="1" applyAlignment="1">
      <alignment vertical="center"/>
    </xf>
    <xf numFmtId="0" fontId="94" fillId="32" borderId="22" xfId="0" applyFont="1" applyFill="1" applyBorder="1" applyAlignment="1">
      <alignment horizontal="center" vertical="center"/>
    </xf>
    <xf numFmtId="0" fontId="94" fillId="32" borderId="22" xfId="0" applyFont="1" applyFill="1" applyBorder="1" applyAlignment="1">
      <alignment vertical="center"/>
    </xf>
    <xf numFmtId="3" fontId="94" fillId="32" borderId="22" xfId="0" applyNumberFormat="1" applyFont="1" applyFill="1" applyBorder="1" applyAlignment="1">
      <alignment vertical="center"/>
    </xf>
    <xf numFmtId="3" fontId="85" fillId="32" borderId="22" xfId="0" applyNumberFormat="1" applyFont="1" applyFill="1" applyBorder="1" applyAlignment="1">
      <alignment vertical="center"/>
    </xf>
    <xf numFmtId="0" fontId="86" fillId="32" borderId="11" xfId="0" applyFont="1" applyFill="1" applyBorder="1" applyAlignment="1">
      <alignment horizontal="center" vertical="center" wrapText="1"/>
    </xf>
    <xf numFmtId="0" fontId="8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2" fillId="32" borderId="11" xfId="0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center" vertical="center"/>
    </xf>
    <xf numFmtId="200" fontId="82" fillId="32" borderId="11" xfId="42" applyNumberFormat="1" applyFont="1" applyFill="1" applyBorder="1" applyAlignment="1">
      <alignment horizontal="center" vertical="center" wrapText="1"/>
    </xf>
    <xf numFmtId="0" fontId="94" fillId="32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84" fillId="32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 vertical="top"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5" fillId="32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7" fillId="0" borderId="0" xfId="0" applyFont="1" applyFill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22" fillId="0" borderId="0" xfId="0" applyNumberFormat="1" applyFont="1" applyAlignment="1">
      <alignment/>
    </xf>
    <xf numFmtId="0" fontId="10" fillId="0" borderId="0" xfId="0" applyFont="1" applyAlignment="1">
      <alignment vertical="top" wrapText="1"/>
    </xf>
    <xf numFmtId="0" fontId="33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6" fillId="0" borderId="0" xfId="63" applyFont="1" applyAlignment="1">
      <alignment horizontal="centerContinuous"/>
      <protection/>
    </xf>
    <xf numFmtId="0" fontId="7" fillId="0" borderId="0" xfId="63" applyFont="1" applyAlignment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>
      <alignment/>
      <protection/>
    </xf>
    <xf numFmtId="0" fontId="6" fillId="0" borderId="0" xfId="0" applyFont="1" applyAlignment="1">
      <alignment horizontal="right"/>
    </xf>
    <xf numFmtId="0" fontId="86" fillId="32" borderId="0" xfId="0" applyFont="1" applyFill="1" applyAlignment="1">
      <alignment horizontal="center" vertical="center"/>
    </xf>
    <xf numFmtId="0" fontId="93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15" fillId="32" borderId="0" xfId="0" applyFont="1" applyFill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82" fillId="32" borderId="23" xfId="0" applyNumberFormat="1" applyFont="1" applyFill="1" applyBorder="1" applyAlignment="1">
      <alignment horizontal="center" vertical="center" wrapText="1"/>
    </xf>
    <xf numFmtId="0" fontId="82" fillId="32" borderId="22" xfId="0" applyNumberFormat="1" applyFont="1" applyFill="1" applyBorder="1" applyAlignment="1">
      <alignment horizontal="center" vertical="center" wrapText="1"/>
    </xf>
    <xf numFmtId="0" fontId="82" fillId="32" borderId="0" xfId="0" applyFont="1" applyFill="1" applyAlignment="1">
      <alignment horizontal="right" vertical="center"/>
    </xf>
    <xf numFmtId="0" fontId="91" fillId="32" borderId="0" xfId="0" applyFont="1" applyFill="1" applyAlignment="1">
      <alignment horizontal="center" vertical="center"/>
    </xf>
    <xf numFmtId="0" fontId="75" fillId="32" borderId="0" xfId="0" applyFont="1" applyFill="1" applyBorder="1" applyAlignment="1">
      <alignment horizontal="right" vertical="center"/>
    </xf>
    <xf numFmtId="0" fontId="82" fillId="32" borderId="11" xfId="0" applyNumberFormat="1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center" vertical="center"/>
    </xf>
    <xf numFmtId="0" fontId="82" fillId="32" borderId="11" xfId="0" applyFont="1" applyFill="1" applyBorder="1" applyAlignment="1">
      <alignment horizontal="center" vertical="center" wrapText="1"/>
    </xf>
    <xf numFmtId="0" fontId="94" fillId="32" borderId="11" xfId="0" applyFont="1" applyFill="1" applyBorder="1" applyAlignment="1">
      <alignment horizontal="center" vertical="center" wrapText="1"/>
    </xf>
    <xf numFmtId="0" fontId="94" fillId="3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13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32" borderId="11" xfId="0" applyFont="1" applyFill="1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0" fontId="11" fillId="0" borderId="0" xfId="63" applyFont="1" applyFill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22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11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horizontal="right" vertical="center"/>
    </xf>
    <xf numFmtId="0" fontId="13" fillId="32" borderId="11" xfId="63" applyFont="1" applyFill="1" applyBorder="1" applyAlignment="1">
      <alignment horizontal="center" vertical="center" wrapText="1"/>
      <protection/>
    </xf>
    <xf numFmtId="0" fontId="6" fillId="32" borderId="11" xfId="63" applyFont="1" applyFill="1" applyBorder="1" applyAlignment="1">
      <alignment horizontal="center" vertical="center" wrapText="1"/>
      <protection/>
    </xf>
    <xf numFmtId="0" fontId="9" fillId="32" borderId="0" xfId="63" applyFont="1" applyFill="1" applyBorder="1" applyAlignment="1">
      <alignment horizontal="center" vertical="center"/>
      <protection/>
    </xf>
    <xf numFmtId="0" fontId="7" fillId="32" borderId="0" xfId="63" applyFont="1" applyFill="1" applyBorder="1" applyAlignment="1">
      <alignment horizontal="right" vertical="center"/>
      <protection/>
    </xf>
    <xf numFmtId="0" fontId="15" fillId="32" borderId="0" xfId="67" applyNumberFormat="1" applyFont="1" applyFill="1" applyBorder="1" applyAlignment="1">
      <alignment horizontal="center" vertical="center" wrapText="1"/>
    </xf>
    <xf numFmtId="0" fontId="6" fillId="0" borderId="0" xfId="63" applyFont="1" applyAlignment="1">
      <alignment horizontal="right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28" xfId="45"/>
    <cellStyle name="Currency" xfId="46"/>
    <cellStyle name="Currency [0]" xfId="47"/>
    <cellStyle name="Explanatory Text" xfId="48"/>
    <cellStyle name="Followed Hyperlink" xfId="49"/>
    <cellStyle name="Good" xfId="50"/>
    <cellStyle name="HAI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1" xfId="60"/>
    <cellStyle name="Normal 11 3" xfId="61"/>
    <cellStyle name="Normal 16" xfId="62"/>
    <cellStyle name="Normal 2" xfId="63"/>
    <cellStyle name="Normal 2 2" xfId="64"/>
    <cellStyle name="Normal 22" xfId="65"/>
    <cellStyle name="Normal 3" xfId="66"/>
    <cellStyle name="Normal 3 4" xfId="67"/>
    <cellStyle name="Normal 4" xfId="68"/>
    <cellStyle name="Normal 5" xfId="69"/>
    <cellStyle name="Normal_Chi NSTW NSDP 2002 - PL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HI%20QUYET%20BI&#7874;U%20K&#200;M%20NQ%20DT%20V&#192;%20PBNS%202022_18.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15"/>
      <sheetName val="PL16"/>
      <sheetName val="PL17"/>
      <sheetName val="PL30"/>
      <sheetName val="PL32-NSX"/>
      <sheetName val="PL33"/>
      <sheetName val="PL34"/>
      <sheetName val="PL35"/>
      <sheetName val="PL36"/>
      <sheetName val="PL37"/>
      <sheetName val="PL39-NSX"/>
      <sheetName val="PL41-NSX"/>
    </sheetNames>
    <sheetDataSet>
      <sheetData sheetId="8">
        <row r="11">
          <cell r="C11">
            <v>36994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E45"/>
  <sheetViews>
    <sheetView tabSelected="1" view="pageBreakPreview" zoomScale="115" zoomScaleNormal="80" zoomScaleSheetLayoutView="115" zoomScalePageLayoutView="0" workbookViewId="0" topLeftCell="A10">
      <selection activeCell="E8" sqref="E8"/>
    </sheetView>
  </sheetViews>
  <sheetFormatPr defaultColWidth="9" defaultRowHeight="15"/>
  <cols>
    <col min="1" max="1" width="6" style="44" customWidth="1"/>
    <col min="2" max="2" width="58.8984375" style="44" customWidth="1"/>
    <col min="3" max="3" width="18.19921875" style="74" customWidth="1"/>
    <col min="4" max="4" width="10.09765625" style="44" customWidth="1"/>
    <col min="5" max="16384" width="9" style="44" customWidth="1"/>
  </cols>
  <sheetData>
    <row r="1" spans="1:5" s="1" customFormat="1" ht="15.75">
      <c r="A1" s="243"/>
      <c r="B1" s="275" t="s">
        <v>261</v>
      </c>
      <c r="C1" s="275"/>
      <c r="E1" s="244" t="s">
        <v>262</v>
      </c>
    </row>
    <row r="2" spans="1:3" s="1" customFormat="1" ht="15.75">
      <c r="A2" s="243" t="s">
        <v>263</v>
      </c>
      <c r="C2" s="243"/>
    </row>
    <row r="3" spans="1:3" s="1" customFormat="1" ht="15.75">
      <c r="A3" s="243" t="s">
        <v>264</v>
      </c>
      <c r="C3" s="243"/>
    </row>
    <row r="4" spans="1:3" s="1" customFormat="1" ht="15.75">
      <c r="A4" s="243"/>
      <c r="C4" s="243"/>
    </row>
    <row r="5" spans="1:3" ht="18.75">
      <c r="A5" s="276" t="s">
        <v>197</v>
      </c>
      <c r="B5" s="276"/>
      <c r="C5" s="276"/>
    </row>
    <row r="6" spans="1:3" ht="15.75">
      <c r="A6" s="277" t="s">
        <v>288</v>
      </c>
      <c r="B6" s="277"/>
      <c r="C6" s="277"/>
    </row>
    <row r="7" spans="1:3" ht="27" customHeight="1">
      <c r="A7" s="154"/>
      <c r="B7" s="154"/>
      <c r="C7" s="245" t="s">
        <v>80</v>
      </c>
    </row>
    <row r="8" spans="1:3" s="68" customFormat="1" ht="41.25" customHeight="1">
      <c r="A8" s="237" t="s">
        <v>54</v>
      </c>
      <c r="B8" s="237" t="s">
        <v>4</v>
      </c>
      <c r="C8" s="236" t="s">
        <v>199</v>
      </c>
    </row>
    <row r="9" spans="1:3" s="67" customFormat="1" ht="25.5" customHeight="1">
      <c r="A9" s="157" t="s">
        <v>6</v>
      </c>
      <c r="B9" s="158" t="s">
        <v>87</v>
      </c>
      <c r="C9" s="159">
        <f>C10+C13+C17+C18+C19</f>
        <v>948814</v>
      </c>
    </row>
    <row r="10" spans="1:3" s="67" customFormat="1" ht="25.5" customHeight="1">
      <c r="A10" s="157" t="s">
        <v>17</v>
      </c>
      <c r="B10" s="160" t="s">
        <v>50</v>
      </c>
      <c r="C10" s="159">
        <f>C11+C12</f>
        <v>50600</v>
      </c>
    </row>
    <row r="11" spans="1:3" s="67" customFormat="1" ht="25.5" customHeight="1">
      <c r="A11" s="161" t="s">
        <v>14</v>
      </c>
      <c r="B11" s="162" t="s">
        <v>51</v>
      </c>
      <c r="C11" s="163">
        <v>50600</v>
      </c>
    </row>
    <row r="12" spans="1:3" s="67" customFormat="1" ht="25.5" customHeight="1">
      <c r="A12" s="161" t="s">
        <v>14</v>
      </c>
      <c r="B12" s="162" t="s">
        <v>120</v>
      </c>
      <c r="C12" s="163"/>
    </row>
    <row r="13" spans="1:3" s="67" customFormat="1" ht="25.5" customHeight="1">
      <c r="A13" s="157" t="s">
        <v>18</v>
      </c>
      <c r="B13" s="160" t="s">
        <v>41</v>
      </c>
      <c r="C13" s="159">
        <f>C14+C16+C15</f>
        <v>898214</v>
      </c>
    </row>
    <row r="14" spans="1:3" s="67" customFormat="1" ht="25.5" customHeight="1">
      <c r="A14" s="164">
        <v>1</v>
      </c>
      <c r="B14" s="162" t="s">
        <v>67</v>
      </c>
      <c r="C14" s="163">
        <v>684106</v>
      </c>
    </row>
    <row r="15" spans="1:3" s="67" customFormat="1" ht="25.5" customHeight="1">
      <c r="A15" s="164"/>
      <c r="B15" s="162" t="s">
        <v>187</v>
      </c>
      <c r="C15" s="163"/>
    </row>
    <row r="16" spans="1:3" s="67" customFormat="1" ht="25.5" customHeight="1">
      <c r="A16" s="164">
        <v>2</v>
      </c>
      <c r="B16" s="162" t="s">
        <v>78</v>
      </c>
      <c r="C16" s="163">
        <v>214108</v>
      </c>
    </row>
    <row r="17" spans="1:3" s="67" customFormat="1" ht="25.5" customHeight="1">
      <c r="A17" s="157" t="s">
        <v>19</v>
      </c>
      <c r="B17" s="160" t="s">
        <v>81</v>
      </c>
      <c r="C17" s="159"/>
    </row>
    <row r="18" spans="1:3" s="67" customFormat="1" ht="25.5" customHeight="1">
      <c r="A18" s="157" t="s">
        <v>19</v>
      </c>
      <c r="B18" s="160" t="s">
        <v>235</v>
      </c>
      <c r="C18" s="159"/>
    </row>
    <row r="19" spans="1:3" s="67" customFormat="1" ht="25.5" customHeight="1">
      <c r="A19" s="157" t="s">
        <v>20</v>
      </c>
      <c r="B19" s="160" t="s">
        <v>62</v>
      </c>
      <c r="C19" s="159"/>
    </row>
    <row r="20" spans="1:3" s="67" customFormat="1" ht="25.5" customHeight="1">
      <c r="A20" s="157" t="s">
        <v>7</v>
      </c>
      <c r="B20" s="160" t="s">
        <v>86</v>
      </c>
      <c r="C20" s="159">
        <f>C21+C26+C30</f>
        <v>948814</v>
      </c>
    </row>
    <row r="21" spans="1:3" s="67" customFormat="1" ht="25.5" customHeight="1">
      <c r="A21" s="157" t="s">
        <v>17</v>
      </c>
      <c r="B21" s="160" t="s">
        <v>53</v>
      </c>
      <c r="C21" s="159">
        <f>SUM(C22:C25)</f>
        <v>734706</v>
      </c>
    </row>
    <row r="22" spans="1:5" s="67" customFormat="1" ht="25.5" customHeight="1">
      <c r="A22" s="164">
        <v>1</v>
      </c>
      <c r="B22" s="162" t="s">
        <v>21</v>
      </c>
      <c r="C22" s="163">
        <v>36868</v>
      </c>
      <c r="D22" s="69"/>
      <c r="E22" s="69"/>
    </row>
    <row r="23" spans="1:5" s="67" customFormat="1" ht="25.5" customHeight="1">
      <c r="A23" s="164">
        <f>A22+1</f>
        <v>2</v>
      </c>
      <c r="B23" s="162" t="s">
        <v>22</v>
      </c>
      <c r="C23" s="163">
        <v>683144</v>
      </c>
      <c r="D23" s="69"/>
      <c r="E23" s="69"/>
    </row>
    <row r="24" spans="1:5" s="67" customFormat="1" ht="25.5" customHeight="1">
      <c r="A24" s="164">
        <v>3</v>
      </c>
      <c r="B24" s="162" t="s">
        <v>24</v>
      </c>
      <c r="C24" s="163">
        <v>14694</v>
      </c>
      <c r="D24" s="69"/>
      <c r="E24" s="69"/>
    </row>
    <row r="25" spans="1:3" s="67" customFormat="1" ht="25.5" customHeight="1">
      <c r="A25" s="164">
        <v>4</v>
      </c>
      <c r="B25" s="162" t="s">
        <v>65</v>
      </c>
      <c r="C25" s="163"/>
    </row>
    <row r="26" spans="1:3" s="67" customFormat="1" ht="25.5" customHeight="1">
      <c r="A26" s="157" t="s">
        <v>18</v>
      </c>
      <c r="B26" s="160" t="s">
        <v>88</v>
      </c>
      <c r="C26" s="159">
        <f>SUM(C27:C28)</f>
        <v>214108</v>
      </c>
    </row>
    <row r="27" spans="1:3" s="67" customFormat="1" ht="25.5" customHeight="1">
      <c r="A27" s="164">
        <v>1</v>
      </c>
      <c r="B27" s="162" t="s">
        <v>89</v>
      </c>
      <c r="C27" s="163">
        <v>210875</v>
      </c>
    </row>
    <row r="28" spans="1:3" s="67" customFormat="1" ht="25.5" customHeight="1">
      <c r="A28" s="164">
        <f>A27+1</f>
        <v>2</v>
      </c>
      <c r="B28" s="162" t="s">
        <v>180</v>
      </c>
      <c r="C28" s="163">
        <v>3233</v>
      </c>
    </row>
    <row r="29" spans="1:3" s="70" customFormat="1" ht="25.5" customHeight="1">
      <c r="A29" s="157" t="s">
        <v>19</v>
      </c>
      <c r="B29" s="160" t="s">
        <v>185</v>
      </c>
      <c r="C29" s="159"/>
    </row>
    <row r="30" spans="1:3" s="67" customFormat="1" ht="25.5" customHeight="1">
      <c r="A30" s="237" t="s">
        <v>20</v>
      </c>
      <c r="B30" s="160" t="s">
        <v>56</v>
      </c>
      <c r="C30" s="159"/>
    </row>
    <row r="31" spans="1:3" ht="18.75">
      <c r="A31" s="67"/>
      <c r="B31" s="71"/>
      <c r="C31" s="72"/>
    </row>
    <row r="32" spans="1:3" ht="11.25" customHeight="1">
      <c r="A32" s="67"/>
      <c r="B32" s="67"/>
      <c r="C32" s="73"/>
    </row>
    <row r="33" spans="1:3" ht="18.75">
      <c r="A33" s="67"/>
      <c r="B33" s="67"/>
      <c r="C33" s="73"/>
    </row>
    <row r="34" spans="1:3" ht="18.75">
      <c r="A34" s="67"/>
      <c r="B34" s="67"/>
      <c r="C34" s="73"/>
    </row>
    <row r="35" spans="1:3" ht="18.75">
      <c r="A35" s="67"/>
      <c r="B35" s="67"/>
      <c r="C35" s="73"/>
    </row>
    <row r="36" spans="1:3" ht="18.75">
      <c r="A36" s="67"/>
      <c r="B36" s="67"/>
      <c r="C36" s="73"/>
    </row>
    <row r="37" spans="1:3" ht="18.75">
      <c r="A37" s="67"/>
      <c r="B37" s="67"/>
      <c r="C37" s="73"/>
    </row>
    <row r="38" spans="1:3" ht="18.75">
      <c r="A38" s="67"/>
      <c r="B38" s="67"/>
      <c r="C38" s="73"/>
    </row>
    <row r="39" spans="1:3" ht="18.75">
      <c r="A39" s="67"/>
      <c r="B39" s="67"/>
      <c r="C39" s="73"/>
    </row>
    <row r="40" spans="1:3" ht="18.75">
      <c r="A40" s="67"/>
      <c r="B40" s="67"/>
      <c r="C40" s="73"/>
    </row>
    <row r="41" spans="1:3" ht="22.5" customHeight="1">
      <c r="A41" s="67"/>
      <c r="B41" s="67"/>
      <c r="C41" s="73"/>
    </row>
    <row r="42" spans="1:3" ht="18.75">
      <c r="A42" s="67"/>
      <c r="B42" s="67"/>
      <c r="C42" s="73"/>
    </row>
    <row r="43" spans="1:3" ht="18.75">
      <c r="A43" s="67"/>
      <c r="B43" s="67"/>
      <c r="C43" s="73"/>
    </row>
    <row r="44" spans="1:3" ht="18.75">
      <c r="A44" s="67"/>
      <c r="B44" s="67"/>
      <c r="C44" s="73"/>
    </row>
    <row r="45" spans="1:3" ht="18.75">
      <c r="A45" s="67"/>
      <c r="B45" s="67"/>
      <c r="C45" s="73"/>
    </row>
  </sheetData>
  <sheetProtection/>
  <mergeCells count="3">
    <mergeCell ref="B1:C1"/>
    <mergeCell ref="A5:C5"/>
    <mergeCell ref="A6:C6"/>
  </mergeCells>
  <printOptions horizontalCentered="1"/>
  <pageMargins left="0.5511811023622047" right="0" top="0.7086614173228347" bottom="0.15748031496062992" header="0.15748031496062992" footer="0.1968503937007874"/>
  <pageSetup fitToHeight="0" fitToWidth="1" horizontalDpi="600" verticalDpi="600" orientation="portrait" paperSize="9" scale="97" r:id="rId1"/>
  <headerFooter alignWithMargins="0">
    <oddHeader xml:space="preserve">&amp;C                                                                                                                                  </oddHeader>
    <oddFooter>&amp;C&amp;".VnTime,Italic"&amp;8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I47"/>
  <sheetViews>
    <sheetView view="pageBreakPreview" zoomScale="60" zoomScalePageLayoutView="0" workbookViewId="0" topLeftCell="A1">
      <selection activeCell="E35" sqref="E35"/>
    </sheetView>
  </sheetViews>
  <sheetFormatPr defaultColWidth="9" defaultRowHeight="15"/>
  <cols>
    <col min="1" max="1" width="7.296875" style="13" customWidth="1"/>
    <col min="2" max="2" width="16.09765625" style="13" customWidth="1"/>
    <col min="3" max="3" width="12" style="13" customWidth="1"/>
    <col min="4" max="4" width="18.09765625" style="13" customWidth="1"/>
    <col min="5" max="5" width="18.296875" style="13" customWidth="1"/>
    <col min="6" max="6" width="15.19921875" style="13" customWidth="1"/>
    <col min="7" max="7" width="12.3984375" style="13" bestFit="1" customWidth="1"/>
    <col min="8" max="16384" width="9" style="13" customWidth="1"/>
  </cols>
  <sheetData>
    <row r="1" spans="1:9" s="1" customFormat="1" ht="18.75">
      <c r="A1" s="247"/>
      <c r="B1" s="247"/>
      <c r="C1" s="249"/>
      <c r="D1" s="249"/>
      <c r="E1" s="256"/>
      <c r="F1" s="268" t="s">
        <v>283</v>
      </c>
      <c r="G1" s="269"/>
      <c r="H1" s="248" t="s">
        <v>284</v>
      </c>
      <c r="I1" s="269"/>
    </row>
    <row r="2" spans="1:9" s="1" customFormat="1" ht="18.75">
      <c r="A2" s="243" t="s">
        <v>263</v>
      </c>
      <c r="B2" s="247"/>
      <c r="C2" s="249"/>
      <c r="D2" s="249"/>
      <c r="E2" s="256"/>
      <c r="F2" s="268"/>
      <c r="G2" s="269"/>
      <c r="H2" s="269"/>
      <c r="I2" s="269"/>
    </row>
    <row r="3" spans="1:6" s="1" customFormat="1" ht="18.75">
      <c r="A3" s="243" t="s">
        <v>264</v>
      </c>
      <c r="B3" s="255"/>
      <c r="C3" s="249"/>
      <c r="D3" s="249"/>
      <c r="E3" s="249"/>
      <c r="F3" s="249"/>
    </row>
    <row r="4" spans="1:9" ht="18.75">
      <c r="A4" s="63"/>
      <c r="B4" s="63"/>
      <c r="C4" s="65"/>
      <c r="D4" s="65"/>
      <c r="E4" s="90"/>
      <c r="F4" s="89"/>
      <c r="G4" s="45"/>
      <c r="H4" s="45"/>
      <c r="I4" s="45"/>
    </row>
    <row r="5" spans="1:6" ht="18.75">
      <c r="A5" s="128"/>
      <c r="B5" s="128"/>
      <c r="C5" s="65"/>
      <c r="D5" s="65"/>
      <c r="E5" s="65"/>
      <c r="F5" s="65"/>
    </row>
    <row r="6" spans="1:6" s="14" customFormat="1" ht="16.5">
      <c r="A6" s="86" t="s">
        <v>134</v>
      </c>
      <c r="B6" s="86"/>
      <c r="C6" s="87"/>
      <c r="D6" s="87"/>
      <c r="E6" s="87"/>
      <c r="F6" s="87"/>
    </row>
    <row r="7" spans="1:6" s="14" customFormat="1" ht="16.5">
      <c r="A7" s="307" t="s">
        <v>226</v>
      </c>
      <c r="B7" s="307"/>
      <c r="C7" s="307"/>
      <c r="D7" s="307"/>
      <c r="E7" s="307"/>
      <c r="F7" s="307"/>
    </row>
    <row r="8" spans="1:6" ht="15.75">
      <c r="A8" s="105" t="str">
        <f>'B81'!A6</f>
        <v>(Kèm theo Quyết định số            /QĐ-UBND ngày 10 tháng 01 năm 2023 của UBND huyện Tuần Giáo)</v>
      </c>
      <c r="B8" s="63"/>
      <c r="C8" s="65"/>
      <c r="D8" s="65"/>
      <c r="E8" s="65"/>
      <c r="F8" s="65"/>
    </row>
    <row r="9" spans="1:6" ht="19.5" customHeight="1">
      <c r="A9" s="66"/>
      <c r="B9" s="66"/>
      <c r="C9" s="67"/>
      <c r="D9" s="67"/>
      <c r="E9" s="308" t="s">
        <v>80</v>
      </c>
      <c r="F9" s="308"/>
    </row>
    <row r="10" spans="1:6" s="14" customFormat="1" ht="36.75" customHeight="1">
      <c r="A10" s="282" t="s">
        <v>54</v>
      </c>
      <c r="B10" s="279" t="s">
        <v>26</v>
      </c>
      <c r="C10" s="279" t="s">
        <v>69</v>
      </c>
      <c r="D10" s="282" t="s">
        <v>116</v>
      </c>
      <c r="E10" s="282" t="s">
        <v>194</v>
      </c>
      <c r="F10" s="282" t="s">
        <v>117</v>
      </c>
    </row>
    <row r="11" spans="1:6" s="14" customFormat="1" ht="48.75" customHeight="1">
      <c r="A11" s="282"/>
      <c r="B11" s="279"/>
      <c r="C11" s="279"/>
      <c r="D11" s="282"/>
      <c r="E11" s="282"/>
      <c r="F11" s="282"/>
    </row>
    <row r="12" spans="1:6" s="16" customFormat="1" ht="21.75" customHeight="1">
      <c r="A12" s="43" t="s">
        <v>6</v>
      </c>
      <c r="B12" s="43" t="s">
        <v>7</v>
      </c>
      <c r="C12" s="43" t="s">
        <v>85</v>
      </c>
      <c r="D12" s="43">
        <v>2</v>
      </c>
      <c r="E12" s="43">
        <f>D12+1</f>
        <v>3</v>
      </c>
      <c r="F12" s="43">
        <f>E12+1</f>
        <v>4</v>
      </c>
    </row>
    <row r="13" spans="1:6" s="18" customFormat="1" ht="24" customHeight="1">
      <c r="A13" s="129"/>
      <c r="B13" s="77" t="s">
        <v>25</v>
      </c>
      <c r="C13" s="130">
        <f>SUM(C14:C32)</f>
        <v>54850</v>
      </c>
      <c r="D13" s="130">
        <f>SUM(D14:D32)</f>
        <v>0</v>
      </c>
      <c r="E13" s="130">
        <f>SUM(E14:E32)</f>
        <v>3205</v>
      </c>
      <c r="F13" s="130">
        <f>SUM(F14:F32)</f>
        <v>51645</v>
      </c>
    </row>
    <row r="14" spans="1:6" s="17" customFormat="1" ht="24" customHeight="1">
      <c r="A14" s="85">
        <v>1</v>
      </c>
      <c r="B14" s="76" t="s">
        <v>207</v>
      </c>
      <c r="C14" s="131">
        <f>SUM(D14:F14)</f>
        <v>3041</v>
      </c>
      <c r="D14" s="131"/>
      <c r="E14" s="75">
        <v>257</v>
      </c>
      <c r="F14" s="75">
        <v>2784</v>
      </c>
    </row>
    <row r="15" spans="1:6" s="17" customFormat="1" ht="24" customHeight="1">
      <c r="A15" s="85">
        <v>2</v>
      </c>
      <c r="B15" s="76" t="s">
        <v>208</v>
      </c>
      <c r="C15" s="131">
        <f aca="true" t="shared" si="0" ref="C15:C32">SUM(D15:F15)</f>
        <v>3211</v>
      </c>
      <c r="D15" s="131"/>
      <c r="E15" s="75">
        <v>395</v>
      </c>
      <c r="F15" s="75">
        <v>2816</v>
      </c>
    </row>
    <row r="16" spans="1:6" s="17" customFormat="1" ht="24" customHeight="1">
      <c r="A16" s="85">
        <v>3</v>
      </c>
      <c r="B16" s="76" t="s">
        <v>209</v>
      </c>
      <c r="C16" s="131">
        <f t="shared" si="0"/>
        <v>2886</v>
      </c>
      <c r="D16" s="131"/>
      <c r="E16" s="75">
        <v>62</v>
      </c>
      <c r="F16" s="75">
        <v>2824</v>
      </c>
    </row>
    <row r="17" spans="1:6" s="17" customFormat="1" ht="24" customHeight="1">
      <c r="A17" s="85">
        <v>4</v>
      </c>
      <c r="B17" s="76" t="s">
        <v>210</v>
      </c>
      <c r="C17" s="131">
        <f t="shared" si="0"/>
        <v>3105</v>
      </c>
      <c r="D17" s="131"/>
      <c r="E17" s="75">
        <v>255</v>
      </c>
      <c r="F17" s="75">
        <v>2850</v>
      </c>
    </row>
    <row r="18" spans="1:6" s="17" customFormat="1" ht="24" customHeight="1">
      <c r="A18" s="85">
        <v>5</v>
      </c>
      <c r="B18" s="76" t="s">
        <v>211</v>
      </c>
      <c r="C18" s="131">
        <f t="shared" si="0"/>
        <v>2916</v>
      </c>
      <c r="D18" s="131"/>
      <c r="E18" s="75"/>
      <c r="F18" s="75">
        <v>2916</v>
      </c>
    </row>
    <row r="19" spans="1:6" s="17" customFormat="1" ht="24" customHeight="1">
      <c r="A19" s="85">
        <v>6</v>
      </c>
      <c r="B19" s="76" t="s">
        <v>182</v>
      </c>
      <c r="C19" s="131">
        <f t="shared" si="0"/>
        <v>0</v>
      </c>
      <c r="D19" s="131"/>
      <c r="E19" s="75"/>
      <c r="F19" s="75"/>
    </row>
    <row r="20" spans="1:6" s="17" customFormat="1" ht="24" customHeight="1">
      <c r="A20" s="85">
        <v>7</v>
      </c>
      <c r="B20" s="76" t="s">
        <v>212</v>
      </c>
      <c r="C20" s="131">
        <f t="shared" si="0"/>
        <v>3273</v>
      </c>
      <c r="D20" s="131"/>
      <c r="E20" s="75">
        <v>419</v>
      </c>
      <c r="F20" s="75">
        <v>2854</v>
      </c>
    </row>
    <row r="21" spans="1:6" s="17" customFormat="1" ht="24" customHeight="1">
      <c r="A21" s="85">
        <v>8</v>
      </c>
      <c r="B21" s="76" t="s">
        <v>213</v>
      </c>
      <c r="C21" s="131">
        <f t="shared" si="0"/>
        <v>3036</v>
      </c>
      <c r="D21" s="131"/>
      <c r="E21" s="75">
        <v>37</v>
      </c>
      <c r="F21" s="75">
        <v>2999</v>
      </c>
    </row>
    <row r="22" spans="1:6" s="17" customFormat="1" ht="24" customHeight="1">
      <c r="A22" s="85">
        <v>9</v>
      </c>
      <c r="B22" s="76" t="s">
        <v>214</v>
      </c>
      <c r="C22" s="131">
        <f t="shared" si="0"/>
        <v>3093</v>
      </c>
      <c r="D22" s="131"/>
      <c r="E22" s="75">
        <v>196</v>
      </c>
      <c r="F22" s="75">
        <v>2897</v>
      </c>
    </row>
    <row r="23" spans="1:6" s="17" customFormat="1" ht="24" customHeight="1">
      <c r="A23" s="85">
        <v>10</v>
      </c>
      <c r="B23" s="76" t="s">
        <v>215</v>
      </c>
      <c r="C23" s="131">
        <f t="shared" si="0"/>
        <v>3335</v>
      </c>
      <c r="D23" s="131"/>
      <c r="E23" s="75">
        <v>499</v>
      </c>
      <c r="F23" s="75">
        <v>2836</v>
      </c>
    </row>
    <row r="24" spans="1:6" s="17" customFormat="1" ht="24" customHeight="1">
      <c r="A24" s="85">
        <v>11</v>
      </c>
      <c r="B24" s="76" t="s">
        <v>216</v>
      </c>
      <c r="C24" s="131">
        <f t="shared" si="0"/>
        <v>2921</v>
      </c>
      <c r="D24" s="131"/>
      <c r="E24" s="75"/>
      <c r="F24" s="75">
        <v>2921</v>
      </c>
    </row>
    <row r="25" spans="1:6" s="17" customFormat="1" ht="24" customHeight="1">
      <c r="A25" s="85">
        <v>12</v>
      </c>
      <c r="B25" s="76" t="s">
        <v>217</v>
      </c>
      <c r="C25" s="131">
        <f t="shared" si="0"/>
        <v>3015</v>
      </c>
      <c r="D25" s="131"/>
      <c r="E25" s="75">
        <v>73</v>
      </c>
      <c r="F25" s="75">
        <v>2942</v>
      </c>
    </row>
    <row r="26" spans="1:6" s="17" customFormat="1" ht="24" customHeight="1">
      <c r="A26" s="85">
        <v>13</v>
      </c>
      <c r="B26" s="76" t="s">
        <v>218</v>
      </c>
      <c r="C26" s="131">
        <f t="shared" si="0"/>
        <v>2863</v>
      </c>
      <c r="D26" s="131"/>
      <c r="E26" s="75">
        <v>36</v>
      </c>
      <c r="F26" s="75">
        <v>2827</v>
      </c>
    </row>
    <row r="27" spans="1:6" s="17" customFormat="1" ht="24" customHeight="1">
      <c r="A27" s="85">
        <v>14</v>
      </c>
      <c r="B27" s="76" t="s">
        <v>219</v>
      </c>
      <c r="C27" s="131">
        <f t="shared" si="0"/>
        <v>2947</v>
      </c>
      <c r="D27" s="131"/>
      <c r="E27" s="75">
        <v>153</v>
      </c>
      <c r="F27" s="75">
        <v>2794</v>
      </c>
    </row>
    <row r="28" spans="1:6" s="17" customFormat="1" ht="24" customHeight="1">
      <c r="A28" s="85">
        <v>15</v>
      </c>
      <c r="B28" s="76" t="s">
        <v>220</v>
      </c>
      <c r="C28" s="131">
        <f t="shared" si="0"/>
        <v>3085</v>
      </c>
      <c r="D28" s="131"/>
      <c r="E28" s="75">
        <v>49</v>
      </c>
      <c r="F28" s="75">
        <v>3036</v>
      </c>
    </row>
    <row r="29" spans="1:6" s="17" customFormat="1" ht="24" customHeight="1">
      <c r="A29" s="85">
        <v>16</v>
      </c>
      <c r="B29" s="76" t="s">
        <v>221</v>
      </c>
      <c r="C29" s="131">
        <f t="shared" si="0"/>
        <v>3103</v>
      </c>
      <c r="D29" s="131"/>
      <c r="E29" s="75">
        <v>168</v>
      </c>
      <c r="F29" s="75">
        <v>2935</v>
      </c>
    </row>
    <row r="30" spans="1:6" s="17" customFormat="1" ht="24" customHeight="1">
      <c r="A30" s="85">
        <v>17</v>
      </c>
      <c r="B30" s="76" t="s">
        <v>222</v>
      </c>
      <c r="C30" s="131">
        <f t="shared" si="0"/>
        <v>2879</v>
      </c>
      <c r="D30" s="131"/>
      <c r="E30" s="75">
        <v>101</v>
      </c>
      <c r="F30" s="75">
        <v>2778</v>
      </c>
    </row>
    <row r="31" spans="1:6" s="17" customFormat="1" ht="24" customHeight="1">
      <c r="A31" s="85">
        <v>18</v>
      </c>
      <c r="B31" s="76" t="s">
        <v>223</v>
      </c>
      <c r="C31" s="131">
        <f t="shared" si="0"/>
        <v>3155</v>
      </c>
      <c r="D31" s="131"/>
      <c r="E31" s="75">
        <v>302</v>
      </c>
      <c r="F31" s="75">
        <v>2853</v>
      </c>
    </row>
    <row r="32" spans="1:6" s="17" customFormat="1" ht="24" customHeight="1">
      <c r="A32" s="85">
        <v>19</v>
      </c>
      <c r="B32" s="76" t="s">
        <v>224</v>
      </c>
      <c r="C32" s="131">
        <f t="shared" si="0"/>
        <v>2986</v>
      </c>
      <c r="D32" s="131"/>
      <c r="E32" s="75">
        <v>203</v>
      </c>
      <c r="F32" s="75">
        <v>2783</v>
      </c>
    </row>
    <row r="33" spans="1:6" ht="25.5" customHeight="1">
      <c r="A33" s="39"/>
      <c r="B33" s="41"/>
      <c r="C33" s="17"/>
      <c r="D33" s="17"/>
      <c r="E33" s="17"/>
      <c r="F33" s="17"/>
    </row>
    <row r="34" spans="1:6" ht="18.75">
      <c r="A34" s="17"/>
      <c r="B34" s="17"/>
      <c r="C34" s="17"/>
      <c r="D34" s="17"/>
      <c r="E34" s="17"/>
      <c r="F34" s="17"/>
    </row>
    <row r="35" spans="1:6" ht="18.75">
      <c r="A35" s="17"/>
      <c r="B35" s="17"/>
      <c r="C35" s="17"/>
      <c r="D35" s="17"/>
      <c r="E35" s="17"/>
      <c r="F35" s="17"/>
    </row>
    <row r="36" spans="1:6" ht="18.75">
      <c r="A36" s="17"/>
      <c r="B36" s="17"/>
      <c r="C36" s="17"/>
      <c r="D36" s="17"/>
      <c r="E36" s="17"/>
      <c r="F36" s="17"/>
    </row>
    <row r="37" spans="1:6" ht="18.75">
      <c r="A37" s="17"/>
      <c r="B37" s="17"/>
      <c r="C37" s="17"/>
      <c r="D37" s="17"/>
      <c r="E37" s="17"/>
      <c r="F37" s="17"/>
    </row>
    <row r="38" spans="1:6" ht="18.75">
      <c r="A38" s="17"/>
      <c r="B38" s="17"/>
      <c r="C38" s="17"/>
      <c r="D38" s="17"/>
      <c r="E38" s="17"/>
      <c r="F38" s="17"/>
    </row>
    <row r="39" spans="1:6" ht="18.75">
      <c r="A39" s="17"/>
      <c r="B39" s="17"/>
      <c r="C39" s="17"/>
      <c r="D39" s="17"/>
      <c r="E39" s="17"/>
      <c r="F39" s="17"/>
    </row>
    <row r="40" spans="1:6" ht="18.75">
      <c r="A40" s="17"/>
      <c r="B40" s="17"/>
      <c r="C40" s="17"/>
      <c r="D40" s="17"/>
      <c r="E40" s="17"/>
      <c r="F40" s="17"/>
    </row>
    <row r="41" spans="1:6" ht="18.75">
      <c r="A41" s="17"/>
      <c r="B41" s="17"/>
      <c r="C41" s="17"/>
      <c r="D41" s="17"/>
      <c r="E41" s="17"/>
      <c r="F41" s="17"/>
    </row>
    <row r="42" spans="1:6" ht="18.75">
      <c r="A42" s="17"/>
      <c r="B42" s="17"/>
      <c r="C42" s="17"/>
      <c r="D42" s="17"/>
      <c r="E42" s="17"/>
      <c r="F42" s="17"/>
    </row>
    <row r="43" spans="1:6" ht="22.5" customHeight="1">
      <c r="A43" s="17"/>
      <c r="B43" s="17"/>
      <c r="C43" s="17"/>
      <c r="D43" s="17"/>
      <c r="E43" s="17"/>
      <c r="F43" s="17"/>
    </row>
    <row r="44" spans="1:6" ht="18.75">
      <c r="A44" s="17"/>
      <c r="B44" s="17"/>
      <c r="C44" s="17"/>
      <c r="D44" s="17"/>
      <c r="E44" s="17"/>
      <c r="F44" s="17"/>
    </row>
    <row r="45" spans="1:6" ht="18.75">
      <c r="A45" s="17"/>
      <c r="B45" s="17"/>
      <c r="C45" s="17"/>
      <c r="D45" s="17"/>
      <c r="E45" s="17"/>
      <c r="F45" s="17"/>
    </row>
    <row r="46" spans="1:6" ht="18.75">
      <c r="A46" s="17"/>
      <c r="B46" s="17"/>
      <c r="C46" s="17"/>
      <c r="D46" s="17"/>
      <c r="E46" s="17"/>
      <c r="F46" s="17"/>
    </row>
    <row r="47" spans="1:6" ht="18.75">
      <c r="A47" s="17"/>
      <c r="B47" s="17"/>
      <c r="C47" s="17"/>
      <c r="D47" s="17"/>
      <c r="E47" s="17"/>
      <c r="F47" s="17"/>
    </row>
  </sheetData>
  <sheetProtection/>
  <mergeCells count="8">
    <mergeCell ref="A7:F7"/>
    <mergeCell ref="E9:F9"/>
    <mergeCell ref="A10:A11"/>
    <mergeCell ref="B10:B11"/>
    <mergeCell ref="C10:C11"/>
    <mergeCell ref="D10:D11"/>
    <mergeCell ref="E10:E11"/>
    <mergeCell ref="F10:F11"/>
  </mergeCells>
  <printOptions/>
  <pageMargins left="0.66" right="0.23" top="0.64" bottom="0.4" header="0.3" footer="0.3"/>
  <pageSetup fitToHeight="0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D49"/>
  <sheetViews>
    <sheetView showZeros="0" view="pageBreakPreview" zoomScale="60" zoomScaleNormal="70" zoomScalePageLayoutView="0" workbookViewId="0" topLeftCell="A1">
      <selection activeCell="AE20" sqref="AE20"/>
    </sheetView>
  </sheetViews>
  <sheetFormatPr defaultColWidth="9" defaultRowHeight="15"/>
  <cols>
    <col min="1" max="1" width="5.69921875" style="47" customWidth="1"/>
    <col min="2" max="2" width="23.69921875" style="58" customWidth="1"/>
    <col min="3" max="4" width="9.19921875" style="47" customWidth="1"/>
    <col min="5" max="6" width="8.296875" style="47" customWidth="1"/>
    <col min="7" max="7" width="8.09765625" style="47" customWidth="1"/>
    <col min="8" max="8" width="7" style="47" customWidth="1"/>
    <col min="9" max="9" width="6.69921875" style="47" customWidth="1"/>
    <col min="10" max="11" width="8.3984375" style="47" customWidth="1"/>
    <col min="12" max="12" width="5.8984375" style="47" customWidth="1"/>
    <col min="13" max="15" width="7" style="47" customWidth="1"/>
    <col min="16" max="16" width="6.69921875" style="47" customWidth="1"/>
    <col min="17" max="18" width="8.3984375" style="47" customWidth="1"/>
    <col min="19" max="19" width="5.8984375" style="47" customWidth="1"/>
    <col min="20" max="22" width="8.09765625" style="47" customWidth="1"/>
    <col min="23" max="23" width="6.796875" style="47" customWidth="1"/>
    <col min="24" max="25" width="8.09765625" style="47" customWidth="1"/>
    <col min="26" max="26" width="6.69921875" style="47" customWidth="1"/>
    <col min="27" max="28" width="0" style="47" hidden="1" customWidth="1"/>
    <col min="29" max="16384" width="9" style="47" customWidth="1"/>
  </cols>
  <sheetData>
    <row r="1" spans="1:30" s="274" customFormat="1" ht="18.75">
      <c r="A1" s="270"/>
      <c r="B1" s="270"/>
      <c r="C1" s="271"/>
      <c r="D1" s="271"/>
      <c r="E1" s="271"/>
      <c r="F1" s="271"/>
      <c r="G1" s="271"/>
      <c r="H1" s="271"/>
      <c r="I1" s="271"/>
      <c r="J1" s="272"/>
      <c r="K1" s="272"/>
      <c r="L1" s="271"/>
      <c r="T1" s="314" t="s">
        <v>285</v>
      </c>
      <c r="U1" s="314"/>
      <c r="V1" s="314"/>
      <c r="W1" s="314"/>
      <c r="X1" s="314"/>
      <c r="Y1" s="314"/>
      <c r="Z1" s="314"/>
      <c r="AB1" s="271" t="s">
        <v>286</v>
      </c>
      <c r="AC1" s="271"/>
      <c r="AD1" s="274" t="s">
        <v>287</v>
      </c>
    </row>
    <row r="2" spans="1:22" s="274" customFormat="1" ht="18.75">
      <c r="A2" s="298" t="s">
        <v>263</v>
      </c>
      <c r="B2" s="298"/>
      <c r="C2" s="271"/>
      <c r="D2" s="271"/>
      <c r="E2" s="271"/>
      <c r="F2" s="271"/>
      <c r="G2" s="271"/>
      <c r="H2" s="271"/>
      <c r="I2" s="271"/>
      <c r="J2" s="272"/>
      <c r="K2" s="272"/>
      <c r="L2" s="271"/>
      <c r="M2" s="273"/>
      <c r="N2" s="273"/>
      <c r="O2" s="273"/>
      <c r="P2" s="273"/>
      <c r="Q2" s="273"/>
      <c r="R2" s="273"/>
      <c r="S2" s="273"/>
      <c r="U2" s="271"/>
      <c r="V2" s="271"/>
    </row>
    <row r="3" spans="1:22" s="274" customFormat="1" ht="15.75">
      <c r="A3" s="298" t="s">
        <v>264</v>
      </c>
      <c r="B3" s="298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U3" s="271"/>
      <c r="V3" s="271"/>
    </row>
    <row r="4" spans="1:26" ht="18.75">
      <c r="A4" s="110"/>
      <c r="B4" s="11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s="48" customFormat="1" ht="16.5">
      <c r="A5" s="112" t="s">
        <v>258</v>
      </c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8" ht="15.75">
      <c r="A6" s="313" t="str">
        <f>'B81'!A6</f>
        <v>(Kèm theo Quyết định số            /QĐ-UBND ngày 10 tháng 01 năm 2023 của UBND huyện Tuần Giáo)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49"/>
      <c r="AB6" s="49"/>
    </row>
    <row r="7" spans="1:26" ht="18.75">
      <c r="A7" s="115"/>
      <c r="B7" s="116"/>
      <c r="C7" s="117"/>
      <c r="D7" s="117"/>
      <c r="E7" s="117"/>
      <c r="F7" s="117"/>
      <c r="G7" s="117"/>
      <c r="H7" s="117"/>
      <c r="I7" s="117"/>
      <c r="J7" s="118"/>
      <c r="K7" s="311"/>
      <c r="L7" s="311"/>
      <c r="M7" s="117"/>
      <c r="N7" s="117"/>
      <c r="O7" s="117"/>
      <c r="P7" s="117"/>
      <c r="Q7" s="118"/>
      <c r="R7" s="311"/>
      <c r="S7" s="311"/>
      <c r="T7" s="312" t="s">
        <v>80</v>
      </c>
      <c r="U7" s="312"/>
      <c r="V7" s="312"/>
      <c r="W7" s="312"/>
      <c r="X7" s="312"/>
      <c r="Y7" s="312"/>
      <c r="Z7" s="312"/>
    </row>
    <row r="8" spans="1:26" s="48" customFormat="1" ht="42.75" customHeight="1">
      <c r="A8" s="310" t="s">
        <v>54</v>
      </c>
      <c r="B8" s="310" t="s">
        <v>137</v>
      </c>
      <c r="C8" s="310" t="s">
        <v>69</v>
      </c>
      <c r="D8" s="310" t="s">
        <v>27</v>
      </c>
      <c r="E8" s="310"/>
      <c r="F8" s="310" t="s">
        <v>227</v>
      </c>
      <c r="G8" s="310"/>
      <c r="H8" s="310"/>
      <c r="I8" s="310"/>
      <c r="J8" s="310"/>
      <c r="K8" s="310"/>
      <c r="L8" s="310"/>
      <c r="M8" s="310" t="s">
        <v>135</v>
      </c>
      <c r="N8" s="310"/>
      <c r="O8" s="310"/>
      <c r="P8" s="310"/>
      <c r="Q8" s="310"/>
      <c r="R8" s="310"/>
      <c r="S8" s="310"/>
      <c r="T8" s="310" t="s">
        <v>136</v>
      </c>
      <c r="U8" s="310"/>
      <c r="V8" s="310"/>
      <c r="W8" s="310"/>
      <c r="X8" s="310"/>
      <c r="Y8" s="310"/>
      <c r="Z8" s="310"/>
    </row>
    <row r="9" spans="1:26" s="48" customFormat="1" ht="20.25" customHeight="1">
      <c r="A9" s="310"/>
      <c r="B9" s="310"/>
      <c r="C9" s="310"/>
      <c r="D9" s="309" t="s">
        <v>118</v>
      </c>
      <c r="E9" s="309" t="s">
        <v>119</v>
      </c>
      <c r="F9" s="309" t="s">
        <v>48</v>
      </c>
      <c r="G9" s="309" t="s">
        <v>118</v>
      </c>
      <c r="H9" s="309"/>
      <c r="I9" s="309"/>
      <c r="J9" s="309" t="s">
        <v>119</v>
      </c>
      <c r="K9" s="309"/>
      <c r="L9" s="309"/>
      <c r="M9" s="309" t="s">
        <v>48</v>
      </c>
      <c r="N9" s="309" t="s">
        <v>118</v>
      </c>
      <c r="O9" s="309"/>
      <c r="P9" s="309"/>
      <c r="Q9" s="309" t="s">
        <v>119</v>
      </c>
      <c r="R9" s="309"/>
      <c r="S9" s="309"/>
      <c r="T9" s="309" t="s">
        <v>48</v>
      </c>
      <c r="U9" s="309" t="s">
        <v>118</v>
      </c>
      <c r="V9" s="309"/>
      <c r="W9" s="309"/>
      <c r="X9" s="309" t="s">
        <v>119</v>
      </c>
      <c r="Y9" s="309"/>
      <c r="Z9" s="309"/>
    </row>
    <row r="10" spans="1:26" s="48" customFormat="1" ht="20.25" customHeight="1">
      <c r="A10" s="310"/>
      <c r="B10" s="310"/>
      <c r="C10" s="310"/>
      <c r="D10" s="309"/>
      <c r="E10" s="309"/>
      <c r="F10" s="309"/>
      <c r="G10" s="309" t="s">
        <v>69</v>
      </c>
      <c r="H10" s="309" t="s">
        <v>59</v>
      </c>
      <c r="I10" s="309" t="s">
        <v>60</v>
      </c>
      <c r="J10" s="309" t="s">
        <v>69</v>
      </c>
      <c r="K10" s="309" t="s">
        <v>59</v>
      </c>
      <c r="L10" s="309" t="s">
        <v>60</v>
      </c>
      <c r="M10" s="309"/>
      <c r="N10" s="309" t="s">
        <v>69</v>
      </c>
      <c r="O10" s="309" t="s">
        <v>59</v>
      </c>
      <c r="P10" s="309" t="s">
        <v>60</v>
      </c>
      <c r="Q10" s="309" t="s">
        <v>69</v>
      </c>
      <c r="R10" s="309" t="s">
        <v>59</v>
      </c>
      <c r="S10" s="309" t="s">
        <v>60</v>
      </c>
      <c r="T10" s="309"/>
      <c r="U10" s="309" t="s">
        <v>69</v>
      </c>
      <c r="V10" s="309" t="s">
        <v>59</v>
      </c>
      <c r="W10" s="309" t="s">
        <v>60</v>
      </c>
      <c r="X10" s="309" t="s">
        <v>69</v>
      </c>
      <c r="Y10" s="309" t="s">
        <v>59</v>
      </c>
      <c r="Z10" s="309" t="s">
        <v>60</v>
      </c>
    </row>
    <row r="11" spans="1:26" s="48" customFormat="1" ht="20.25" customHeight="1">
      <c r="A11" s="310"/>
      <c r="B11" s="310"/>
      <c r="C11" s="310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</row>
    <row r="12" spans="1:26" s="48" customFormat="1" ht="20.25" customHeight="1">
      <c r="A12" s="310"/>
      <c r="B12" s="310"/>
      <c r="C12" s="310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</row>
    <row r="13" spans="1:26" s="54" customFormat="1" ht="17.25" customHeight="1">
      <c r="A13" s="51" t="s">
        <v>6</v>
      </c>
      <c r="B13" s="52" t="s">
        <v>7</v>
      </c>
      <c r="C13" s="51" t="s">
        <v>43</v>
      </c>
      <c r="D13" s="51" t="s">
        <v>70</v>
      </c>
      <c r="E13" s="51" t="s">
        <v>71</v>
      </c>
      <c r="F13" s="51" t="s">
        <v>72</v>
      </c>
      <c r="G13" s="51" t="s">
        <v>73</v>
      </c>
      <c r="H13" s="51">
        <v>6</v>
      </c>
      <c r="I13" s="51">
        <f>H13+1</f>
        <v>7</v>
      </c>
      <c r="J13" s="51" t="s">
        <v>61</v>
      </c>
      <c r="K13" s="51">
        <v>9</v>
      </c>
      <c r="L13" s="51">
        <f>K13+1</f>
        <v>10</v>
      </c>
      <c r="M13" s="51" t="s">
        <v>72</v>
      </c>
      <c r="N13" s="51" t="s">
        <v>73</v>
      </c>
      <c r="O13" s="51">
        <v>6</v>
      </c>
      <c r="P13" s="51">
        <f>O13+1</f>
        <v>7</v>
      </c>
      <c r="Q13" s="51" t="s">
        <v>61</v>
      </c>
      <c r="R13" s="51">
        <v>9</v>
      </c>
      <c r="S13" s="51">
        <f>R13+1</f>
        <v>10</v>
      </c>
      <c r="T13" s="53" t="s">
        <v>74</v>
      </c>
      <c r="U13" s="53" t="s">
        <v>75</v>
      </c>
      <c r="V13" s="51">
        <v>13</v>
      </c>
      <c r="W13" s="51">
        <f>V13+1</f>
        <v>14</v>
      </c>
      <c r="X13" s="53" t="s">
        <v>76</v>
      </c>
      <c r="Y13" s="51">
        <v>16</v>
      </c>
      <c r="Z13" s="51">
        <f>Y13+1</f>
        <v>17</v>
      </c>
    </row>
    <row r="14" spans="1:28" s="55" customFormat="1" ht="15">
      <c r="A14" s="119"/>
      <c r="B14" s="120" t="s">
        <v>25</v>
      </c>
      <c r="C14" s="121">
        <f>C15+C25</f>
        <v>210875</v>
      </c>
      <c r="D14" s="121">
        <f aca="true" t="shared" si="0" ref="D14:Z14">D15+D25</f>
        <v>83500</v>
      </c>
      <c r="E14" s="121">
        <f t="shared" si="0"/>
        <v>127375</v>
      </c>
      <c r="F14" s="121">
        <f t="shared" si="0"/>
        <v>161997</v>
      </c>
      <c r="G14" s="121">
        <f t="shared" si="0"/>
        <v>83500</v>
      </c>
      <c r="H14" s="121">
        <f t="shared" si="0"/>
        <v>83500</v>
      </c>
      <c r="I14" s="121">
        <f t="shared" si="0"/>
        <v>0</v>
      </c>
      <c r="J14" s="121">
        <f t="shared" si="0"/>
        <v>78497</v>
      </c>
      <c r="K14" s="121">
        <f t="shared" si="0"/>
        <v>78497</v>
      </c>
      <c r="L14" s="121">
        <f t="shared" si="0"/>
        <v>0</v>
      </c>
      <c r="M14" s="121">
        <f t="shared" si="0"/>
        <v>48468</v>
      </c>
      <c r="N14" s="121">
        <f t="shared" si="0"/>
        <v>0</v>
      </c>
      <c r="O14" s="121">
        <f t="shared" si="0"/>
        <v>0</v>
      </c>
      <c r="P14" s="121">
        <f t="shared" si="0"/>
        <v>0</v>
      </c>
      <c r="Q14" s="121">
        <f t="shared" si="0"/>
        <v>48468</v>
      </c>
      <c r="R14" s="121">
        <f t="shared" si="0"/>
        <v>48468</v>
      </c>
      <c r="S14" s="121">
        <f t="shared" si="0"/>
        <v>0</v>
      </c>
      <c r="T14" s="121">
        <f t="shared" si="0"/>
        <v>410</v>
      </c>
      <c r="U14" s="121">
        <f t="shared" si="0"/>
        <v>0</v>
      </c>
      <c r="V14" s="121">
        <f t="shared" si="0"/>
        <v>0</v>
      </c>
      <c r="W14" s="121">
        <f t="shared" si="0"/>
        <v>0</v>
      </c>
      <c r="X14" s="121">
        <f t="shared" si="0"/>
        <v>410</v>
      </c>
      <c r="Y14" s="121">
        <f t="shared" si="0"/>
        <v>410</v>
      </c>
      <c r="Z14" s="121">
        <f t="shared" si="0"/>
        <v>0</v>
      </c>
      <c r="AA14" s="55">
        <f>47926+65161</f>
        <v>113087</v>
      </c>
      <c r="AB14" s="55" t="s">
        <v>191</v>
      </c>
    </row>
    <row r="15" spans="1:28" s="55" customFormat="1" ht="15">
      <c r="A15" s="119" t="s">
        <v>17</v>
      </c>
      <c r="B15" s="120" t="s">
        <v>132</v>
      </c>
      <c r="C15" s="121">
        <f>SUM(C16:C24)</f>
        <v>159230</v>
      </c>
      <c r="D15" s="121">
        <f>SUM(D16:D24)</f>
        <v>83500</v>
      </c>
      <c r="E15" s="121">
        <f aca="true" t="shared" si="1" ref="E15:Z15">SUM(E16:E24)</f>
        <v>75730</v>
      </c>
      <c r="F15" s="121">
        <f t="shared" si="1"/>
        <v>126463</v>
      </c>
      <c r="G15" s="121">
        <f t="shared" si="1"/>
        <v>83500</v>
      </c>
      <c r="H15" s="121">
        <f t="shared" si="1"/>
        <v>83500</v>
      </c>
      <c r="I15" s="121">
        <f t="shared" si="1"/>
        <v>0</v>
      </c>
      <c r="J15" s="121">
        <f t="shared" si="1"/>
        <v>42963</v>
      </c>
      <c r="K15" s="121">
        <f t="shared" si="1"/>
        <v>42963</v>
      </c>
      <c r="L15" s="121">
        <f t="shared" si="1"/>
        <v>0</v>
      </c>
      <c r="M15" s="121">
        <f t="shared" si="1"/>
        <v>32537</v>
      </c>
      <c r="N15" s="121">
        <f t="shared" si="1"/>
        <v>0</v>
      </c>
      <c r="O15" s="121">
        <f t="shared" si="1"/>
        <v>0</v>
      </c>
      <c r="P15" s="121">
        <f t="shared" si="1"/>
        <v>0</v>
      </c>
      <c r="Q15" s="121">
        <f t="shared" si="1"/>
        <v>32537</v>
      </c>
      <c r="R15" s="121">
        <f t="shared" si="1"/>
        <v>32537</v>
      </c>
      <c r="S15" s="121">
        <f t="shared" si="1"/>
        <v>0</v>
      </c>
      <c r="T15" s="121">
        <f t="shared" si="1"/>
        <v>230</v>
      </c>
      <c r="U15" s="121">
        <f t="shared" si="1"/>
        <v>0</v>
      </c>
      <c r="V15" s="121">
        <f t="shared" si="1"/>
        <v>0</v>
      </c>
      <c r="W15" s="121">
        <f t="shared" si="1"/>
        <v>0</v>
      </c>
      <c r="X15" s="121">
        <f t="shared" si="1"/>
        <v>230</v>
      </c>
      <c r="Y15" s="121">
        <f t="shared" si="1"/>
        <v>230</v>
      </c>
      <c r="Z15" s="121">
        <f t="shared" si="1"/>
        <v>0</v>
      </c>
      <c r="AA15" s="55">
        <f>15230+10671</f>
        <v>25901</v>
      </c>
      <c r="AB15" s="55" t="s">
        <v>192</v>
      </c>
    </row>
    <row r="16" spans="1:26" s="62" customFormat="1" ht="15">
      <c r="A16" s="15">
        <v>1</v>
      </c>
      <c r="B16" s="122" t="s">
        <v>257</v>
      </c>
      <c r="C16" s="123">
        <f aca="true" t="shared" si="2" ref="C16:C23">D16+E16</f>
        <v>3846</v>
      </c>
      <c r="D16" s="123">
        <f>+G16+N16+U16</f>
        <v>0</v>
      </c>
      <c r="E16" s="123">
        <f>J16+Q16+X16</f>
        <v>3846</v>
      </c>
      <c r="F16" s="123">
        <f>G16+J16</f>
        <v>3846</v>
      </c>
      <c r="G16" s="123">
        <f aca="true" t="shared" si="3" ref="G16:G24">H16+I16</f>
        <v>0</v>
      </c>
      <c r="H16" s="123"/>
      <c r="I16" s="123"/>
      <c r="J16" s="123">
        <f aca="true" t="shared" si="4" ref="J16:J24">K16+L16</f>
        <v>3846</v>
      </c>
      <c r="K16" s="124">
        <v>3846</v>
      </c>
      <c r="L16" s="123"/>
      <c r="M16" s="123">
        <f>N16+Q16</f>
        <v>0</v>
      </c>
      <c r="N16" s="123">
        <f aca="true" t="shared" si="5" ref="N16:N24">O16+P16</f>
        <v>0</v>
      </c>
      <c r="O16" s="123"/>
      <c r="P16" s="123"/>
      <c r="Q16" s="123">
        <f aca="true" t="shared" si="6" ref="Q16:Q24">R16+S16</f>
        <v>0</v>
      </c>
      <c r="R16" s="124"/>
      <c r="S16" s="123"/>
      <c r="T16" s="123">
        <f>U16+X16</f>
        <v>0</v>
      </c>
      <c r="U16" s="123">
        <f aca="true" t="shared" si="7" ref="U16:U24">V16+W16</f>
        <v>0</v>
      </c>
      <c r="V16" s="123"/>
      <c r="W16" s="123"/>
      <c r="X16" s="123">
        <f aca="true" t="shared" si="8" ref="X16:X24">Y16+Z16</f>
        <v>0</v>
      </c>
      <c r="Y16" s="124"/>
      <c r="Z16" s="123"/>
    </row>
    <row r="17" spans="1:26" s="62" customFormat="1" ht="15">
      <c r="A17" s="15">
        <v>2</v>
      </c>
      <c r="B17" s="122" t="s">
        <v>247</v>
      </c>
      <c r="C17" s="123">
        <f t="shared" si="2"/>
        <v>18546</v>
      </c>
      <c r="D17" s="123">
        <f aca="true" t="shared" si="9" ref="D17:D24">+G17+N17+U17</f>
        <v>0</v>
      </c>
      <c r="E17" s="123">
        <f aca="true" t="shared" si="10" ref="E17:E23">J17+Q17+X17</f>
        <v>18546</v>
      </c>
      <c r="F17" s="123">
        <f aca="true" t="shared" si="11" ref="F17:F24">G17+J17</f>
        <v>18316</v>
      </c>
      <c r="G17" s="123">
        <f t="shared" si="3"/>
        <v>0</v>
      </c>
      <c r="H17" s="123"/>
      <c r="I17" s="123"/>
      <c r="J17" s="123">
        <f t="shared" si="4"/>
        <v>18316</v>
      </c>
      <c r="K17" s="124">
        <v>18316</v>
      </c>
      <c r="L17" s="123"/>
      <c r="M17" s="123">
        <f aca="true" t="shared" si="12" ref="M17:M24">N17+Q17</f>
        <v>0</v>
      </c>
      <c r="N17" s="123">
        <f t="shared" si="5"/>
        <v>0</v>
      </c>
      <c r="O17" s="123"/>
      <c r="P17" s="123"/>
      <c r="Q17" s="123">
        <f t="shared" si="6"/>
        <v>0</v>
      </c>
      <c r="R17" s="124"/>
      <c r="S17" s="123"/>
      <c r="T17" s="123">
        <f aca="true" t="shared" si="13" ref="T17:T24">U17+X17</f>
        <v>230</v>
      </c>
      <c r="U17" s="123">
        <f t="shared" si="7"/>
        <v>0</v>
      </c>
      <c r="V17" s="123"/>
      <c r="W17" s="123"/>
      <c r="X17" s="123">
        <f t="shared" si="8"/>
        <v>230</v>
      </c>
      <c r="Y17" s="124">
        <v>230</v>
      </c>
      <c r="Z17" s="123"/>
    </row>
    <row r="18" spans="1:26" s="62" customFormat="1" ht="15">
      <c r="A18" s="15">
        <v>3</v>
      </c>
      <c r="B18" s="122" t="s">
        <v>147</v>
      </c>
      <c r="C18" s="123">
        <f t="shared" si="2"/>
        <v>14964</v>
      </c>
      <c r="D18" s="123">
        <f t="shared" si="9"/>
        <v>0</v>
      </c>
      <c r="E18" s="123">
        <f t="shared" si="10"/>
        <v>14964</v>
      </c>
      <c r="F18" s="123">
        <f t="shared" si="11"/>
        <v>0</v>
      </c>
      <c r="G18" s="123">
        <f t="shared" si="3"/>
        <v>0</v>
      </c>
      <c r="H18" s="123"/>
      <c r="I18" s="123"/>
      <c r="J18" s="123">
        <f t="shared" si="4"/>
        <v>0</v>
      </c>
      <c r="K18" s="124"/>
      <c r="L18" s="123"/>
      <c r="M18" s="123">
        <f t="shared" si="12"/>
        <v>14964</v>
      </c>
      <c r="N18" s="123">
        <f t="shared" si="5"/>
        <v>0</v>
      </c>
      <c r="O18" s="123"/>
      <c r="P18" s="123"/>
      <c r="Q18" s="123">
        <f t="shared" si="6"/>
        <v>14964</v>
      </c>
      <c r="R18" s="124">
        <v>14964</v>
      </c>
      <c r="S18" s="123"/>
      <c r="T18" s="123">
        <f t="shared" si="13"/>
        <v>0</v>
      </c>
      <c r="U18" s="123">
        <f t="shared" si="7"/>
        <v>0</v>
      </c>
      <c r="V18" s="123"/>
      <c r="W18" s="123"/>
      <c r="X18" s="123">
        <f t="shared" si="8"/>
        <v>0</v>
      </c>
      <c r="Y18" s="124"/>
      <c r="Z18" s="123"/>
    </row>
    <row r="19" spans="1:26" s="62" customFormat="1" ht="15">
      <c r="A19" s="15">
        <v>4</v>
      </c>
      <c r="B19" s="122" t="s">
        <v>148</v>
      </c>
      <c r="C19" s="123">
        <f t="shared" si="2"/>
        <v>1815</v>
      </c>
      <c r="D19" s="123">
        <f t="shared" si="9"/>
        <v>0</v>
      </c>
      <c r="E19" s="123">
        <f t="shared" si="10"/>
        <v>1815</v>
      </c>
      <c r="F19" s="123">
        <f t="shared" si="11"/>
        <v>0</v>
      </c>
      <c r="G19" s="123">
        <f t="shared" si="3"/>
        <v>0</v>
      </c>
      <c r="H19" s="123"/>
      <c r="I19" s="123"/>
      <c r="J19" s="123">
        <f t="shared" si="4"/>
        <v>0</v>
      </c>
      <c r="K19" s="124"/>
      <c r="L19" s="123"/>
      <c r="M19" s="123">
        <f t="shared" si="12"/>
        <v>1815</v>
      </c>
      <c r="N19" s="123">
        <f t="shared" si="5"/>
        <v>0</v>
      </c>
      <c r="O19" s="123"/>
      <c r="P19" s="123"/>
      <c r="Q19" s="123">
        <f t="shared" si="6"/>
        <v>1815</v>
      </c>
      <c r="R19" s="124">
        <v>1815</v>
      </c>
      <c r="S19" s="123"/>
      <c r="T19" s="123">
        <f t="shared" si="13"/>
        <v>0</v>
      </c>
      <c r="U19" s="123">
        <f t="shared" si="7"/>
        <v>0</v>
      </c>
      <c r="V19" s="123"/>
      <c r="W19" s="123"/>
      <c r="X19" s="123">
        <f t="shared" si="8"/>
        <v>0</v>
      </c>
      <c r="Y19" s="124"/>
      <c r="Z19" s="123"/>
    </row>
    <row r="20" spans="1:26" s="62" customFormat="1" ht="30">
      <c r="A20" s="15">
        <v>5</v>
      </c>
      <c r="B20" s="122" t="s">
        <v>250</v>
      </c>
      <c r="C20" s="123">
        <f t="shared" si="2"/>
        <v>4168</v>
      </c>
      <c r="D20" s="123">
        <f t="shared" si="9"/>
        <v>0</v>
      </c>
      <c r="E20" s="123">
        <f t="shared" si="10"/>
        <v>4168</v>
      </c>
      <c r="F20" s="123">
        <f t="shared" si="11"/>
        <v>0</v>
      </c>
      <c r="G20" s="123">
        <f t="shared" si="3"/>
        <v>0</v>
      </c>
      <c r="H20" s="123"/>
      <c r="I20" s="123"/>
      <c r="J20" s="123">
        <f t="shared" si="4"/>
        <v>0</v>
      </c>
      <c r="K20" s="124"/>
      <c r="L20" s="123"/>
      <c r="M20" s="123">
        <f t="shared" si="12"/>
        <v>4168</v>
      </c>
      <c r="N20" s="123">
        <f t="shared" si="5"/>
        <v>0</v>
      </c>
      <c r="O20" s="123"/>
      <c r="P20" s="123"/>
      <c r="Q20" s="123">
        <f t="shared" si="6"/>
        <v>4168</v>
      </c>
      <c r="R20" s="124">
        <v>4168</v>
      </c>
      <c r="S20" s="123"/>
      <c r="T20" s="123">
        <f t="shared" si="13"/>
        <v>0</v>
      </c>
      <c r="U20" s="123">
        <f t="shared" si="7"/>
        <v>0</v>
      </c>
      <c r="V20" s="123"/>
      <c r="W20" s="123"/>
      <c r="X20" s="123">
        <f t="shared" si="8"/>
        <v>0</v>
      </c>
      <c r="Y20" s="124"/>
      <c r="Z20" s="123"/>
    </row>
    <row r="21" spans="1:26" s="62" customFormat="1" ht="15">
      <c r="A21" s="15">
        <v>6</v>
      </c>
      <c r="B21" s="122" t="s">
        <v>151</v>
      </c>
      <c r="C21" s="123">
        <f t="shared" si="2"/>
        <v>5134</v>
      </c>
      <c r="D21" s="123">
        <f t="shared" si="9"/>
        <v>0</v>
      </c>
      <c r="E21" s="123">
        <f t="shared" si="10"/>
        <v>5134</v>
      </c>
      <c r="F21" s="123">
        <f t="shared" si="11"/>
        <v>5134</v>
      </c>
      <c r="G21" s="123">
        <f t="shared" si="3"/>
        <v>0</v>
      </c>
      <c r="H21" s="123"/>
      <c r="I21" s="123"/>
      <c r="J21" s="123">
        <f t="shared" si="4"/>
        <v>5134</v>
      </c>
      <c r="K21" s="124">
        <v>5134</v>
      </c>
      <c r="L21" s="123"/>
      <c r="M21" s="123">
        <f t="shared" si="12"/>
        <v>0</v>
      </c>
      <c r="N21" s="123">
        <f t="shared" si="5"/>
        <v>0</v>
      </c>
      <c r="O21" s="123"/>
      <c r="P21" s="123"/>
      <c r="Q21" s="123">
        <f t="shared" si="6"/>
        <v>0</v>
      </c>
      <c r="R21" s="124"/>
      <c r="S21" s="123"/>
      <c r="T21" s="123">
        <f t="shared" si="13"/>
        <v>0</v>
      </c>
      <c r="U21" s="123">
        <f t="shared" si="7"/>
        <v>0</v>
      </c>
      <c r="V21" s="123"/>
      <c r="W21" s="123"/>
      <c r="X21" s="123">
        <f t="shared" si="8"/>
        <v>0</v>
      </c>
      <c r="Y21" s="124"/>
      <c r="Z21" s="123"/>
    </row>
    <row r="22" spans="1:26" s="62" customFormat="1" ht="15">
      <c r="A22" s="15">
        <v>7</v>
      </c>
      <c r="B22" s="122" t="s">
        <v>251</v>
      </c>
      <c r="C22" s="123">
        <f t="shared" si="2"/>
        <v>4723</v>
      </c>
      <c r="D22" s="123">
        <f t="shared" si="9"/>
        <v>0</v>
      </c>
      <c r="E22" s="123">
        <f t="shared" si="10"/>
        <v>4723</v>
      </c>
      <c r="F22" s="123">
        <f t="shared" si="11"/>
        <v>2993</v>
      </c>
      <c r="G22" s="123">
        <f t="shared" si="3"/>
        <v>0</v>
      </c>
      <c r="H22" s="123"/>
      <c r="I22" s="123"/>
      <c r="J22" s="123">
        <f t="shared" si="4"/>
        <v>2993</v>
      </c>
      <c r="K22" s="124">
        <v>2993</v>
      </c>
      <c r="L22" s="123"/>
      <c r="M22" s="123">
        <f t="shared" si="12"/>
        <v>1730</v>
      </c>
      <c r="N22" s="123">
        <f t="shared" si="5"/>
        <v>0</v>
      </c>
      <c r="O22" s="123"/>
      <c r="P22" s="123"/>
      <c r="Q22" s="123">
        <f t="shared" si="6"/>
        <v>1730</v>
      </c>
      <c r="R22" s="124">
        <v>1730</v>
      </c>
      <c r="S22" s="123"/>
      <c r="T22" s="123">
        <f t="shared" si="13"/>
        <v>0</v>
      </c>
      <c r="U22" s="123">
        <f t="shared" si="7"/>
        <v>0</v>
      </c>
      <c r="V22" s="123"/>
      <c r="W22" s="123"/>
      <c r="X22" s="123">
        <f t="shared" si="8"/>
        <v>0</v>
      </c>
      <c r="Y22" s="124"/>
      <c r="Z22" s="123"/>
    </row>
    <row r="23" spans="1:26" s="62" customFormat="1" ht="15">
      <c r="A23" s="15">
        <v>8</v>
      </c>
      <c r="B23" s="122" t="s">
        <v>184</v>
      </c>
      <c r="C23" s="123">
        <f t="shared" si="2"/>
        <v>16124</v>
      </c>
      <c r="D23" s="123">
        <f t="shared" si="9"/>
        <v>0</v>
      </c>
      <c r="E23" s="123">
        <f t="shared" si="10"/>
        <v>16124</v>
      </c>
      <c r="F23" s="123">
        <f t="shared" si="11"/>
        <v>12674</v>
      </c>
      <c r="G23" s="123">
        <f t="shared" si="3"/>
        <v>0</v>
      </c>
      <c r="H23" s="123"/>
      <c r="I23" s="123"/>
      <c r="J23" s="123">
        <f t="shared" si="4"/>
        <v>12674</v>
      </c>
      <c r="K23" s="124">
        <v>12674</v>
      </c>
      <c r="L23" s="123"/>
      <c r="M23" s="123">
        <f t="shared" si="12"/>
        <v>3450</v>
      </c>
      <c r="N23" s="123">
        <f t="shared" si="5"/>
        <v>0</v>
      </c>
      <c r="O23" s="123"/>
      <c r="P23" s="123"/>
      <c r="Q23" s="123">
        <f t="shared" si="6"/>
        <v>3450</v>
      </c>
      <c r="R23" s="124">
        <v>3450</v>
      </c>
      <c r="S23" s="123"/>
      <c r="T23" s="123">
        <f t="shared" si="13"/>
        <v>0</v>
      </c>
      <c r="U23" s="123">
        <f t="shared" si="7"/>
        <v>0</v>
      </c>
      <c r="V23" s="123"/>
      <c r="W23" s="123"/>
      <c r="X23" s="123">
        <f t="shared" si="8"/>
        <v>0</v>
      </c>
      <c r="Y23" s="124"/>
      <c r="Z23" s="123"/>
    </row>
    <row r="24" spans="1:26" s="62" customFormat="1" ht="15">
      <c r="A24" s="15">
        <v>9</v>
      </c>
      <c r="B24" s="122" t="s">
        <v>255</v>
      </c>
      <c r="C24" s="123">
        <f>D24+E24</f>
        <v>89910</v>
      </c>
      <c r="D24" s="123">
        <f t="shared" si="9"/>
        <v>83500</v>
      </c>
      <c r="E24" s="123">
        <f>J24+Q24+X24</f>
        <v>6410</v>
      </c>
      <c r="F24" s="123">
        <f t="shared" si="11"/>
        <v>83500</v>
      </c>
      <c r="G24" s="123">
        <f t="shared" si="3"/>
        <v>83500</v>
      </c>
      <c r="H24" s="123">
        <v>83500</v>
      </c>
      <c r="I24" s="123"/>
      <c r="J24" s="123">
        <f t="shared" si="4"/>
        <v>0</v>
      </c>
      <c r="K24" s="124"/>
      <c r="L24" s="123"/>
      <c r="M24" s="123">
        <f t="shared" si="12"/>
        <v>6410</v>
      </c>
      <c r="N24" s="123">
        <f t="shared" si="5"/>
        <v>0</v>
      </c>
      <c r="O24" s="123"/>
      <c r="P24" s="123"/>
      <c r="Q24" s="123">
        <f t="shared" si="6"/>
        <v>6410</v>
      </c>
      <c r="R24" s="124">
        <v>6410</v>
      </c>
      <c r="S24" s="123"/>
      <c r="T24" s="123">
        <f t="shared" si="13"/>
        <v>0</v>
      </c>
      <c r="U24" s="123">
        <f t="shared" si="7"/>
        <v>0</v>
      </c>
      <c r="V24" s="123"/>
      <c r="W24" s="123"/>
      <c r="X24" s="123">
        <f t="shared" si="8"/>
        <v>0</v>
      </c>
      <c r="Y24" s="124"/>
      <c r="Z24" s="123"/>
    </row>
    <row r="25" spans="1:26" s="56" customFormat="1" ht="17.25" customHeight="1">
      <c r="A25" s="60" t="s">
        <v>18</v>
      </c>
      <c r="B25" s="125" t="s">
        <v>133</v>
      </c>
      <c r="C25" s="121">
        <f>SUM(C26:C44)</f>
        <v>51645</v>
      </c>
      <c r="D25" s="121">
        <f aca="true" t="shared" si="14" ref="D25:Z25">SUM(D26:D44)</f>
        <v>0</v>
      </c>
      <c r="E25" s="121">
        <f t="shared" si="14"/>
        <v>51645</v>
      </c>
      <c r="F25" s="121">
        <f>SUM(F26:F44)</f>
        <v>35534</v>
      </c>
      <c r="G25" s="121">
        <f aca="true" t="shared" si="15" ref="G25:L25">SUM(G26:G44)</f>
        <v>0</v>
      </c>
      <c r="H25" s="121">
        <f t="shared" si="15"/>
        <v>0</v>
      </c>
      <c r="I25" s="121">
        <f t="shared" si="15"/>
        <v>0</v>
      </c>
      <c r="J25" s="121">
        <f t="shared" si="15"/>
        <v>35534</v>
      </c>
      <c r="K25" s="121">
        <f t="shared" si="15"/>
        <v>35534</v>
      </c>
      <c r="L25" s="121">
        <f t="shared" si="15"/>
        <v>0</v>
      </c>
      <c r="M25" s="121">
        <f t="shared" si="14"/>
        <v>15931</v>
      </c>
      <c r="N25" s="121">
        <f t="shared" si="14"/>
        <v>0</v>
      </c>
      <c r="O25" s="121">
        <f t="shared" si="14"/>
        <v>0</v>
      </c>
      <c r="P25" s="121">
        <f t="shared" si="14"/>
        <v>0</v>
      </c>
      <c r="Q25" s="121">
        <f t="shared" si="14"/>
        <v>15931</v>
      </c>
      <c r="R25" s="121">
        <f t="shared" si="14"/>
        <v>15931</v>
      </c>
      <c r="S25" s="121">
        <f t="shared" si="14"/>
        <v>0</v>
      </c>
      <c r="T25" s="121">
        <f t="shared" si="14"/>
        <v>180</v>
      </c>
      <c r="U25" s="121">
        <f t="shared" si="14"/>
        <v>0</v>
      </c>
      <c r="V25" s="121">
        <f t="shared" si="14"/>
        <v>0</v>
      </c>
      <c r="W25" s="121">
        <f t="shared" si="14"/>
        <v>0</v>
      </c>
      <c r="X25" s="121">
        <f t="shared" si="14"/>
        <v>180</v>
      </c>
      <c r="Y25" s="121">
        <f t="shared" si="14"/>
        <v>180</v>
      </c>
      <c r="Z25" s="121">
        <f t="shared" si="14"/>
        <v>0</v>
      </c>
    </row>
    <row r="26" spans="1:26" s="56" customFormat="1" ht="17.25" customHeight="1">
      <c r="A26" s="126">
        <v>1</v>
      </c>
      <c r="B26" s="127" t="s">
        <v>207</v>
      </c>
      <c r="C26" s="123">
        <f aca="true" t="shared" si="16" ref="C26:C44">D26+E26</f>
        <v>2784</v>
      </c>
      <c r="D26" s="123">
        <f>I26+P26+W26</f>
        <v>0</v>
      </c>
      <c r="E26" s="123">
        <f>J26+Q26+X26</f>
        <v>2784</v>
      </c>
      <c r="F26" s="123">
        <f>G26+J26</f>
        <v>1786</v>
      </c>
      <c r="G26" s="123">
        <f aca="true" t="shared" si="17" ref="G26:G44">H26+I26</f>
        <v>0</v>
      </c>
      <c r="H26" s="123"/>
      <c r="I26" s="123"/>
      <c r="J26" s="123">
        <f aca="true" t="shared" si="18" ref="J26:J44">K26+L26</f>
        <v>1786</v>
      </c>
      <c r="K26" s="124">
        <v>1786</v>
      </c>
      <c r="L26" s="123"/>
      <c r="M26" s="123">
        <f>N26+Q26</f>
        <v>988</v>
      </c>
      <c r="N26" s="123">
        <f aca="true" t="shared" si="19" ref="N26:N44">O26+P26</f>
        <v>0</v>
      </c>
      <c r="O26" s="123"/>
      <c r="P26" s="123"/>
      <c r="Q26" s="123">
        <f aca="true" t="shared" si="20" ref="Q26:Q44">R26+S26</f>
        <v>988</v>
      </c>
      <c r="R26" s="124">
        <v>988</v>
      </c>
      <c r="S26" s="123"/>
      <c r="T26" s="123">
        <f>U26+X26</f>
        <v>10</v>
      </c>
      <c r="U26" s="123">
        <f aca="true" t="shared" si="21" ref="U26:U44">V26+W26</f>
        <v>0</v>
      </c>
      <c r="V26" s="123"/>
      <c r="W26" s="123"/>
      <c r="X26" s="123">
        <f aca="true" t="shared" si="22" ref="X26:X44">Y26+Z26</f>
        <v>10</v>
      </c>
      <c r="Y26" s="124">
        <v>10</v>
      </c>
      <c r="Z26" s="123"/>
    </row>
    <row r="27" spans="1:26" s="56" customFormat="1" ht="17.25" customHeight="1">
      <c r="A27" s="126">
        <v>2</v>
      </c>
      <c r="B27" s="127" t="s">
        <v>208</v>
      </c>
      <c r="C27" s="123">
        <f t="shared" si="16"/>
        <v>2816</v>
      </c>
      <c r="D27" s="123">
        <f aca="true" t="shared" si="23" ref="D27:D44">I27+P27+W27</f>
        <v>0</v>
      </c>
      <c r="E27" s="123">
        <f aca="true" t="shared" si="24" ref="E27:E44">J27+Q27+X27</f>
        <v>2816</v>
      </c>
      <c r="F27" s="123">
        <f aca="true" t="shared" si="25" ref="F27:F44">G27+J27</f>
        <v>1968</v>
      </c>
      <c r="G27" s="123">
        <f t="shared" si="17"/>
        <v>0</v>
      </c>
      <c r="H27" s="123"/>
      <c r="I27" s="123"/>
      <c r="J27" s="123">
        <f t="shared" si="18"/>
        <v>1968</v>
      </c>
      <c r="K27" s="124">
        <v>1968</v>
      </c>
      <c r="L27" s="123"/>
      <c r="M27" s="123">
        <f aca="true" t="shared" si="26" ref="M27:M44">N27+Q27</f>
        <v>838</v>
      </c>
      <c r="N27" s="123">
        <f t="shared" si="19"/>
        <v>0</v>
      </c>
      <c r="O27" s="123"/>
      <c r="P27" s="123"/>
      <c r="Q27" s="123">
        <f t="shared" si="20"/>
        <v>838</v>
      </c>
      <c r="R27" s="124">
        <v>838</v>
      </c>
      <c r="S27" s="123"/>
      <c r="T27" s="123">
        <f aca="true" t="shared" si="27" ref="T27:T44">U27+X27</f>
        <v>10</v>
      </c>
      <c r="U27" s="123">
        <f t="shared" si="21"/>
        <v>0</v>
      </c>
      <c r="V27" s="123"/>
      <c r="W27" s="123"/>
      <c r="X27" s="123">
        <f t="shared" si="22"/>
        <v>10</v>
      </c>
      <c r="Y27" s="124">
        <v>10</v>
      </c>
      <c r="Z27" s="123"/>
    </row>
    <row r="28" spans="1:26" s="55" customFormat="1" ht="17.25" customHeight="1">
      <c r="A28" s="51">
        <v>3</v>
      </c>
      <c r="B28" s="127" t="s">
        <v>209</v>
      </c>
      <c r="C28" s="123">
        <f t="shared" si="16"/>
        <v>2824</v>
      </c>
      <c r="D28" s="123">
        <f t="shared" si="23"/>
        <v>0</v>
      </c>
      <c r="E28" s="123">
        <f t="shared" si="24"/>
        <v>2824</v>
      </c>
      <c r="F28" s="123">
        <f t="shared" si="25"/>
        <v>1907</v>
      </c>
      <c r="G28" s="123">
        <f t="shared" si="17"/>
        <v>0</v>
      </c>
      <c r="H28" s="123"/>
      <c r="I28" s="123"/>
      <c r="J28" s="123">
        <f t="shared" si="18"/>
        <v>1907</v>
      </c>
      <c r="K28" s="124">
        <v>1907</v>
      </c>
      <c r="L28" s="123"/>
      <c r="M28" s="123">
        <f t="shared" si="26"/>
        <v>907</v>
      </c>
      <c r="N28" s="123">
        <f t="shared" si="19"/>
        <v>0</v>
      </c>
      <c r="O28" s="123"/>
      <c r="P28" s="123"/>
      <c r="Q28" s="123">
        <f t="shared" si="20"/>
        <v>907</v>
      </c>
      <c r="R28" s="124">
        <v>907</v>
      </c>
      <c r="S28" s="123"/>
      <c r="T28" s="123">
        <f t="shared" si="27"/>
        <v>10</v>
      </c>
      <c r="U28" s="123">
        <f t="shared" si="21"/>
        <v>0</v>
      </c>
      <c r="V28" s="123"/>
      <c r="W28" s="123"/>
      <c r="X28" s="123">
        <f t="shared" si="22"/>
        <v>10</v>
      </c>
      <c r="Y28" s="124">
        <v>10</v>
      </c>
      <c r="Z28" s="123"/>
    </row>
    <row r="29" spans="1:26" s="55" customFormat="1" ht="17.25" customHeight="1">
      <c r="A29" s="51">
        <v>4</v>
      </c>
      <c r="B29" s="127" t="s">
        <v>210</v>
      </c>
      <c r="C29" s="123">
        <f t="shared" si="16"/>
        <v>2850</v>
      </c>
      <c r="D29" s="123">
        <f t="shared" si="23"/>
        <v>0</v>
      </c>
      <c r="E29" s="123">
        <f t="shared" si="24"/>
        <v>2850</v>
      </c>
      <c r="F29" s="123">
        <f t="shared" si="25"/>
        <v>1852</v>
      </c>
      <c r="G29" s="123">
        <f t="shared" si="17"/>
        <v>0</v>
      </c>
      <c r="H29" s="123"/>
      <c r="I29" s="123"/>
      <c r="J29" s="123">
        <f t="shared" si="18"/>
        <v>1852</v>
      </c>
      <c r="K29" s="124">
        <v>1852</v>
      </c>
      <c r="L29" s="123"/>
      <c r="M29" s="123">
        <f t="shared" si="26"/>
        <v>988</v>
      </c>
      <c r="N29" s="123">
        <f t="shared" si="19"/>
        <v>0</v>
      </c>
      <c r="O29" s="123"/>
      <c r="P29" s="123"/>
      <c r="Q29" s="123">
        <f t="shared" si="20"/>
        <v>988</v>
      </c>
      <c r="R29" s="124">
        <v>988</v>
      </c>
      <c r="S29" s="123"/>
      <c r="T29" s="123">
        <f t="shared" si="27"/>
        <v>10</v>
      </c>
      <c r="U29" s="123">
        <f t="shared" si="21"/>
        <v>0</v>
      </c>
      <c r="V29" s="123"/>
      <c r="W29" s="123"/>
      <c r="X29" s="123">
        <f t="shared" si="22"/>
        <v>10</v>
      </c>
      <c r="Y29" s="124">
        <v>10</v>
      </c>
      <c r="Z29" s="123"/>
    </row>
    <row r="30" spans="1:26" s="55" customFormat="1" ht="17.25" customHeight="1">
      <c r="A30" s="51">
        <v>5</v>
      </c>
      <c r="B30" s="127" t="s">
        <v>211</v>
      </c>
      <c r="C30" s="123">
        <f t="shared" si="16"/>
        <v>2916</v>
      </c>
      <c r="D30" s="123">
        <f t="shared" si="23"/>
        <v>0</v>
      </c>
      <c r="E30" s="123">
        <f t="shared" si="24"/>
        <v>2916</v>
      </c>
      <c r="F30" s="123">
        <f t="shared" si="25"/>
        <v>1999</v>
      </c>
      <c r="G30" s="123">
        <f t="shared" si="17"/>
        <v>0</v>
      </c>
      <c r="H30" s="123"/>
      <c r="I30" s="123"/>
      <c r="J30" s="123">
        <f t="shared" si="18"/>
        <v>1999</v>
      </c>
      <c r="K30" s="124">
        <v>1999</v>
      </c>
      <c r="L30" s="123"/>
      <c r="M30" s="123">
        <f t="shared" si="26"/>
        <v>907</v>
      </c>
      <c r="N30" s="123">
        <f t="shared" si="19"/>
        <v>0</v>
      </c>
      <c r="O30" s="123"/>
      <c r="P30" s="123"/>
      <c r="Q30" s="123">
        <f t="shared" si="20"/>
        <v>907</v>
      </c>
      <c r="R30" s="124">
        <v>907</v>
      </c>
      <c r="S30" s="123"/>
      <c r="T30" s="123">
        <f t="shared" si="27"/>
        <v>10</v>
      </c>
      <c r="U30" s="123">
        <f t="shared" si="21"/>
        <v>0</v>
      </c>
      <c r="V30" s="123"/>
      <c r="W30" s="123"/>
      <c r="X30" s="123">
        <f t="shared" si="22"/>
        <v>10</v>
      </c>
      <c r="Y30" s="124">
        <v>10</v>
      </c>
      <c r="Z30" s="123"/>
    </row>
    <row r="31" spans="1:26" s="55" customFormat="1" ht="17.25" customHeight="1">
      <c r="A31" s="51">
        <v>6</v>
      </c>
      <c r="B31" s="127" t="s">
        <v>182</v>
      </c>
      <c r="C31" s="123">
        <f t="shared" si="16"/>
        <v>0</v>
      </c>
      <c r="D31" s="123">
        <f t="shared" si="23"/>
        <v>0</v>
      </c>
      <c r="E31" s="123">
        <f t="shared" si="24"/>
        <v>0</v>
      </c>
      <c r="F31" s="123">
        <f t="shared" si="25"/>
        <v>0</v>
      </c>
      <c r="G31" s="123">
        <f t="shared" si="17"/>
        <v>0</v>
      </c>
      <c r="H31" s="123"/>
      <c r="I31" s="123"/>
      <c r="J31" s="123">
        <f t="shared" si="18"/>
        <v>0</v>
      </c>
      <c r="K31" s="124">
        <v>0</v>
      </c>
      <c r="L31" s="123"/>
      <c r="M31" s="123">
        <f t="shared" si="26"/>
        <v>0</v>
      </c>
      <c r="N31" s="123">
        <f t="shared" si="19"/>
        <v>0</v>
      </c>
      <c r="O31" s="123"/>
      <c r="P31" s="123"/>
      <c r="Q31" s="123">
        <f t="shared" si="20"/>
        <v>0</v>
      </c>
      <c r="R31" s="124"/>
      <c r="S31" s="123"/>
      <c r="T31" s="123">
        <f t="shared" si="27"/>
        <v>0</v>
      </c>
      <c r="U31" s="123">
        <f t="shared" si="21"/>
        <v>0</v>
      </c>
      <c r="V31" s="123"/>
      <c r="W31" s="123"/>
      <c r="X31" s="123">
        <f t="shared" si="22"/>
        <v>0</v>
      </c>
      <c r="Y31" s="124">
        <v>0</v>
      </c>
      <c r="Z31" s="123"/>
    </row>
    <row r="32" spans="1:26" s="55" customFormat="1" ht="17.25" customHeight="1">
      <c r="A32" s="51">
        <v>7</v>
      </c>
      <c r="B32" s="127" t="s">
        <v>212</v>
      </c>
      <c r="C32" s="123">
        <f t="shared" si="16"/>
        <v>2854</v>
      </c>
      <c r="D32" s="123">
        <f t="shared" si="23"/>
        <v>0</v>
      </c>
      <c r="E32" s="123">
        <f t="shared" si="24"/>
        <v>2854</v>
      </c>
      <c r="F32" s="123">
        <f t="shared" si="25"/>
        <v>1965</v>
      </c>
      <c r="G32" s="123">
        <f t="shared" si="17"/>
        <v>0</v>
      </c>
      <c r="H32" s="123"/>
      <c r="I32" s="123"/>
      <c r="J32" s="123">
        <f t="shared" si="18"/>
        <v>1965</v>
      </c>
      <c r="K32" s="124">
        <v>1965</v>
      </c>
      <c r="L32" s="123"/>
      <c r="M32" s="123">
        <f t="shared" si="26"/>
        <v>879</v>
      </c>
      <c r="N32" s="123">
        <f t="shared" si="19"/>
        <v>0</v>
      </c>
      <c r="O32" s="123"/>
      <c r="P32" s="123"/>
      <c r="Q32" s="123">
        <f t="shared" si="20"/>
        <v>879</v>
      </c>
      <c r="R32" s="124">
        <v>879</v>
      </c>
      <c r="S32" s="123"/>
      <c r="T32" s="123">
        <f t="shared" si="27"/>
        <v>10</v>
      </c>
      <c r="U32" s="123">
        <f t="shared" si="21"/>
        <v>0</v>
      </c>
      <c r="V32" s="123"/>
      <c r="W32" s="123"/>
      <c r="X32" s="123">
        <f t="shared" si="22"/>
        <v>10</v>
      </c>
      <c r="Y32" s="124">
        <v>10</v>
      </c>
      <c r="Z32" s="123"/>
    </row>
    <row r="33" spans="1:26" s="55" customFormat="1" ht="17.25" customHeight="1">
      <c r="A33" s="51">
        <v>8</v>
      </c>
      <c r="B33" s="127" t="s">
        <v>213</v>
      </c>
      <c r="C33" s="123">
        <f t="shared" si="16"/>
        <v>2999</v>
      </c>
      <c r="D33" s="123">
        <f t="shared" si="23"/>
        <v>0</v>
      </c>
      <c r="E33" s="123">
        <f t="shared" si="24"/>
        <v>2999</v>
      </c>
      <c r="F33" s="123">
        <f t="shared" si="25"/>
        <v>2014</v>
      </c>
      <c r="G33" s="123">
        <f t="shared" si="17"/>
        <v>0</v>
      </c>
      <c r="H33" s="123"/>
      <c r="I33" s="123"/>
      <c r="J33" s="123">
        <f t="shared" si="18"/>
        <v>2014</v>
      </c>
      <c r="K33" s="124">
        <v>2014</v>
      </c>
      <c r="L33" s="123"/>
      <c r="M33" s="123">
        <f t="shared" si="26"/>
        <v>975</v>
      </c>
      <c r="N33" s="123">
        <f t="shared" si="19"/>
        <v>0</v>
      </c>
      <c r="O33" s="123"/>
      <c r="P33" s="123"/>
      <c r="Q33" s="123">
        <f t="shared" si="20"/>
        <v>975</v>
      </c>
      <c r="R33" s="124">
        <v>975</v>
      </c>
      <c r="S33" s="123"/>
      <c r="T33" s="123">
        <f t="shared" si="27"/>
        <v>10</v>
      </c>
      <c r="U33" s="123">
        <f t="shared" si="21"/>
        <v>0</v>
      </c>
      <c r="V33" s="123"/>
      <c r="W33" s="123"/>
      <c r="X33" s="123">
        <f t="shared" si="22"/>
        <v>10</v>
      </c>
      <c r="Y33" s="124">
        <v>10</v>
      </c>
      <c r="Z33" s="123"/>
    </row>
    <row r="34" spans="1:26" s="55" customFormat="1" ht="17.25" customHeight="1">
      <c r="A34" s="51">
        <v>9</v>
      </c>
      <c r="B34" s="127" t="s">
        <v>214</v>
      </c>
      <c r="C34" s="123">
        <f t="shared" si="16"/>
        <v>2897</v>
      </c>
      <c r="D34" s="123">
        <f t="shared" si="23"/>
        <v>0</v>
      </c>
      <c r="E34" s="123">
        <f t="shared" si="24"/>
        <v>2897</v>
      </c>
      <c r="F34" s="123">
        <f t="shared" si="25"/>
        <v>1939</v>
      </c>
      <c r="G34" s="123">
        <f t="shared" si="17"/>
        <v>0</v>
      </c>
      <c r="H34" s="123"/>
      <c r="I34" s="123"/>
      <c r="J34" s="123">
        <f t="shared" si="18"/>
        <v>1939</v>
      </c>
      <c r="K34" s="124">
        <v>1939</v>
      </c>
      <c r="L34" s="123"/>
      <c r="M34" s="123">
        <f t="shared" si="26"/>
        <v>948</v>
      </c>
      <c r="N34" s="123">
        <f t="shared" si="19"/>
        <v>0</v>
      </c>
      <c r="O34" s="123"/>
      <c r="P34" s="123"/>
      <c r="Q34" s="123">
        <f t="shared" si="20"/>
        <v>948</v>
      </c>
      <c r="R34" s="124">
        <v>948</v>
      </c>
      <c r="S34" s="123"/>
      <c r="T34" s="123">
        <f t="shared" si="27"/>
        <v>10</v>
      </c>
      <c r="U34" s="123">
        <f t="shared" si="21"/>
        <v>0</v>
      </c>
      <c r="V34" s="123"/>
      <c r="W34" s="123"/>
      <c r="X34" s="123">
        <f t="shared" si="22"/>
        <v>10</v>
      </c>
      <c r="Y34" s="124">
        <v>10</v>
      </c>
      <c r="Z34" s="123"/>
    </row>
    <row r="35" spans="1:26" s="55" customFormat="1" ht="17.25" customHeight="1">
      <c r="A35" s="51">
        <v>10</v>
      </c>
      <c r="B35" s="127" t="s">
        <v>215</v>
      </c>
      <c r="C35" s="123">
        <f t="shared" si="16"/>
        <v>2836</v>
      </c>
      <c r="D35" s="123">
        <f t="shared" si="23"/>
        <v>0</v>
      </c>
      <c r="E35" s="123">
        <f t="shared" si="24"/>
        <v>2836</v>
      </c>
      <c r="F35" s="123">
        <f t="shared" si="25"/>
        <v>2015</v>
      </c>
      <c r="G35" s="123">
        <f t="shared" si="17"/>
        <v>0</v>
      </c>
      <c r="H35" s="123"/>
      <c r="I35" s="123"/>
      <c r="J35" s="123">
        <f t="shared" si="18"/>
        <v>2015</v>
      </c>
      <c r="K35" s="124">
        <v>2015</v>
      </c>
      <c r="L35" s="123"/>
      <c r="M35" s="123">
        <f t="shared" si="26"/>
        <v>811</v>
      </c>
      <c r="N35" s="123">
        <f t="shared" si="19"/>
        <v>0</v>
      </c>
      <c r="O35" s="123"/>
      <c r="P35" s="123"/>
      <c r="Q35" s="123">
        <f t="shared" si="20"/>
        <v>811</v>
      </c>
      <c r="R35" s="124">
        <v>811</v>
      </c>
      <c r="S35" s="123"/>
      <c r="T35" s="123">
        <f t="shared" si="27"/>
        <v>10</v>
      </c>
      <c r="U35" s="123">
        <f t="shared" si="21"/>
        <v>0</v>
      </c>
      <c r="V35" s="123"/>
      <c r="W35" s="123"/>
      <c r="X35" s="123">
        <f t="shared" si="22"/>
        <v>10</v>
      </c>
      <c r="Y35" s="124">
        <v>10</v>
      </c>
      <c r="Z35" s="123"/>
    </row>
    <row r="36" spans="1:26" s="55" customFormat="1" ht="17.25" customHeight="1">
      <c r="A36" s="51">
        <v>11</v>
      </c>
      <c r="B36" s="127" t="s">
        <v>216</v>
      </c>
      <c r="C36" s="123">
        <f t="shared" si="16"/>
        <v>2921</v>
      </c>
      <c r="D36" s="123">
        <f t="shared" si="23"/>
        <v>0</v>
      </c>
      <c r="E36" s="123">
        <f t="shared" si="24"/>
        <v>2921</v>
      </c>
      <c r="F36" s="123">
        <f t="shared" si="25"/>
        <v>2004</v>
      </c>
      <c r="G36" s="123">
        <f t="shared" si="17"/>
        <v>0</v>
      </c>
      <c r="H36" s="123"/>
      <c r="I36" s="123"/>
      <c r="J36" s="123">
        <f t="shared" si="18"/>
        <v>2004</v>
      </c>
      <c r="K36" s="124">
        <v>2004</v>
      </c>
      <c r="L36" s="123"/>
      <c r="M36" s="123">
        <f t="shared" si="26"/>
        <v>907</v>
      </c>
      <c r="N36" s="123">
        <f t="shared" si="19"/>
        <v>0</v>
      </c>
      <c r="O36" s="123"/>
      <c r="P36" s="123"/>
      <c r="Q36" s="123">
        <f t="shared" si="20"/>
        <v>907</v>
      </c>
      <c r="R36" s="124">
        <v>907</v>
      </c>
      <c r="S36" s="123"/>
      <c r="T36" s="123">
        <f t="shared" si="27"/>
        <v>10</v>
      </c>
      <c r="U36" s="123">
        <f t="shared" si="21"/>
        <v>0</v>
      </c>
      <c r="V36" s="123"/>
      <c r="W36" s="123"/>
      <c r="X36" s="123">
        <f t="shared" si="22"/>
        <v>10</v>
      </c>
      <c r="Y36" s="124">
        <v>10</v>
      </c>
      <c r="Z36" s="123"/>
    </row>
    <row r="37" spans="1:26" s="55" customFormat="1" ht="17.25" customHeight="1">
      <c r="A37" s="51">
        <v>12</v>
      </c>
      <c r="B37" s="127" t="s">
        <v>217</v>
      </c>
      <c r="C37" s="123">
        <f t="shared" si="16"/>
        <v>2942</v>
      </c>
      <c r="D37" s="123">
        <f t="shared" si="23"/>
        <v>0</v>
      </c>
      <c r="E37" s="123">
        <f t="shared" si="24"/>
        <v>2942</v>
      </c>
      <c r="F37" s="123">
        <f t="shared" si="25"/>
        <v>2067</v>
      </c>
      <c r="G37" s="123">
        <f t="shared" si="17"/>
        <v>0</v>
      </c>
      <c r="H37" s="123"/>
      <c r="I37" s="123"/>
      <c r="J37" s="123">
        <f t="shared" si="18"/>
        <v>2067</v>
      </c>
      <c r="K37" s="124">
        <v>2067</v>
      </c>
      <c r="L37" s="123"/>
      <c r="M37" s="123">
        <f t="shared" si="26"/>
        <v>865</v>
      </c>
      <c r="N37" s="123">
        <f t="shared" si="19"/>
        <v>0</v>
      </c>
      <c r="O37" s="123"/>
      <c r="P37" s="123"/>
      <c r="Q37" s="123">
        <f t="shared" si="20"/>
        <v>865</v>
      </c>
      <c r="R37" s="124">
        <v>865</v>
      </c>
      <c r="S37" s="123"/>
      <c r="T37" s="123">
        <f t="shared" si="27"/>
        <v>10</v>
      </c>
      <c r="U37" s="123">
        <f t="shared" si="21"/>
        <v>0</v>
      </c>
      <c r="V37" s="123"/>
      <c r="W37" s="123"/>
      <c r="X37" s="123">
        <f t="shared" si="22"/>
        <v>10</v>
      </c>
      <c r="Y37" s="124">
        <v>10</v>
      </c>
      <c r="Z37" s="123"/>
    </row>
    <row r="38" spans="1:26" s="55" customFormat="1" ht="17.25" customHeight="1">
      <c r="A38" s="51">
        <v>13</v>
      </c>
      <c r="B38" s="127" t="s">
        <v>218</v>
      </c>
      <c r="C38" s="123">
        <f t="shared" si="16"/>
        <v>2827</v>
      </c>
      <c r="D38" s="123">
        <f t="shared" si="23"/>
        <v>0</v>
      </c>
      <c r="E38" s="123">
        <f t="shared" si="24"/>
        <v>2827</v>
      </c>
      <c r="F38" s="123">
        <f t="shared" si="25"/>
        <v>2006</v>
      </c>
      <c r="G38" s="123">
        <f t="shared" si="17"/>
        <v>0</v>
      </c>
      <c r="H38" s="123"/>
      <c r="I38" s="123"/>
      <c r="J38" s="123">
        <f t="shared" si="18"/>
        <v>2006</v>
      </c>
      <c r="K38" s="124">
        <v>2006</v>
      </c>
      <c r="L38" s="123"/>
      <c r="M38" s="123">
        <f t="shared" si="26"/>
        <v>811</v>
      </c>
      <c r="N38" s="123">
        <f t="shared" si="19"/>
        <v>0</v>
      </c>
      <c r="O38" s="123"/>
      <c r="P38" s="123"/>
      <c r="Q38" s="123">
        <f t="shared" si="20"/>
        <v>811</v>
      </c>
      <c r="R38" s="124">
        <v>811</v>
      </c>
      <c r="S38" s="123"/>
      <c r="T38" s="123">
        <f t="shared" si="27"/>
        <v>10</v>
      </c>
      <c r="U38" s="123">
        <f t="shared" si="21"/>
        <v>0</v>
      </c>
      <c r="V38" s="123"/>
      <c r="W38" s="123"/>
      <c r="X38" s="123">
        <f t="shared" si="22"/>
        <v>10</v>
      </c>
      <c r="Y38" s="124">
        <v>10</v>
      </c>
      <c r="Z38" s="123"/>
    </row>
    <row r="39" spans="1:26" s="55" customFormat="1" ht="17.25" customHeight="1">
      <c r="A39" s="51">
        <v>14</v>
      </c>
      <c r="B39" s="127" t="s">
        <v>219</v>
      </c>
      <c r="C39" s="123">
        <f t="shared" si="16"/>
        <v>2794</v>
      </c>
      <c r="D39" s="123">
        <f t="shared" si="23"/>
        <v>0</v>
      </c>
      <c r="E39" s="123">
        <f t="shared" si="24"/>
        <v>2794</v>
      </c>
      <c r="F39" s="123">
        <f t="shared" si="25"/>
        <v>2001</v>
      </c>
      <c r="G39" s="123">
        <f t="shared" si="17"/>
        <v>0</v>
      </c>
      <c r="H39" s="123"/>
      <c r="I39" s="123"/>
      <c r="J39" s="123">
        <f t="shared" si="18"/>
        <v>2001</v>
      </c>
      <c r="K39" s="124">
        <v>2001</v>
      </c>
      <c r="L39" s="123"/>
      <c r="M39" s="123">
        <f t="shared" si="26"/>
        <v>783</v>
      </c>
      <c r="N39" s="123">
        <f t="shared" si="19"/>
        <v>0</v>
      </c>
      <c r="O39" s="123"/>
      <c r="P39" s="123"/>
      <c r="Q39" s="123">
        <f t="shared" si="20"/>
        <v>783</v>
      </c>
      <c r="R39" s="124">
        <v>783</v>
      </c>
      <c r="S39" s="123"/>
      <c r="T39" s="123">
        <f t="shared" si="27"/>
        <v>10</v>
      </c>
      <c r="U39" s="123">
        <f t="shared" si="21"/>
        <v>0</v>
      </c>
      <c r="V39" s="123"/>
      <c r="W39" s="123"/>
      <c r="X39" s="123">
        <f t="shared" si="22"/>
        <v>10</v>
      </c>
      <c r="Y39" s="124">
        <v>10</v>
      </c>
      <c r="Z39" s="123"/>
    </row>
    <row r="40" spans="1:26" s="55" customFormat="1" ht="17.25" customHeight="1">
      <c r="A40" s="51">
        <v>15</v>
      </c>
      <c r="B40" s="127" t="s">
        <v>220</v>
      </c>
      <c r="C40" s="123">
        <f t="shared" si="16"/>
        <v>3036</v>
      </c>
      <c r="D40" s="123">
        <f t="shared" si="23"/>
        <v>0</v>
      </c>
      <c r="E40" s="123">
        <f t="shared" si="24"/>
        <v>3036</v>
      </c>
      <c r="F40" s="123">
        <f t="shared" si="25"/>
        <v>2147</v>
      </c>
      <c r="G40" s="123">
        <f t="shared" si="17"/>
        <v>0</v>
      </c>
      <c r="H40" s="123"/>
      <c r="I40" s="123"/>
      <c r="J40" s="123">
        <f t="shared" si="18"/>
        <v>2147</v>
      </c>
      <c r="K40" s="124">
        <v>2147</v>
      </c>
      <c r="L40" s="123"/>
      <c r="M40" s="123">
        <f t="shared" si="26"/>
        <v>879</v>
      </c>
      <c r="N40" s="123">
        <f t="shared" si="19"/>
        <v>0</v>
      </c>
      <c r="O40" s="123"/>
      <c r="P40" s="123"/>
      <c r="Q40" s="123">
        <f t="shared" si="20"/>
        <v>879</v>
      </c>
      <c r="R40" s="124">
        <v>879</v>
      </c>
      <c r="S40" s="123"/>
      <c r="T40" s="123">
        <f t="shared" si="27"/>
        <v>10</v>
      </c>
      <c r="U40" s="123">
        <f t="shared" si="21"/>
        <v>0</v>
      </c>
      <c r="V40" s="123"/>
      <c r="W40" s="123"/>
      <c r="X40" s="123">
        <f t="shared" si="22"/>
        <v>10</v>
      </c>
      <c r="Y40" s="124">
        <v>10</v>
      </c>
      <c r="Z40" s="123"/>
    </row>
    <row r="41" spans="1:26" s="55" customFormat="1" ht="17.25" customHeight="1">
      <c r="A41" s="51">
        <v>16</v>
      </c>
      <c r="B41" s="127" t="s">
        <v>221</v>
      </c>
      <c r="C41" s="123">
        <f t="shared" si="16"/>
        <v>2935</v>
      </c>
      <c r="D41" s="123">
        <f t="shared" si="23"/>
        <v>0</v>
      </c>
      <c r="E41" s="123">
        <f t="shared" si="24"/>
        <v>2935</v>
      </c>
      <c r="F41" s="123">
        <f t="shared" si="25"/>
        <v>2060</v>
      </c>
      <c r="G41" s="123">
        <f t="shared" si="17"/>
        <v>0</v>
      </c>
      <c r="H41" s="123"/>
      <c r="I41" s="123"/>
      <c r="J41" s="123">
        <f t="shared" si="18"/>
        <v>2060</v>
      </c>
      <c r="K41" s="124">
        <v>2060</v>
      </c>
      <c r="L41" s="123"/>
      <c r="M41" s="123">
        <f t="shared" si="26"/>
        <v>865</v>
      </c>
      <c r="N41" s="123">
        <f t="shared" si="19"/>
        <v>0</v>
      </c>
      <c r="O41" s="123"/>
      <c r="P41" s="123"/>
      <c r="Q41" s="123">
        <f t="shared" si="20"/>
        <v>865</v>
      </c>
      <c r="R41" s="124">
        <v>865</v>
      </c>
      <c r="S41" s="123"/>
      <c r="T41" s="123">
        <f t="shared" si="27"/>
        <v>10</v>
      </c>
      <c r="U41" s="123">
        <f t="shared" si="21"/>
        <v>0</v>
      </c>
      <c r="V41" s="123"/>
      <c r="W41" s="123"/>
      <c r="X41" s="123">
        <f t="shared" si="22"/>
        <v>10</v>
      </c>
      <c r="Y41" s="124">
        <v>10</v>
      </c>
      <c r="Z41" s="123"/>
    </row>
    <row r="42" spans="1:26" s="55" customFormat="1" ht="17.25" customHeight="1">
      <c r="A42" s="51">
        <v>17</v>
      </c>
      <c r="B42" s="127" t="s">
        <v>222</v>
      </c>
      <c r="C42" s="123">
        <f t="shared" si="16"/>
        <v>2778</v>
      </c>
      <c r="D42" s="123">
        <f t="shared" si="23"/>
        <v>0</v>
      </c>
      <c r="E42" s="123">
        <f t="shared" si="24"/>
        <v>2778</v>
      </c>
      <c r="F42" s="123">
        <f t="shared" si="25"/>
        <v>1958</v>
      </c>
      <c r="G42" s="123">
        <f t="shared" si="17"/>
        <v>0</v>
      </c>
      <c r="H42" s="123"/>
      <c r="I42" s="123"/>
      <c r="J42" s="123">
        <f t="shared" si="18"/>
        <v>1958</v>
      </c>
      <c r="K42" s="124">
        <v>1958</v>
      </c>
      <c r="L42" s="123"/>
      <c r="M42" s="123">
        <f t="shared" si="26"/>
        <v>810</v>
      </c>
      <c r="N42" s="123">
        <f t="shared" si="19"/>
        <v>0</v>
      </c>
      <c r="O42" s="123"/>
      <c r="P42" s="123"/>
      <c r="Q42" s="123">
        <f t="shared" si="20"/>
        <v>810</v>
      </c>
      <c r="R42" s="124">
        <v>810</v>
      </c>
      <c r="S42" s="123"/>
      <c r="T42" s="123">
        <f t="shared" si="27"/>
        <v>10</v>
      </c>
      <c r="U42" s="123">
        <f t="shared" si="21"/>
        <v>0</v>
      </c>
      <c r="V42" s="123"/>
      <c r="W42" s="123"/>
      <c r="X42" s="123">
        <f t="shared" si="22"/>
        <v>10</v>
      </c>
      <c r="Y42" s="124">
        <v>10</v>
      </c>
      <c r="Z42" s="123"/>
    </row>
    <row r="43" spans="1:26" s="55" customFormat="1" ht="17.25" customHeight="1">
      <c r="A43" s="51">
        <v>18</v>
      </c>
      <c r="B43" s="127" t="s">
        <v>223</v>
      </c>
      <c r="C43" s="123">
        <f>D43+E43</f>
        <v>2853</v>
      </c>
      <c r="D43" s="123">
        <f t="shared" si="23"/>
        <v>0</v>
      </c>
      <c r="E43" s="123">
        <f t="shared" si="24"/>
        <v>2853</v>
      </c>
      <c r="F43" s="123">
        <f t="shared" si="25"/>
        <v>1855</v>
      </c>
      <c r="G43" s="123">
        <f t="shared" si="17"/>
        <v>0</v>
      </c>
      <c r="H43" s="123"/>
      <c r="I43" s="123"/>
      <c r="J43" s="123">
        <f t="shared" si="18"/>
        <v>1855</v>
      </c>
      <c r="K43" s="124">
        <v>1855</v>
      </c>
      <c r="L43" s="123"/>
      <c r="M43" s="123">
        <f t="shared" si="26"/>
        <v>988</v>
      </c>
      <c r="N43" s="123">
        <f t="shared" si="19"/>
        <v>0</v>
      </c>
      <c r="O43" s="123"/>
      <c r="P43" s="123"/>
      <c r="Q43" s="123">
        <f t="shared" si="20"/>
        <v>988</v>
      </c>
      <c r="R43" s="124">
        <v>988</v>
      </c>
      <c r="S43" s="123"/>
      <c r="T43" s="123">
        <f t="shared" si="27"/>
        <v>10</v>
      </c>
      <c r="U43" s="123">
        <f t="shared" si="21"/>
        <v>0</v>
      </c>
      <c r="V43" s="123"/>
      <c r="W43" s="123"/>
      <c r="X43" s="123">
        <f t="shared" si="22"/>
        <v>10</v>
      </c>
      <c r="Y43" s="124">
        <v>10</v>
      </c>
      <c r="Z43" s="123"/>
    </row>
    <row r="44" spans="1:26" s="55" customFormat="1" ht="17.25" customHeight="1">
      <c r="A44" s="51">
        <v>19</v>
      </c>
      <c r="B44" s="127" t="s">
        <v>224</v>
      </c>
      <c r="C44" s="123">
        <f t="shared" si="16"/>
        <v>2783</v>
      </c>
      <c r="D44" s="123">
        <f t="shared" si="23"/>
        <v>0</v>
      </c>
      <c r="E44" s="123">
        <f t="shared" si="24"/>
        <v>2783</v>
      </c>
      <c r="F44" s="123">
        <f t="shared" si="25"/>
        <v>1991</v>
      </c>
      <c r="G44" s="123">
        <f t="shared" si="17"/>
        <v>0</v>
      </c>
      <c r="H44" s="123"/>
      <c r="I44" s="123"/>
      <c r="J44" s="123">
        <f t="shared" si="18"/>
        <v>1991</v>
      </c>
      <c r="K44" s="124">
        <v>1991</v>
      </c>
      <c r="L44" s="123"/>
      <c r="M44" s="123">
        <f t="shared" si="26"/>
        <v>782</v>
      </c>
      <c r="N44" s="123">
        <f t="shared" si="19"/>
        <v>0</v>
      </c>
      <c r="O44" s="123"/>
      <c r="P44" s="123"/>
      <c r="Q44" s="123">
        <f t="shared" si="20"/>
        <v>782</v>
      </c>
      <c r="R44" s="124">
        <v>782</v>
      </c>
      <c r="S44" s="123"/>
      <c r="T44" s="123">
        <f t="shared" si="27"/>
        <v>10</v>
      </c>
      <c r="U44" s="123">
        <f t="shared" si="21"/>
        <v>0</v>
      </c>
      <c r="V44" s="123"/>
      <c r="W44" s="123"/>
      <c r="X44" s="123">
        <f t="shared" si="22"/>
        <v>10</v>
      </c>
      <c r="Y44" s="124">
        <v>10</v>
      </c>
      <c r="Z44" s="123"/>
    </row>
    <row r="45" spans="1:26" ht="22.5" customHeight="1">
      <c r="A45" s="50"/>
      <c r="B45" s="57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8.75">
      <c r="A46" s="50"/>
      <c r="B46" s="57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8.75">
      <c r="A47" s="50"/>
      <c r="B47" s="57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8.75">
      <c r="A48" s="50"/>
      <c r="B48" s="57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8.75">
      <c r="A49" s="50"/>
      <c r="B49" s="57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</sheetData>
  <sheetProtection/>
  <mergeCells count="43">
    <mergeCell ref="A6:Z6"/>
    <mergeCell ref="Z10:Z12"/>
    <mergeCell ref="X9:Z9"/>
    <mergeCell ref="Q10:Q12"/>
    <mergeCell ref="S10:S12"/>
    <mergeCell ref="T1:Z1"/>
    <mergeCell ref="A2:B2"/>
    <mergeCell ref="A3:B3"/>
    <mergeCell ref="A8:A12"/>
    <mergeCell ref="B8:B12"/>
    <mergeCell ref="C8:C12"/>
    <mergeCell ref="D8:E8"/>
    <mergeCell ref="K10:K12"/>
    <mergeCell ref="R7:S7"/>
    <mergeCell ref="T7:Z7"/>
    <mergeCell ref="X10:X12"/>
    <mergeCell ref="T8:Z8"/>
    <mergeCell ref="J9:L9"/>
    <mergeCell ref="D9:D12"/>
    <mergeCell ref="G10:G12"/>
    <mergeCell ref="L10:L12"/>
    <mergeCell ref="U10:U12"/>
    <mergeCell ref="K7:L7"/>
    <mergeCell ref="F8:L8"/>
    <mergeCell ref="F9:F12"/>
    <mergeCell ref="G9:I9"/>
    <mergeCell ref="V10:V12"/>
    <mergeCell ref="U9:W9"/>
    <mergeCell ref="Q9:S9"/>
    <mergeCell ref="N10:N12"/>
    <mergeCell ref="M8:S8"/>
    <mergeCell ref="P10:P12"/>
    <mergeCell ref="N9:P9"/>
    <mergeCell ref="Y10:Y12"/>
    <mergeCell ref="E9:E12"/>
    <mergeCell ref="I10:I12"/>
    <mergeCell ref="H10:H12"/>
    <mergeCell ref="J10:J12"/>
    <mergeCell ref="T9:T12"/>
    <mergeCell ref="M9:M12"/>
    <mergeCell ref="W10:W12"/>
    <mergeCell ref="R10:R12"/>
    <mergeCell ref="O10:O12"/>
  </mergeCells>
  <printOptions horizontalCentered="1"/>
  <pageMargins left="0.3" right="0.22" top="0.35" bottom="0.35" header="0.2" footer="0.16"/>
  <pageSetup fitToHeight="0" fitToWidth="1" horizontalDpi="600" verticalDpi="600" orientation="landscape" paperSize="9" scale="55" r:id="rId1"/>
  <headerFooter alignWithMargins="0">
    <oddFooter>&amp;C&amp;".VnTime,Italic"&amp;8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E47"/>
  <sheetViews>
    <sheetView view="pageBreakPreview" zoomScaleNormal="85" zoomScaleSheetLayoutView="100" workbookViewId="0" topLeftCell="A22">
      <selection activeCell="A9" sqref="A9"/>
    </sheetView>
  </sheetViews>
  <sheetFormatPr defaultColWidth="9" defaultRowHeight="15"/>
  <cols>
    <col min="1" max="1" width="6.8984375" style="153" customWidth="1"/>
    <col min="2" max="2" width="54.69921875" style="153" customWidth="1"/>
    <col min="3" max="3" width="22.09765625" style="185" customWidth="1"/>
    <col min="4" max="16384" width="9" style="153" customWidth="1"/>
  </cols>
  <sheetData>
    <row r="1" spans="1:5" s="1" customFormat="1" ht="16.5">
      <c r="A1" s="247"/>
      <c r="B1" s="247"/>
      <c r="C1" s="246" t="s">
        <v>265</v>
      </c>
      <c r="E1" s="248" t="s">
        <v>266</v>
      </c>
    </row>
    <row r="2" spans="1:3" s="1" customFormat="1" ht="15.75">
      <c r="A2" s="243" t="s">
        <v>263</v>
      </c>
      <c r="C2" s="249"/>
    </row>
    <row r="3" spans="1:3" s="1" customFormat="1" ht="15.75">
      <c r="A3" s="243" t="s">
        <v>264</v>
      </c>
      <c r="C3" s="249"/>
    </row>
    <row r="4" spans="1:3" s="1" customFormat="1" ht="15.75">
      <c r="A4" s="243"/>
      <c r="C4" s="249"/>
    </row>
    <row r="5" spans="1:3" ht="18.75">
      <c r="A5" s="276" t="s">
        <v>124</v>
      </c>
      <c r="B5" s="276"/>
      <c r="C5" s="276"/>
    </row>
    <row r="6" spans="1:3" ht="18.75">
      <c r="A6" s="276" t="s">
        <v>234</v>
      </c>
      <c r="B6" s="276"/>
      <c r="C6" s="276"/>
    </row>
    <row r="7" spans="1:3" ht="15.75">
      <c r="A7" s="277" t="str">
        <f>'B81'!A6</f>
        <v>(Kèm theo Quyết định số            /QĐ-UBND ngày 10 tháng 01 năm 2023 của UBND huyện Tuần Giáo)</v>
      </c>
      <c r="B7" s="277"/>
      <c r="C7" s="277"/>
    </row>
    <row r="8" spans="1:3" ht="19.5" customHeight="1">
      <c r="A8" s="154"/>
      <c r="B8" s="154"/>
      <c r="C8" s="253" t="s">
        <v>80</v>
      </c>
    </row>
    <row r="9" spans="1:3" s="177" customFormat="1" ht="50.25" customHeight="1">
      <c r="A9" s="239" t="s">
        <v>54</v>
      </c>
      <c r="B9" s="240" t="s">
        <v>4</v>
      </c>
      <c r="C9" s="241" t="s">
        <v>199</v>
      </c>
    </row>
    <row r="10" spans="1:3" s="178" customFormat="1" ht="15">
      <c r="A10" s="156" t="s">
        <v>6</v>
      </c>
      <c r="B10" s="156" t="s">
        <v>7</v>
      </c>
      <c r="C10" s="156">
        <v>3</v>
      </c>
    </row>
    <row r="11" spans="1:3" s="155" customFormat="1" ht="18.75">
      <c r="A11" s="240" t="s">
        <v>6</v>
      </c>
      <c r="B11" s="179" t="s">
        <v>125</v>
      </c>
      <c r="C11" s="180"/>
    </row>
    <row r="12" spans="1:3" s="182" customFormat="1" ht="18.75">
      <c r="A12" s="240" t="s">
        <v>17</v>
      </c>
      <c r="B12" s="179" t="s">
        <v>0</v>
      </c>
      <c r="C12" s="181">
        <f>C13+C14+C19+C18+C17</f>
        <v>948814</v>
      </c>
    </row>
    <row r="13" spans="1:5" s="155" customFormat="1" ht="18.75">
      <c r="A13" s="170">
        <v>1</v>
      </c>
      <c r="B13" s="171" t="s">
        <v>46</v>
      </c>
      <c r="C13" s="180">
        <f>50600</f>
        <v>50600</v>
      </c>
      <c r="E13" s="231"/>
    </row>
    <row r="14" spans="1:3" s="155" customFormat="1" ht="18.75">
      <c r="A14" s="174">
        <f>A13+1</f>
        <v>2</v>
      </c>
      <c r="B14" s="171" t="s">
        <v>41</v>
      </c>
      <c r="C14" s="180">
        <f>C15+C16</f>
        <v>898214</v>
      </c>
    </row>
    <row r="15" spans="1:3" s="155" customFormat="1" ht="18.75">
      <c r="A15" s="170" t="s">
        <v>14</v>
      </c>
      <c r="B15" s="171" t="s">
        <v>67</v>
      </c>
      <c r="C15" s="180">
        <v>684106</v>
      </c>
    </row>
    <row r="16" spans="1:3" s="155" customFormat="1" ht="18.75">
      <c r="A16" s="170" t="s">
        <v>14</v>
      </c>
      <c r="B16" s="171" t="s">
        <v>78</v>
      </c>
      <c r="C16" s="180">
        <v>214108</v>
      </c>
    </row>
    <row r="17" spans="1:3" s="155" customFormat="1" ht="18.75">
      <c r="A17" s="174">
        <v>3</v>
      </c>
      <c r="B17" s="171" t="s">
        <v>235</v>
      </c>
      <c r="C17" s="180"/>
    </row>
    <row r="18" spans="1:3" s="155" customFormat="1" ht="18.75">
      <c r="A18" s="174">
        <v>3</v>
      </c>
      <c r="B18" s="171" t="s">
        <v>62</v>
      </c>
      <c r="C18" s="180"/>
    </row>
    <row r="19" spans="1:3" s="155" customFormat="1" ht="18.75">
      <c r="A19" s="174">
        <v>4</v>
      </c>
      <c r="B19" s="171" t="s">
        <v>40</v>
      </c>
      <c r="C19" s="180"/>
    </row>
    <row r="20" spans="1:3" s="182" customFormat="1" ht="18.75">
      <c r="A20" s="240" t="s">
        <v>18</v>
      </c>
      <c r="B20" s="179" t="s">
        <v>45</v>
      </c>
      <c r="C20" s="181">
        <f>C21+C22+C25+C26</f>
        <v>948814</v>
      </c>
    </row>
    <row r="21" spans="1:3" s="155" customFormat="1" ht="18.75">
      <c r="A21" s="170">
        <v>1</v>
      </c>
      <c r="B21" s="171" t="s">
        <v>126</v>
      </c>
      <c r="C21" s="183">
        <f>C12-C22</f>
        <v>805073</v>
      </c>
    </row>
    <row r="22" spans="1:3" s="155" customFormat="1" ht="18.75">
      <c r="A22" s="174">
        <f>A21+1</f>
        <v>2</v>
      </c>
      <c r="B22" s="171" t="s">
        <v>66</v>
      </c>
      <c r="C22" s="183">
        <f>C23+C24</f>
        <v>143741</v>
      </c>
    </row>
    <row r="23" spans="1:3" s="155" customFormat="1" ht="18.75">
      <c r="A23" s="170" t="s">
        <v>14</v>
      </c>
      <c r="B23" s="171" t="s">
        <v>1</v>
      </c>
      <c r="C23" s="183">
        <v>88891</v>
      </c>
    </row>
    <row r="24" spans="1:3" s="155" customFormat="1" ht="18.75">
      <c r="A24" s="170" t="s">
        <v>14</v>
      </c>
      <c r="B24" s="171" t="s">
        <v>79</v>
      </c>
      <c r="C24" s="183">
        <v>54850</v>
      </c>
    </row>
    <row r="25" spans="1:3" s="155" customFormat="1" ht="18.75">
      <c r="A25" s="174">
        <f>A22+1</f>
        <v>3</v>
      </c>
      <c r="B25" s="171" t="s">
        <v>185</v>
      </c>
      <c r="C25" s="180"/>
    </row>
    <row r="26" spans="1:3" s="155" customFormat="1" ht="18.75">
      <c r="A26" s="174">
        <v>4</v>
      </c>
      <c r="B26" s="171" t="s">
        <v>56</v>
      </c>
      <c r="C26" s="180"/>
    </row>
    <row r="27" spans="1:3" s="155" customFormat="1" ht="18.75">
      <c r="A27" s="240" t="s">
        <v>7</v>
      </c>
      <c r="B27" s="168" t="s">
        <v>127</v>
      </c>
      <c r="C27" s="181"/>
    </row>
    <row r="28" spans="1:3" s="155" customFormat="1" ht="18.75">
      <c r="A28" s="240" t="s">
        <v>17</v>
      </c>
      <c r="B28" s="179" t="s">
        <v>2</v>
      </c>
      <c r="C28" s="181">
        <f>+C29+C30+C34+C33</f>
        <v>147721</v>
      </c>
    </row>
    <row r="29" spans="1:3" s="155" customFormat="1" ht="18.75">
      <c r="A29" s="170">
        <v>1</v>
      </c>
      <c r="B29" s="171" t="s">
        <v>46</v>
      </c>
      <c r="C29" s="180">
        <v>3980</v>
      </c>
    </row>
    <row r="30" spans="1:3" s="155" customFormat="1" ht="18.75">
      <c r="A30" s="174">
        <f>A29+1</f>
        <v>2</v>
      </c>
      <c r="B30" s="171" t="s">
        <v>41</v>
      </c>
      <c r="C30" s="180">
        <f>SUM(C31:C32)</f>
        <v>143741</v>
      </c>
    </row>
    <row r="31" spans="1:3" s="155" customFormat="1" ht="18.75">
      <c r="A31" s="170" t="s">
        <v>14</v>
      </c>
      <c r="B31" s="171" t="s">
        <v>67</v>
      </c>
      <c r="C31" s="183">
        <f>C23</f>
        <v>88891</v>
      </c>
    </row>
    <row r="32" spans="1:3" s="155" customFormat="1" ht="18.75">
      <c r="A32" s="170" t="s">
        <v>14</v>
      </c>
      <c r="B32" s="171" t="s">
        <v>78</v>
      </c>
      <c r="C32" s="183">
        <f>C24</f>
        <v>54850</v>
      </c>
    </row>
    <row r="33" spans="1:3" s="155" customFormat="1" ht="18.75">
      <c r="A33" s="174">
        <v>3</v>
      </c>
      <c r="B33" s="171" t="s">
        <v>62</v>
      </c>
      <c r="C33" s="180"/>
    </row>
    <row r="34" spans="1:3" s="155" customFormat="1" ht="18.75">
      <c r="A34" s="174">
        <v>4</v>
      </c>
      <c r="B34" s="171" t="s">
        <v>40</v>
      </c>
      <c r="C34" s="180"/>
    </row>
    <row r="35" spans="1:3" s="155" customFormat="1" ht="18.75">
      <c r="A35" s="240" t="s">
        <v>18</v>
      </c>
      <c r="B35" s="179" t="s">
        <v>45</v>
      </c>
      <c r="C35" s="181">
        <f>C36+C37+C38</f>
        <v>147721</v>
      </c>
    </row>
    <row r="36" spans="1:3" s="155" customFormat="1" ht="18.75">
      <c r="A36" s="170">
        <v>1</v>
      </c>
      <c r="B36" s="171" t="s">
        <v>128</v>
      </c>
      <c r="C36" s="180">
        <f>C28</f>
        <v>147721</v>
      </c>
    </row>
    <row r="37" spans="1:3" s="155" customFormat="1" ht="18.75">
      <c r="A37" s="170">
        <v>2</v>
      </c>
      <c r="B37" s="171" t="s">
        <v>185</v>
      </c>
      <c r="C37" s="180"/>
    </row>
    <row r="38" spans="1:3" s="155" customFormat="1" ht="18.75">
      <c r="A38" s="170">
        <v>3</v>
      </c>
      <c r="B38" s="171" t="s">
        <v>56</v>
      </c>
      <c r="C38" s="180"/>
    </row>
    <row r="39" spans="1:3" ht="18.75">
      <c r="A39" s="155"/>
      <c r="B39" s="155"/>
      <c r="C39" s="176"/>
    </row>
    <row r="40" spans="1:3" ht="18.75">
      <c r="A40" s="155"/>
      <c r="B40" s="155"/>
      <c r="C40" s="176"/>
    </row>
    <row r="41" spans="1:3" ht="18.75">
      <c r="A41" s="155"/>
      <c r="B41" s="155"/>
      <c r="C41" s="176"/>
    </row>
    <row r="42" spans="1:3" ht="18.75">
      <c r="A42" s="155"/>
      <c r="B42" s="155"/>
      <c r="C42" s="176"/>
    </row>
    <row r="43" spans="1:3" ht="22.5" customHeight="1">
      <c r="A43" s="155"/>
      <c r="B43" s="155"/>
      <c r="C43" s="176"/>
    </row>
    <row r="44" spans="1:3" ht="18.75">
      <c r="A44" s="155"/>
      <c r="B44" s="155"/>
      <c r="C44" s="176"/>
    </row>
    <row r="45" spans="1:3" ht="18.75">
      <c r="A45" s="155"/>
      <c r="B45" s="155"/>
      <c r="C45" s="176"/>
    </row>
    <row r="46" spans="1:3" ht="18.75">
      <c r="A46" s="155"/>
      <c r="B46" s="155"/>
      <c r="C46" s="176"/>
    </row>
    <row r="47" spans="1:3" ht="18.75">
      <c r="A47" s="155"/>
      <c r="B47" s="155"/>
      <c r="C47" s="176"/>
    </row>
  </sheetData>
  <sheetProtection/>
  <mergeCells count="3">
    <mergeCell ref="A5:C5"/>
    <mergeCell ref="A6:C6"/>
    <mergeCell ref="A7:C7"/>
  </mergeCells>
  <printOptions/>
  <pageMargins left="0.61" right="0.11811023622047245" top="0.65" bottom="0.15748031496062992" header="0.4724409448818898" footer="0.1968503937007874"/>
  <pageSetup fitToHeight="0" fitToWidth="1" horizontalDpi="600" verticalDpi="600" orientation="portrait" paperSize="9" scale="95" r:id="rId1"/>
  <headerFooter alignWithMargins="0">
    <oddFooter>&amp;C&amp;".VnTime,Italic"&amp;8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G40"/>
  <sheetViews>
    <sheetView view="pageBreakPreview" zoomScale="70" zoomScaleSheetLayoutView="70" zoomScalePageLayoutView="0" workbookViewId="0" topLeftCell="A7">
      <selection activeCell="J13" sqref="J13"/>
    </sheetView>
  </sheetViews>
  <sheetFormatPr defaultColWidth="9" defaultRowHeight="15"/>
  <cols>
    <col min="1" max="1" width="5.3984375" style="44" customWidth="1"/>
    <col min="2" max="2" width="49.3984375" style="44" customWidth="1"/>
    <col min="3" max="4" width="15.69921875" style="44" customWidth="1"/>
    <col min="5" max="5" width="6" style="44" customWidth="1"/>
    <col min="6" max="16384" width="9" style="44" customWidth="1"/>
  </cols>
  <sheetData>
    <row r="1" spans="1:7" s="1" customFormat="1" ht="16.5">
      <c r="A1" s="247"/>
      <c r="B1" s="250"/>
      <c r="C1" s="275" t="s">
        <v>267</v>
      </c>
      <c r="D1" s="275"/>
      <c r="F1" s="251" t="s">
        <v>268</v>
      </c>
      <c r="G1" s="252"/>
    </row>
    <row r="2" spans="1:7" s="1" customFormat="1" ht="15.75">
      <c r="A2" s="243" t="s">
        <v>263</v>
      </c>
      <c r="C2" s="249"/>
      <c r="D2" s="249"/>
      <c r="F2" s="252"/>
      <c r="G2" s="252"/>
    </row>
    <row r="3" spans="1:7" s="1" customFormat="1" ht="15.75">
      <c r="A3" s="243" t="s">
        <v>264</v>
      </c>
      <c r="C3" s="249"/>
      <c r="D3" s="249"/>
      <c r="F3" s="252"/>
      <c r="G3" s="252"/>
    </row>
    <row r="4" spans="1:4" ht="15.75">
      <c r="A4" s="63"/>
      <c r="B4" s="64"/>
      <c r="C4" s="65"/>
      <c r="D4" s="65"/>
    </row>
    <row r="5" spans="1:4" ht="18.75">
      <c r="A5" s="278" t="s">
        <v>198</v>
      </c>
      <c r="B5" s="278"/>
      <c r="C5" s="278"/>
      <c r="D5" s="278"/>
    </row>
    <row r="6" spans="1:4" ht="15.75">
      <c r="A6" s="281" t="str">
        <f>'B81'!A6</f>
        <v>(Kèm theo Quyết định số            /QĐ-UBND ngày 10 tháng 01 năm 2023 của UBND huyện Tuần Giáo)</v>
      </c>
      <c r="B6" s="281"/>
      <c r="C6" s="281"/>
      <c r="D6" s="281"/>
    </row>
    <row r="7" spans="1:4" ht="15.75">
      <c r="A7" s="81"/>
      <c r="B7" s="81"/>
      <c r="D7" s="253" t="s">
        <v>80</v>
      </c>
    </row>
    <row r="8" spans="1:4" ht="27" customHeight="1">
      <c r="A8" s="282" t="s">
        <v>54</v>
      </c>
      <c r="B8" s="279" t="s">
        <v>4</v>
      </c>
      <c r="C8" s="279" t="s">
        <v>199</v>
      </c>
      <c r="D8" s="280"/>
    </row>
    <row r="9" spans="1:4" ht="29.25" customHeight="1">
      <c r="A9" s="282"/>
      <c r="B9" s="279"/>
      <c r="C9" s="59" t="s">
        <v>269</v>
      </c>
      <c r="D9" s="59" t="s">
        <v>270</v>
      </c>
    </row>
    <row r="10" spans="1:6" ht="20.25" customHeight="1">
      <c r="A10" s="59"/>
      <c r="B10" s="80" t="s">
        <v>90</v>
      </c>
      <c r="C10" s="77">
        <f>C11+C41</f>
        <v>54000</v>
      </c>
      <c r="D10" s="77">
        <f>D11+D41</f>
        <v>50600</v>
      </c>
      <c r="E10" s="83"/>
      <c r="F10" s="83"/>
    </row>
    <row r="11" spans="1:4" ht="20.25" customHeight="1">
      <c r="A11" s="59" t="s">
        <v>17</v>
      </c>
      <c r="B11" s="80" t="s">
        <v>8</v>
      </c>
      <c r="C11" s="77">
        <f>C16+C22+C20+C28+C29+C21+C36+C30+C35+C23+C37+C40+C12</f>
        <v>54000</v>
      </c>
      <c r="D11" s="77">
        <f>D16+D22+D20+D28+D29+D21+D36+D30+D35+D23+D37+D40+D12</f>
        <v>50600</v>
      </c>
    </row>
    <row r="12" spans="1:4" ht="20.25" customHeight="1">
      <c r="A12" s="43">
        <v>1</v>
      </c>
      <c r="B12" s="78" t="s">
        <v>200</v>
      </c>
      <c r="C12" s="76">
        <f>SUM(C13:C15)</f>
        <v>1000</v>
      </c>
      <c r="D12" s="76">
        <f>SUM(D13:D15)</f>
        <v>1000</v>
      </c>
    </row>
    <row r="13" spans="1:4" s="82" customFormat="1" ht="20.25" customHeight="1">
      <c r="A13" s="43"/>
      <c r="B13" s="78" t="s">
        <v>201</v>
      </c>
      <c r="C13" s="76"/>
      <c r="D13" s="76"/>
    </row>
    <row r="14" spans="1:4" s="82" customFormat="1" ht="20.25" customHeight="1">
      <c r="A14" s="43"/>
      <c r="B14" s="78" t="s">
        <v>173</v>
      </c>
      <c r="C14" s="76"/>
      <c r="D14" s="76"/>
    </row>
    <row r="15" spans="1:4" s="82" customFormat="1" ht="20.25" customHeight="1">
      <c r="A15" s="43"/>
      <c r="B15" s="78" t="s">
        <v>174</v>
      </c>
      <c r="C15" s="76">
        <v>1000</v>
      </c>
      <c r="D15" s="76">
        <v>1000</v>
      </c>
    </row>
    <row r="16" spans="1:4" s="82" customFormat="1" ht="20.25" customHeight="1">
      <c r="A16" s="43">
        <v>2</v>
      </c>
      <c r="B16" s="78" t="s">
        <v>3</v>
      </c>
      <c r="C16" s="76">
        <f>SUM(C17:C19)</f>
        <v>21300</v>
      </c>
      <c r="D16" s="76">
        <f>SUM(D17:D19)</f>
        <v>21300</v>
      </c>
    </row>
    <row r="17" spans="1:4" ht="20.25" customHeight="1">
      <c r="A17" s="79" t="s">
        <v>14</v>
      </c>
      <c r="B17" s="78" t="s">
        <v>172</v>
      </c>
      <c r="C17" s="76">
        <v>8000</v>
      </c>
      <c r="D17" s="76">
        <v>8000</v>
      </c>
    </row>
    <row r="18" spans="1:4" ht="20.25" customHeight="1">
      <c r="A18" s="79" t="s">
        <v>14</v>
      </c>
      <c r="B18" s="78" t="s">
        <v>173</v>
      </c>
      <c r="C18" s="76">
        <v>1200</v>
      </c>
      <c r="D18" s="76">
        <v>1200</v>
      </c>
    </row>
    <row r="19" spans="1:4" ht="20.25" customHeight="1">
      <c r="A19" s="79" t="s">
        <v>14</v>
      </c>
      <c r="B19" s="78" t="s">
        <v>174</v>
      </c>
      <c r="C19" s="76">
        <v>12100</v>
      </c>
      <c r="D19" s="76">
        <v>12100</v>
      </c>
    </row>
    <row r="20" spans="1:4" ht="20.25" customHeight="1">
      <c r="A20" s="43">
        <v>3</v>
      </c>
      <c r="B20" s="78" t="s">
        <v>9</v>
      </c>
      <c r="C20" s="76">
        <v>5200</v>
      </c>
      <c r="D20" s="76">
        <v>5200</v>
      </c>
    </row>
    <row r="21" spans="1:4" ht="20.25" customHeight="1">
      <c r="A21" s="43">
        <v>4</v>
      </c>
      <c r="B21" s="78" t="s">
        <v>11</v>
      </c>
      <c r="C21" s="76">
        <v>80</v>
      </c>
      <c r="D21" s="76">
        <v>80</v>
      </c>
    </row>
    <row r="22" spans="1:4" ht="20.25" customHeight="1">
      <c r="A22" s="43">
        <v>5</v>
      </c>
      <c r="B22" s="78" t="s">
        <v>12</v>
      </c>
      <c r="C22" s="76">
        <v>2220</v>
      </c>
      <c r="D22" s="76">
        <v>2220</v>
      </c>
    </row>
    <row r="23" spans="1:4" ht="20.25" customHeight="1">
      <c r="A23" s="43">
        <v>6</v>
      </c>
      <c r="B23" s="78" t="s">
        <v>202</v>
      </c>
      <c r="C23" s="76">
        <f>+C24+C27</f>
        <v>2700</v>
      </c>
      <c r="D23" s="76">
        <f>+D24+D27</f>
        <v>880</v>
      </c>
    </row>
    <row r="24" spans="1:4" ht="20.25" customHeight="1">
      <c r="A24" s="43"/>
      <c r="B24" s="84" t="s">
        <v>203</v>
      </c>
      <c r="C24" s="76">
        <f>+C25+C26</f>
        <v>2600</v>
      </c>
      <c r="D24" s="76">
        <f>+D25+D26</f>
        <v>780</v>
      </c>
    </row>
    <row r="25" spans="1:4" s="82" customFormat="1" ht="20.25" customHeight="1">
      <c r="A25" s="43"/>
      <c r="B25" s="84" t="s">
        <v>204</v>
      </c>
      <c r="C25" s="76">
        <f>2600*70%</f>
        <v>1819.9999999999998</v>
      </c>
      <c r="D25" s="76"/>
    </row>
    <row r="26" spans="1:4" s="82" customFormat="1" ht="20.25" customHeight="1">
      <c r="A26" s="43"/>
      <c r="B26" s="84" t="s">
        <v>205</v>
      </c>
      <c r="C26" s="76">
        <f>2600*30%</f>
        <v>780</v>
      </c>
      <c r="D26" s="76">
        <f>2600*30%</f>
        <v>780</v>
      </c>
    </row>
    <row r="27" spans="1:4" s="82" customFormat="1" ht="20.25" customHeight="1">
      <c r="A27" s="43"/>
      <c r="B27" s="84" t="s">
        <v>206</v>
      </c>
      <c r="C27" s="76">
        <v>100</v>
      </c>
      <c r="D27" s="76">
        <v>100</v>
      </c>
    </row>
    <row r="28" spans="1:4" s="82" customFormat="1" ht="20.25" customHeight="1">
      <c r="A28" s="43">
        <v>7</v>
      </c>
      <c r="B28" s="78" t="s">
        <v>13</v>
      </c>
      <c r="C28" s="76">
        <v>1300</v>
      </c>
      <c r="D28" s="76">
        <f>1300-100</f>
        <v>1200</v>
      </c>
    </row>
    <row r="29" spans="1:4" ht="20.25" customHeight="1">
      <c r="A29" s="43">
        <f>A28+1</f>
        <v>8</v>
      </c>
      <c r="B29" s="78" t="s">
        <v>10</v>
      </c>
      <c r="C29" s="76"/>
      <c r="D29" s="76"/>
    </row>
    <row r="30" spans="1:4" ht="20.25" customHeight="1">
      <c r="A30" s="43">
        <v>8</v>
      </c>
      <c r="B30" s="78" t="s">
        <v>15</v>
      </c>
      <c r="C30" s="76">
        <f>C31+C34</f>
        <v>15000</v>
      </c>
      <c r="D30" s="76">
        <f>D31+D34</f>
        <v>15000</v>
      </c>
    </row>
    <row r="31" spans="1:4" ht="20.25" customHeight="1">
      <c r="A31" s="79" t="s">
        <v>14</v>
      </c>
      <c r="B31" s="78" t="s">
        <v>175</v>
      </c>
      <c r="C31" s="76"/>
      <c r="D31" s="76"/>
    </row>
    <row r="32" spans="1:4" s="82" customFormat="1" ht="20.25" customHeight="1">
      <c r="A32" s="78"/>
      <c r="B32" s="78" t="s">
        <v>176</v>
      </c>
      <c r="C32" s="76">
        <v>1000</v>
      </c>
      <c r="D32" s="76">
        <v>1000</v>
      </c>
    </row>
    <row r="33" spans="1:4" s="82" customFormat="1" ht="20.25" customHeight="1">
      <c r="A33" s="79"/>
      <c r="B33" s="78" t="s">
        <v>177</v>
      </c>
      <c r="C33" s="76"/>
      <c r="D33" s="76"/>
    </row>
    <row r="34" spans="1:4" ht="20.25" customHeight="1">
      <c r="A34" s="79" t="s">
        <v>14</v>
      </c>
      <c r="B34" s="78" t="s">
        <v>178</v>
      </c>
      <c r="C34" s="76">
        <v>15000</v>
      </c>
      <c r="D34" s="76">
        <v>15000</v>
      </c>
    </row>
    <row r="35" spans="1:4" ht="20.25" customHeight="1" hidden="1">
      <c r="A35" s="43">
        <f>A30+1</f>
        <v>9</v>
      </c>
      <c r="B35" s="78" t="s">
        <v>29</v>
      </c>
      <c r="C35" s="76"/>
      <c r="D35" s="76"/>
    </row>
    <row r="36" spans="1:4" ht="20.25" customHeight="1">
      <c r="A36" s="43">
        <v>9</v>
      </c>
      <c r="B36" s="78" t="s">
        <v>28</v>
      </c>
      <c r="C36" s="76">
        <v>3000</v>
      </c>
      <c r="D36" s="76">
        <v>3000</v>
      </c>
    </row>
    <row r="37" spans="1:4" ht="20.25" customHeight="1">
      <c r="A37" s="43">
        <v>10</v>
      </c>
      <c r="B37" s="78" t="s">
        <v>16</v>
      </c>
      <c r="C37" s="76">
        <f>+C38+C39</f>
        <v>2100</v>
      </c>
      <c r="D37" s="76">
        <f>+D38+D39</f>
        <v>620</v>
      </c>
    </row>
    <row r="38" spans="1:4" ht="20.25" customHeight="1">
      <c r="A38" s="79" t="s">
        <v>14</v>
      </c>
      <c r="B38" s="78" t="s">
        <v>186</v>
      </c>
      <c r="C38" s="76">
        <v>1480</v>
      </c>
      <c r="D38" s="76"/>
    </row>
    <row r="39" spans="1:4" ht="20.25" customHeight="1">
      <c r="A39" s="79" t="s">
        <v>14</v>
      </c>
      <c r="B39" s="78" t="s">
        <v>179</v>
      </c>
      <c r="C39" s="76">
        <v>620</v>
      </c>
      <c r="D39" s="76">
        <v>620</v>
      </c>
    </row>
    <row r="40" spans="1:4" ht="20.25" customHeight="1">
      <c r="A40" s="43">
        <f>A37+1</f>
        <v>11</v>
      </c>
      <c r="B40" s="78" t="s">
        <v>63</v>
      </c>
      <c r="C40" s="76">
        <v>100</v>
      </c>
      <c r="D40" s="76">
        <v>100</v>
      </c>
    </row>
  </sheetData>
  <sheetProtection/>
  <mergeCells count="6">
    <mergeCell ref="C1:D1"/>
    <mergeCell ref="A5:D5"/>
    <mergeCell ref="C8:D8"/>
    <mergeCell ref="A6:D6"/>
    <mergeCell ref="A8:A9"/>
    <mergeCell ref="B8:B9"/>
  </mergeCells>
  <printOptions/>
  <pageMargins left="0.7" right="0" top="0.47" bottom="0.15748031496062992" header="0.66" footer="0.1968503937007874"/>
  <pageSetup fitToHeight="0" fitToWidth="1" horizontalDpi="600" verticalDpi="600" orientation="portrait" paperSize="9" scale="91" r:id="rId3"/>
  <headerFooter alignWithMargins="0">
    <oddHeader xml:space="preserve">&amp;C                                                                                                                                  </oddHeader>
    <oddFooter>&amp;C&amp;".VnTime,Italic"&amp;8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G56"/>
  <sheetViews>
    <sheetView showZeros="0" view="pageBreakPreview" zoomScaleSheetLayoutView="100" zoomScalePageLayoutView="0" workbookViewId="0" topLeftCell="A28">
      <selection activeCell="A9" sqref="A9:A10"/>
    </sheetView>
  </sheetViews>
  <sheetFormatPr defaultColWidth="9" defaultRowHeight="15"/>
  <cols>
    <col min="1" max="1" width="5.3984375" style="166" customWidth="1"/>
    <col min="2" max="2" width="53.19921875" style="166" customWidth="1"/>
    <col min="3" max="3" width="9.3984375" style="166" customWidth="1"/>
    <col min="4" max="4" width="11.296875" style="166" customWidth="1"/>
    <col min="5" max="5" width="9.296875" style="166" customWidth="1"/>
    <col min="6" max="16384" width="9" style="166" customWidth="1"/>
  </cols>
  <sheetData>
    <row r="1" spans="1:7" s="1" customFormat="1" ht="17.25" customHeight="1">
      <c r="A1" s="247"/>
      <c r="B1" s="247"/>
      <c r="C1" s="275" t="s">
        <v>271</v>
      </c>
      <c r="D1" s="275"/>
      <c r="E1" s="275"/>
      <c r="G1" s="248" t="s">
        <v>272</v>
      </c>
    </row>
    <row r="2" spans="1:5" s="1" customFormat="1" ht="18" customHeight="1">
      <c r="A2" s="243" t="s">
        <v>263</v>
      </c>
      <c r="B2" s="247"/>
      <c r="C2" s="246"/>
      <c r="D2" s="246"/>
      <c r="E2" s="246"/>
    </row>
    <row r="3" spans="1:5" s="1" customFormat="1" ht="16.5" customHeight="1">
      <c r="A3" s="243" t="s">
        <v>264</v>
      </c>
      <c r="B3" s="255"/>
      <c r="C3" s="249"/>
      <c r="D3" s="249"/>
      <c r="E3" s="249"/>
    </row>
    <row r="4" spans="1:5" ht="18" customHeight="1">
      <c r="A4" s="152"/>
      <c r="B4" s="152"/>
      <c r="C4" s="285"/>
      <c r="D4" s="285"/>
      <c r="E4" s="285"/>
    </row>
    <row r="5" spans="1:5" s="188" customFormat="1" ht="18" customHeight="1">
      <c r="A5" s="186" t="s">
        <v>129</v>
      </c>
      <c r="B5" s="186"/>
      <c r="C5" s="187"/>
      <c r="D5" s="187"/>
      <c r="E5" s="187"/>
    </row>
    <row r="6" spans="1:5" s="188" customFormat="1" ht="18" customHeight="1">
      <c r="A6" s="286" t="s">
        <v>228</v>
      </c>
      <c r="B6" s="286"/>
      <c r="C6" s="286"/>
      <c r="D6" s="286"/>
      <c r="E6" s="286"/>
    </row>
    <row r="7" spans="1:5" ht="18" customHeight="1">
      <c r="A7" s="277" t="str">
        <f>'B81'!A6</f>
        <v>(Kèm theo Quyết định số            /QĐ-UBND ngày 10 tháng 01 năm 2023 của UBND huyện Tuần Giáo)</v>
      </c>
      <c r="B7" s="277"/>
      <c r="C7" s="277"/>
      <c r="D7" s="277"/>
      <c r="E7" s="277"/>
    </row>
    <row r="8" spans="1:5" ht="19.5" customHeight="1">
      <c r="A8" s="154"/>
      <c r="B8" s="154"/>
      <c r="C8" s="155"/>
      <c r="D8" s="287" t="s">
        <v>80</v>
      </c>
      <c r="E8" s="287"/>
    </row>
    <row r="9" spans="1:6" s="188" customFormat="1" ht="18" customHeight="1">
      <c r="A9" s="283" t="s">
        <v>54</v>
      </c>
      <c r="B9" s="283" t="s">
        <v>4</v>
      </c>
      <c r="C9" s="283" t="s">
        <v>196</v>
      </c>
      <c r="D9" s="288" t="s">
        <v>42</v>
      </c>
      <c r="E9" s="288"/>
      <c r="F9" s="166"/>
    </row>
    <row r="10" spans="1:6" s="188" customFormat="1" ht="35.25" customHeight="1">
      <c r="A10" s="284"/>
      <c r="B10" s="284"/>
      <c r="C10" s="284"/>
      <c r="D10" s="189" t="s">
        <v>132</v>
      </c>
      <c r="E10" s="189" t="s">
        <v>133</v>
      </c>
      <c r="F10" s="166"/>
    </row>
    <row r="11" spans="1:5" s="178" customFormat="1" ht="14.25" customHeight="1">
      <c r="A11" s="156" t="s">
        <v>6</v>
      </c>
      <c r="B11" s="156" t="s">
        <v>7</v>
      </c>
      <c r="C11" s="156" t="s">
        <v>43</v>
      </c>
      <c r="D11" s="156">
        <v>2</v>
      </c>
      <c r="E11" s="156">
        <f>D11+1</f>
        <v>3</v>
      </c>
    </row>
    <row r="12" spans="1:5" s="190" customFormat="1" ht="18.75" customHeight="1">
      <c r="A12" s="167"/>
      <c r="B12" s="168" t="s">
        <v>110</v>
      </c>
      <c r="C12" s="169">
        <f>C13+C42+C56</f>
        <v>948814</v>
      </c>
      <c r="D12" s="169">
        <f>D13+D42+D56</f>
        <v>801093</v>
      </c>
      <c r="E12" s="169">
        <f>E13+E42+E56</f>
        <v>147721</v>
      </c>
    </row>
    <row r="13" spans="1:5" s="190" customFormat="1" ht="18.75" customHeight="1">
      <c r="A13" s="167" t="s">
        <v>6</v>
      </c>
      <c r="B13" s="168" t="s">
        <v>91</v>
      </c>
      <c r="C13" s="169">
        <f>C14+C25+C40+C41</f>
        <v>734706</v>
      </c>
      <c r="D13" s="169">
        <f>D14+D25+D40+D41</f>
        <v>641835</v>
      </c>
      <c r="E13" s="169">
        <f>E14+E25+E40+E41</f>
        <v>92871</v>
      </c>
    </row>
    <row r="14" spans="1:5" s="190" customFormat="1" ht="18.75" customHeight="1">
      <c r="A14" s="167" t="s">
        <v>17</v>
      </c>
      <c r="B14" s="168" t="s">
        <v>39</v>
      </c>
      <c r="C14" s="191">
        <f>D14+E14</f>
        <v>36868</v>
      </c>
      <c r="D14" s="191">
        <f>D15+D24</f>
        <v>34168</v>
      </c>
      <c r="E14" s="191">
        <f>E15+E24</f>
        <v>2700</v>
      </c>
    </row>
    <row r="15" spans="1:5" s="192" customFormat="1" ht="18.75" customHeight="1">
      <c r="A15" s="170">
        <v>1</v>
      </c>
      <c r="B15" s="171" t="s">
        <v>64</v>
      </c>
      <c r="C15" s="172">
        <f>C16</f>
        <v>36868</v>
      </c>
      <c r="D15" s="172">
        <f>D16</f>
        <v>34168</v>
      </c>
      <c r="E15" s="172">
        <f>E16</f>
        <v>2700</v>
      </c>
    </row>
    <row r="16" spans="1:5" s="190" customFormat="1" ht="18.75" customHeight="1">
      <c r="A16" s="170"/>
      <c r="B16" s="171" t="s">
        <v>122</v>
      </c>
      <c r="C16" s="172">
        <f>SUM(C17:C20)</f>
        <v>36868</v>
      </c>
      <c r="D16" s="172">
        <f>SUM(D17:D20)</f>
        <v>34168</v>
      </c>
      <c r="E16" s="172">
        <f>SUM(E17:E20)</f>
        <v>2700</v>
      </c>
    </row>
    <row r="17" spans="1:5" s="192" customFormat="1" ht="18.75" customHeight="1">
      <c r="A17" s="174" t="s">
        <v>14</v>
      </c>
      <c r="B17" s="193" t="s">
        <v>229</v>
      </c>
      <c r="C17" s="194">
        <f>D17+E17</f>
        <v>6000</v>
      </c>
      <c r="D17" s="194">
        <v>6000</v>
      </c>
      <c r="E17" s="194"/>
    </row>
    <row r="18" spans="1:5" s="192" customFormat="1" ht="21" customHeight="1" hidden="1">
      <c r="A18" s="174" t="s">
        <v>14</v>
      </c>
      <c r="B18" s="193" t="s">
        <v>77</v>
      </c>
      <c r="C18" s="194">
        <f>D18+E18</f>
        <v>0</v>
      </c>
      <c r="D18" s="194"/>
      <c r="E18" s="194"/>
    </row>
    <row r="19" spans="1:5" s="192" customFormat="1" ht="18" customHeight="1">
      <c r="A19" s="174" t="s">
        <v>14</v>
      </c>
      <c r="B19" s="193" t="s">
        <v>100</v>
      </c>
      <c r="C19" s="194">
        <f>D19+E19</f>
        <v>30868</v>
      </c>
      <c r="D19" s="194">
        <f>+D21-D17</f>
        <v>28168</v>
      </c>
      <c r="E19" s="194">
        <f>E21</f>
        <v>2700</v>
      </c>
    </row>
    <row r="20" spans="1:5" s="192" customFormat="1" ht="21" customHeight="1" hidden="1">
      <c r="A20" s="170" t="s">
        <v>14</v>
      </c>
      <c r="B20" s="193" t="s">
        <v>230</v>
      </c>
      <c r="C20" s="194">
        <f>D20+E20</f>
        <v>0</v>
      </c>
      <c r="D20" s="194"/>
      <c r="E20" s="194"/>
    </row>
    <row r="21" spans="1:5" s="190" customFormat="1" ht="18.75" customHeight="1">
      <c r="A21" s="170"/>
      <c r="B21" s="171" t="s">
        <v>123</v>
      </c>
      <c r="C21" s="172">
        <f>C22+C23</f>
        <v>36868</v>
      </c>
      <c r="D21" s="172">
        <f>D22+D23</f>
        <v>34168</v>
      </c>
      <c r="E21" s="172">
        <f>E22+E23</f>
        <v>2700</v>
      </c>
    </row>
    <row r="22" spans="1:5" s="192" customFormat="1" ht="18.75" customHeight="1">
      <c r="A22" s="174" t="s">
        <v>14</v>
      </c>
      <c r="B22" s="193" t="s">
        <v>231</v>
      </c>
      <c r="C22" s="194">
        <f>D22+E22</f>
        <v>23368</v>
      </c>
      <c r="D22" s="194">
        <v>23368</v>
      </c>
      <c r="E22" s="194"/>
    </row>
    <row r="23" spans="1:5" s="192" customFormat="1" ht="18.75" customHeight="1">
      <c r="A23" s="174" t="s">
        <v>14</v>
      </c>
      <c r="B23" s="193" t="s">
        <v>232</v>
      </c>
      <c r="C23" s="194">
        <f>D23+E23</f>
        <v>13500</v>
      </c>
      <c r="D23" s="194">
        <v>10800</v>
      </c>
      <c r="E23" s="194">
        <v>2700</v>
      </c>
    </row>
    <row r="24" spans="1:5" s="190" customFormat="1" ht="21" customHeight="1" hidden="1">
      <c r="A24" s="170">
        <v>2</v>
      </c>
      <c r="B24" s="171" t="s">
        <v>121</v>
      </c>
      <c r="C24" s="194"/>
      <c r="D24" s="172"/>
      <c r="E24" s="172"/>
    </row>
    <row r="25" spans="1:6" s="190" customFormat="1" ht="19.5" customHeight="1">
      <c r="A25" s="167" t="s">
        <v>18</v>
      </c>
      <c r="B25" s="168" t="s">
        <v>22</v>
      </c>
      <c r="C25" s="169">
        <f>SUM(C26:C39)</f>
        <v>683144</v>
      </c>
      <c r="D25" s="169">
        <f>SUM(D26:D39)</f>
        <v>594832</v>
      </c>
      <c r="E25" s="169">
        <f>SUM(E26:E39)</f>
        <v>88312</v>
      </c>
      <c r="F25" s="195"/>
    </row>
    <row r="26" spans="1:5" s="190" customFormat="1" ht="19.5" customHeight="1">
      <c r="A26" s="170">
        <v>1</v>
      </c>
      <c r="B26" s="171" t="s">
        <v>195</v>
      </c>
      <c r="C26" s="172">
        <f>D26+E26</f>
        <v>425458</v>
      </c>
      <c r="D26" s="172">
        <v>424458</v>
      </c>
      <c r="E26" s="172">
        <v>1000</v>
      </c>
    </row>
    <row r="27" spans="1:5" ht="19.5" customHeight="1">
      <c r="A27" s="170">
        <v>2</v>
      </c>
      <c r="B27" s="171" t="s">
        <v>30</v>
      </c>
      <c r="C27" s="172">
        <f>D27+E27</f>
        <v>600</v>
      </c>
      <c r="D27" s="172">
        <v>600</v>
      </c>
      <c r="E27" s="172"/>
    </row>
    <row r="28" spans="1:5" s="190" customFormat="1" ht="19.5" customHeight="1">
      <c r="A28" s="170">
        <v>3</v>
      </c>
      <c r="B28" s="171" t="s">
        <v>31</v>
      </c>
      <c r="C28" s="172">
        <f>D28+E28</f>
        <v>9082</v>
      </c>
      <c r="D28" s="172">
        <v>4854</v>
      </c>
      <c r="E28" s="172">
        <v>4228</v>
      </c>
    </row>
    <row r="29" spans="1:5" s="190" customFormat="1" ht="19.5" customHeight="1">
      <c r="A29" s="170">
        <v>4</v>
      </c>
      <c r="B29" s="171" t="s">
        <v>32</v>
      </c>
      <c r="C29" s="172">
        <f aca="true" t="shared" si="0" ref="C29:C41">D29+E29</f>
        <v>3299</v>
      </c>
      <c r="D29" s="172">
        <v>1432</v>
      </c>
      <c r="E29" s="172">
        <v>1867</v>
      </c>
    </row>
    <row r="30" spans="1:5" s="190" customFormat="1" ht="19.5" customHeight="1">
      <c r="A30" s="170">
        <v>5</v>
      </c>
      <c r="B30" s="171" t="s">
        <v>33</v>
      </c>
      <c r="C30" s="172">
        <f t="shared" si="0"/>
        <v>200</v>
      </c>
      <c r="D30" s="172">
        <v>200</v>
      </c>
      <c r="E30" s="172"/>
    </row>
    <row r="31" spans="1:5" s="190" customFormat="1" ht="19.5" customHeight="1">
      <c r="A31" s="170">
        <v>6</v>
      </c>
      <c r="B31" s="171" t="s">
        <v>34</v>
      </c>
      <c r="C31" s="172">
        <f t="shared" si="0"/>
        <v>3686</v>
      </c>
      <c r="D31" s="172">
        <v>1786</v>
      </c>
      <c r="E31" s="172">
        <v>1900</v>
      </c>
    </row>
    <row r="32" spans="1:5" s="190" customFormat="1" ht="19.5" customHeight="1">
      <c r="A32" s="170">
        <v>7</v>
      </c>
      <c r="B32" s="171" t="s">
        <v>35</v>
      </c>
      <c r="C32" s="172">
        <f t="shared" si="0"/>
        <v>2889</v>
      </c>
      <c r="D32" s="172">
        <v>2604</v>
      </c>
      <c r="E32" s="172">
        <v>285</v>
      </c>
    </row>
    <row r="33" spans="1:5" s="190" customFormat="1" ht="19.5" customHeight="1">
      <c r="A33" s="170">
        <v>8</v>
      </c>
      <c r="B33" s="171" t="s">
        <v>36</v>
      </c>
      <c r="C33" s="172">
        <f t="shared" si="0"/>
        <v>616</v>
      </c>
      <c r="D33" s="172">
        <v>616</v>
      </c>
      <c r="E33" s="172"/>
    </row>
    <row r="34" spans="1:5" ht="19.5" customHeight="1">
      <c r="A34" s="170">
        <v>9</v>
      </c>
      <c r="B34" s="171" t="s">
        <v>37</v>
      </c>
      <c r="C34" s="172">
        <f t="shared" si="0"/>
        <v>4232</v>
      </c>
      <c r="D34" s="172">
        <v>4232</v>
      </c>
      <c r="E34" s="172"/>
    </row>
    <row r="35" spans="1:5" ht="19.5" customHeight="1">
      <c r="A35" s="170">
        <v>10</v>
      </c>
      <c r="B35" s="171" t="s">
        <v>183</v>
      </c>
      <c r="C35" s="172">
        <f t="shared" si="0"/>
        <v>56948</v>
      </c>
      <c r="D35" s="172">
        <v>54893</v>
      </c>
      <c r="E35" s="172">
        <v>2055</v>
      </c>
    </row>
    <row r="36" spans="1:5" ht="19.5" customHeight="1">
      <c r="A36" s="170">
        <v>11</v>
      </c>
      <c r="B36" s="171" t="s">
        <v>171</v>
      </c>
      <c r="C36" s="172">
        <f t="shared" si="0"/>
        <v>110925</v>
      </c>
      <c r="D36" s="172">
        <v>39040</v>
      </c>
      <c r="E36" s="172">
        <v>71885</v>
      </c>
    </row>
    <row r="37" spans="1:5" ht="19.5" customHeight="1">
      <c r="A37" s="170">
        <v>12</v>
      </c>
      <c r="B37" s="171" t="s">
        <v>23</v>
      </c>
      <c r="C37" s="172">
        <f t="shared" si="0"/>
        <v>47164</v>
      </c>
      <c r="D37" s="172">
        <v>45545</v>
      </c>
      <c r="E37" s="172">
        <v>1619</v>
      </c>
    </row>
    <row r="38" spans="1:5" ht="19.5" customHeight="1">
      <c r="A38" s="170">
        <v>13</v>
      </c>
      <c r="B38" s="171" t="s">
        <v>38</v>
      </c>
      <c r="C38" s="172">
        <f t="shared" si="0"/>
        <v>18045</v>
      </c>
      <c r="D38" s="172">
        <v>14572</v>
      </c>
      <c r="E38" s="172">
        <v>3473</v>
      </c>
    </row>
    <row r="39" spans="1:5" ht="19.5" customHeight="1">
      <c r="A39" s="170">
        <v>14</v>
      </c>
      <c r="B39" s="171" t="s">
        <v>233</v>
      </c>
      <c r="C39" s="172">
        <f t="shared" si="0"/>
        <v>0</v>
      </c>
      <c r="D39" s="173"/>
      <c r="E39" s="172"/>
    </row>
    <row r="40" spans="1:5" ht="19.5" customHeight="1">
      <c r="A40" s="167" t="s">
        <v>19</v>
      </c>
      <c r="B40" s="168" t="s">
        <v>24</v>
      </c>
      <c r="C40" s="169">
        <f t="shared" si="0"/>
        <v>14694</v>
      </c>
      <c r="D40" s="169">
        <v>12835</v>
      </c>
      <c r="E40" s="169">
        <v>1859</v>
      </c>
    </row>
    <row r="41" spans="1:5" ht="21" customHeight="1">
      <c r="A41" s="167" t="s">
        <v>20</v>
      </c>
      <c r="B41" s="168" t="s">
        <v>65</v>
      </c>
      <c r="C41" s="169">
        <f t="shared" si="0"/>
        <v>0</v>
      </c>
      <c r="D41" s="169"/>
      <c r="E41" s="169"/>
    </row>
    <row r="42" spans="1:5" ht="20.25" customHeight="1">
      <c r="A42" s="167" t="s">
        <v>7</v>
      </c>
      <c r="B42" s="175" t="s">
        <v>92</v>
      </c>
      <c r="C42" s="169">
        <f>C43+C53</f>
        <v>214108</v>
      </c>
      <c r="D42" s="169">
        <f>D43+D53</f>
        <v>159258</v>
      </c>
      <c r="E42" s="169">
        <f>E43+E53</f>
        <v>54850</v>
      </c>
    </row>
    <row r="43" spans="1:5" ht="15.75">
      <c r="A43" s="167" t="s">
        <v>17</v>
      </c>
      <c r="B43" s="168" t="s">
        <v>89</v>
      </c>
      <c r="C43" s="169">
        <f>+C44+C47+C50</f>
        <v>210875</v>
      </c>
      <c r="D43" s="169">
        <f>+D44+D47+D50</f>
        <v>159230</v>
      </c>
      <c r="E43" s="169">
        <f>+E44+E47+E50</f>
        <v>51645</v>
      </c>
    </row>
    <row r="44" spans="1:5" ht="31.5">
      <c r="A44" s="170">
        <v>1</v>
      </c>
      <c r="B44" s="196" t="s">
        <v>227</v>
      </c>
      <c r="C44" s="172">
        <f>SUM(C45:C46)</f>
        <v>161997</v>
      </c>
      <c r="D44" s="172">
        <f>SUM(D45:D46)</f>
        <v>126463</v>
      </c>
      <c r="E44" s="172">
        <f>SUM(E45:E46)</f>
        <v>35534</v>
      </c>
    </row>
    <row r="45" spans="1:5" ht="15.75">
      <c r="A45" s="170"/>
      <c r="B45" s="197" t="s">
        <v>238</v>
      </c>
      <c r="C45" s="172">
        <f aca="true" t="shared" si="1" ref="C45:C52">D45+E45</f>
        <v>83500</v>
      </c>
      <c r="D45" s="172">
        <v>83500</v>
      </c>
      <c r="E45" s="172"/>
    </row>
    <row r="46" spans="1:5" ht="15.75">
      <c r="A46" s="170"/>
      <c r="B46" s="197" t="s">
        <v>239</v>
      </c>
      <c r="C46" s="172">
        <f t="shared" si="1"/>
        <v>78497</v>
      </c>
      <c r="D46" s="172">
        <v>42963</v>
      </c>
      <c r="E46" s="172">
        <v>35534</v>
      </c>
    </row>
    <row r="47" spans="1:5" ht="15.75">
      <c r="A47" s="170">
        <v>2</v>
      </c>
      <c r="B47" s="171" t="s">
        <v>168</v>
      </c>
      <c r="C47" s="172">
        <f>SUM(C48:C49)</f>
        <v>48468</v>
      </c>
      <c r="D47" s="172">
        <f>SUM(D48:D49)</f>
        <v>32537</v>
      </c>
      <c r="E47" s="172">
        <f>SUM(E48:E49)</f>
        <v>15931</v>
      </c>
    </row>
    <row r="48" spans="1:5" ht="15.75">
      <c r="A48" s="170"/>
      <c r="B48" s="197" t="s">
        <v>238</v>
      </c>
      <c r="C48" s="172">
        <f>D48+E48</f>
        <v>0</v>
      </c>
      <c r="D48" s="172">
        <v>0</v>
      </c>
      <c r="E48" s="172"/>
    </row>
    <row r="49" spans="1:5" ht="15.75">
      <c r="A49" s="170"/>
      <c r="B49" s="197" t="s">
        <v>239</v>
      </c>
      <c r="C49" s="172">
        <f t="shared" si="1"/>
        <v>48468</v>
      </c>
      <c r="D49" s="172">
        <v>32537</v>
      </c>
      <c r="E49" s="172">
        <v>15931</v>
      </c>
    </row>
    <row r="50" spans="1:5" ht="15.75">
      <c r="A50" s="170">
        <v>3</v>
      </c>
      <c r="B50" s="171" t="s">
        <v>169</v>
      </c>
      <c r="C50" s="172">
        <f>SUM(C51:C52)</f>
        <v>410</v>
      </c>
      <c r="D50" s="172">
        <f>SUM(D51:D52)</f>
        <v>230</v>
      </c>
      <c r="E50" s="172">
        <f>SUM(E51:E52)</f>
        <v>180</v>
      </c>
    </row>
    <row r="51" spans="1:5" ht="15.75">
      <c r="A51" s="170"/>
      <c r="B51" s="197" t="s">
        <v>238</v>
      </c>
      <c r="C51" s="172">
        <f t="shared" si="1"/>
        <v>0</v>
      </c>
      <c r="D51" s="172"/>
      <c r="E51" s="172"/>
    </row>
    <row r="52" spans="1:5" ht="15.75">
      <c r="A52" s="170"/>
      <c r="B52" s="197" t="s">
        <v>239</v>
      </c>
      <c r="C52" s="172">
        <f t="shared" si="1"/>
        <v>410</v>
      </c>
      <c r="D52" s="172">
        <v>230</v>
      </c>
      <c r="E52" s="172">
        <v>180</v>
      </c>
    </row>
    <row r="53" spans="1:5" ht="21.75" customHeight="1">
      <c r="A53" s="167" t="s">
        <v>18</v>
      </c>
      <c r="B53" s="168" t="s">
        <v>180</v>
      </c>
      <c r="C53" s="169">
        <f>SUM(C54:C55)</f>
        <v>3233</v>
      </c>
      <c r="D53" s="169">
        <f>SUM(D54:D55)</f>
        <v>28</v>
      </c>
      <c r="E53" s="169">
        <f>SUM(E54:E55)</f>
        <v>3205</v>
      </c>
    </row>
    <row r="54" spans="1:5" ht="21.75" customHeight="1">
      <c r="A54" s="170">
        <v>1</v>
      </c>
      <c r="B54" s="197" t="s">
        <v>170</v>
      </c>
      <c r="C54" s="172">
        <f>D54+E54</f>
        <v>28</v>
      </c>
      <c r="D54" s="184">
        <v>28</v>
      </c>
      <c r="E54" s="172"/>
    </row>
    <row r="55" spans="1:5" ht="21.75" customHeight="1">
      <c r="A55" s="170">
        <v>2</v>
      </c>
      <c r="B55" s="197" t="s">
        <v>181</v>
      </c>
      <c r="C55" s="172">
        <f>D55+E55</f>
        <v>3205</v>
      </c>
      <c r="D55" s="184"/>
      <c r="E55" s="184">
        <v>3205</v>
      </c>
    </row>
    <row r="56" spans="1:5" ht="21.75" customHeight="1">
      <c r="A56" s="240" t="s">
        <v>236</v>
      </c>
      <c r="B56" s="168" t="s">
        <v>237</v>
      </c>
      <c r="C56" s="191"/>
      <c r="D56" s="191"/>
      <c r="E56" s="191"/>
    </row>
  </sheetData>
  <sheetProtection/>
  <mergeCells count="9">
    <mergeCell ref="C1:E1"/>
    <mergeCell ref="A7:E7"/>
    <mergeCell ref="A9:A10"/>
    <mergeCell ref="B9:B10"/>
    <mergeCell ref="C9:C10"/>
    <mergeCell ref="C4:E4"/>
    <mergeCell ref="A6:E6"/>
    <mergeCell ref="D8:E8"/>
    <mergeCell ref="D9:E9"/>
  </mergeCells>
  <printOptions/>
  <pageMargins left="0.68" right="0.23" top="0.75" bottom="0.75" header="0.3" footer="0.3"/>
  <pageSetup fitToHeight="0" fitToWidth="1" horizontalDpi="600" verticalDpi="600" orientation="portrait" paperSize="9" scale="88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E41"/>
  <sheetViews>
    <sheetView view="pageBreakPreview" zoomScale="85" zoomScaleSheetLayoutView="85" zoomScalePageLayoutView="0" workbookViewId="0" topLeftCell="A19">
      <selection activeCell="A8" sqref="A8:A10"/>
    </sheetView>
  </sheetViews>
  <sheetFormatPr defaultColWidth="9" defaultRowHeight="15"/>
  <cols>
    <col min="1" max="1" width="5.09765625" style="13" customWidth="1"/>
    <col min="2" max="2" width="60.19921875" style="13" customWidth="1"/>
    <col min="3" max="3" width="19.09765625" style="61" customWidth="1"/>
    <col min="4" max="16384" width="9" style="13" customWidth="1"/>
  </cols>
  <sheetData>
    <row r="1" spans="1:5" s="1" customFormat="1" ht="16.5">
      <c r="A1" s="247"/>
      <c r="B1" s="275" t="s">
        <v>273</v>
      </c>
      <c r="C1" s="275"/>
      <c r="D1" s="252"/>
      <c r="E1" s="248" t="s">
        <v>274</v>
      </c>
    </row>
    <row r="2" spans="1:4" s="1" customFormat="1" ht="15.75">
      <c r="A2" s="243" t="s">
        <v>263</v>
      </c>
      <c r="B2" s="246"/>
      <c r="C2" s="246"/>
      <c r="D2" s="252"/>
    </row>
    <row r="3" spans="1:4" s="1" customFormat="1" ht="18.75">
      <c r="A3" s="243" t="s">
        <v>264</v>
      </c>
      <c r="B3" s="255"/>
      <c r="C3" s="254"/>
      <c r="D3" s="252"/>
    </row>
    <row r="4" spans="1:3" ht="21" customHeight="1">
      <c r="A4" s="152"/>
      <c r="B4" s="285"/>
      <c r="C4" s="285"/>
    </row>
    <row r="5" spans="1:3" ht="21" customHeight="1">
      <c r="A5" s="276" t="s">
        <v>240</v>
      </c>
      <c r="B5" s="276"/>
      <c r="C5" s="276"/>
    </row>
    <row r="6" spans="1:3" ht="21" customHeight="1">
      <c r="A6" s="277" t="str">
        <f>'B81'!A6</f>
        <v>(Kèm theo Quyết định số            /QĐ-UBND ngày 10 tháng 01 năm 2023 của UBND huyện Tuần Giáo)</v>
      </c>
      <c r="B6" s="277"/>
      <c r="C6" s="277"/>
    </row>
    <row r="7" spans="1:3" ht="23.25" customHeight="1">
      <c r="A7" s="198"/>
      <c r="B7" s="198"/>
      <c r="C7" s="199" t="s">
        <v>80</v>
      </c>
    </row>
    <row r="8" spans="1:3" ht="9.75" customHeight="1">
      <c r="A8" s="289" t="s">
        <v>54</v>
      </c>
      <c r="B8" s="289" t="s">
        <v>4</v>
      </c>
      <c r="C8" s="290" t="s">
        <v>5</v>
      </c>
    </row>
    <row r="9" spans="1:3" ht="9.75" customHeight="1">
      <c r="A9" s="289"/>
      <c r="B9" s="289"/>
      <c r="C9" s="290"/>
    </row>
    <row r="10" spans="1:3" ht="9.75" customHeight="1">
      <c r="A10" s="289"/>
      <c r="B10" s="289"/>
      <c r="C10" s="290"/>
    </row>
    <row r="11" spans="1:3" s="40" customFormat="1" ht="17.25" customHeight="1">
      <c r="A11" s="167" t="s">
        <v>6</v>
      </c>
      <c r="B11" s="167" t="s">
        <v>7</v>
      </c>
      <c r="C11" s="167">
        <v>1</v>
      </c>
    </row>
    <row r="12" spans="1:3" ht="21.75" customHeight="1">
      <c r="A12" s="167"/>
      <c r="B12" s="168" t="s">
        <v>86</v>
      </c>
      <c r="C12" s="200">
        <f>C13+C16+C41</f>
        <v>788276</v>
      </c>
    </row>
    <row r="13" spans="1:3" ht="21.75" customHeight="1">
      <c r="A13" s="167" t="s">
        <v>6</v>
      </c>
      <c r="B13" s="168" t="s">
        <v>166</v>
      </c>
      <c r="C13" s="200">
        <f>C14+C15</f>
        <v>143741</v>
      </c>
    </row>
    <row r="14" spans="1:3" ht="21.75" customHeight="1">
      <c r="A14" s="170">
        <v>1</v>
      </c>
      <c r="B14" s="171" t="s">
        <v>167</v>
      </c>
      <c r="C14" s="184">
        <v>88891</v>
      </c>
    </row>
    <row r="15" spans="1:3" ht="21.75" customHeight="1">
      <c r="A15" s="170">
        <v>2</v>
      </c>
      <c r="B15" s="171" t="s">
        <v>84</v>
      </c>
      <c r="C15" s="184">
        <v>54850</v>
      </c>
    </row>
    <row r="16" spans="1:5" ht="21.75" customHeight="1">
      <c r="A16" s="167" t="s">
        <v>7</v>
      </c>
      <c r="B16" s="168" t="s">
        <v>165</v>
      </c>
      <c r="C16" s="200">
        <f>C17+C24+C39+C40</f>
        <v>644535</v>
      </c>
      <c r="D16" s="38"/>
      <c r="E16" s="38"/>
    </row>
    <row r="17" spans="1:3" ht="21.75" customHeight="1">
      <c r="A17" s="167" t="s">
        <v>17</v>
      </c>
      <c r="B17" s="168" t="s">
        <v>39</v>
      </c>
      <c r="C17" s="200">
        <f>C18+C23</f>
        <v>36868</v>
      </c>
    </row>
    <row r="18" spans="1:5" s="41" customFormat="1" ht="21.75" customHeight="1">
      <c r="A18" s="170">
        <v>1</v>
      </c>
      <c r="B18" s="171" t="s">
        <v>64</v>
      </c>
      <c r="C18" s="184">
        <f>SUM(C19:C22)</f>
        <v>36868</v>
      </c>
      <c r="E18" s="42"/>
    </row>
    <row r="19" spans="1:3" s="41" customFormat="1" ht="21.75" customHeight="1">
      <c r="A19" s="174" t="s">
        <v>14</v>
      </c>
      <c r="B19" s="193" t="s">
        <v>229</v>
      </c>
      <c r="C19" s="184">
        <v>6000</v>
      </c>
    </row>
    <row r="20" spans="1:3" s="41" customFormat="1" ht="21.75" customHeight="1" hidden="1">
      <c r="A20" s="174" t="s">
        <v>14</v>
      </c>
      <c r="B20" s="193" t="s">
        <v>77</v>
      </c>
      <c r="C20" s="184"/>
    </row>
    <row r="21" spans="1:3" s="41" customFormat="1" ht="21.75" customHeight="1">
      <c r="A21" s="174" t="s">
        <v>14</v>
      </c>
      <c r="B21" s="193" t="s">
        <v>100</v>
      </c>
      <c r="C21" s="184">
        <f>36868-C19</f>
        <v>30868</v>
      </c>
    </row>
    <row r="22" spans="1:3" s="41" customFormat="1" ht="21.75" customHeight="1" hidden="1">
      <c r="A22" s="174" t="s">
        <v>14</v>
      </c>
      <c r="B22" s="193" t="s">
        <v>230</v>
      </c>
      <c r="C22" s="184"/>
    </row>
    <row r="23" spans="1:3" ht="21.75" customHeight="1" hidden="1">
      <c r="A23" s="174">
        <v>2</v>
      </c>
      <c r="B23" s="171" t="s">
        <v>121</v>
      </c>
      <c r="C23" s="184"/>
    </row>
    <row r="24" spans="1:3" ht="21.75" customHeight="1">
      <c r="A24" s="167" t="s">
        <v>18</v>
      </c>
      <c r="B24" s="168" t="s">
        <v>22</v>
      </c>
      <c r="C24" s="200">
        <f>SUM(C25:C38)</f>
        <v>594832</v>
      </c>
    </row>
    <row r="25" spans="1:3" s="41" customFormat="1" ht="21.75" customHeight="1">
      <c r="A25" s="170">
        <v>1</v>
      </c>
      <c r="B25" s="171" t="s">
        <v>195</v>
      </c>
      <c r="C25" s="184">
        <v>424458</v>
      </c>
    </row>
    <row r="26" spans="1:3" s="41" customFormat="1" ht="21.75" customHeight="1">
      <c r="A26" s="170">
        <v>2</v>
      </c>
      <c r="B26" s="171" t="s">
        <v>30</v>
      </c>
      <c r="C26" s="184">
        <v>600</v>
      </c>
    </row>
    <row r="27" spans="1:3" s="41" customFormat="1" ht="21.75" customHeight="1">
      <c r="A27" s="170">
        <v>3</v>
      </c>
      <c r="B27" s="201" t="s">
        <v>31</v>
      </c>
      <c r="C27" s="184">
        <v>4854</v>
      </c>
    </row>
    <row r="28" spans="1:3" s="41" customFormat="1" ht="21.75" customHeight="1">
      <c r="A28" s="170">
        <v>4</v>
      </c>
      <c r="B28" s="201" t="s">
        <v>32</v>
      </c>
      <c r="C28" s="184">
        <v>1432</v>
      </c>
    </row>
    <row r="29" spans="1:3" s="41" customFormat="1" ht="21.75" customHeight="1">
      <c r="A29" s="170">
        <v>5</v>
      </c>
      <c r="B29" s="201" t="s">
        <v>33</v>
      </c>
      <c r="C29" s="184">
        <v>200</v>
      </c>
    </row>
    <row r="30" spans="1:3" s="41" customFormat="1" ht="21.75" customHeight="1">
      <c r="A30" s="170">
        <v>6</v>
      </c>
      <c r="B30" s="201" t="s">
        <v>34</v>
      </c>
      <c r="C30" s="184">
        <v>1786</v>
      </c>
    </row>
    <row r="31" spans="1:3" s="41" customFormat="1" ht="21.75" customHeight="1">
      <c r="A31" s="170">
        <v>7</v>
      </c>
      <c r="B31" s="201" t="s">
        <v>35</v>
      </c>
      <c r="C31" s="184">
        <v>2604</v>
      </c>
    </row>
    <row r="32" spans="1:3" s="41" customFormat="1" ht="21.75" customHeight="1">
      <c r="A32" s="170">
        <v>8</v>
      </c>
      <c r="B32" s="201" t="s">
        <v>36</v>
      </c>
      <c r="C32" s="184">
        <v>616</v>
      </c>
    </row>
    <row r="33" spans="1:3" s="41" customFormat="1" ht="21.75" customHeight="1">
      <c r="A33" s="170">
        <v>9</v>
      </c>
      <c r="B33" s="201" t="s">
        <v>37</v>
      </c>
      <c r="C33" s="184">
        <v>4232</v>
      </c>
    </row>
    <row r="34" spans="1:3" ht="21.75" customHeight="1">
      <c r="A34" s="170">
        <v>10</v>
      </c>
      <c r="B34" s="201" t="s">
        <v>183</v>
      </c>
      <c r="C34" s="184">
        <v>54893</v>
      </c>
    </row>
    <row r="35" spans="1:3" s="41" customFormat="1" ht="21.75" customHeight="1">
      <c r="A35" s="170">
        <v>11</v>
      </c>
      <c r="B35" s="201" t="s">
        <v>171</v>
      </c>
      <c r="C35" s="184">
        <v>39040</v>
      </c>
    </row>
    <row r="36" spans="1:3" ht="21.75" customHeight="1">
      <c r="A36" s="170">
        <v>12</v>
      </c>
      <c r="B36" s="201" t="s">
        <v>23</v>
      </c>
      <c r="C36" s="184">
        <v>45545</v>
      </c>
    </row>
    <row r="37" spans="1:3" ht="21.75" customHeight="1">
      <c r="A37" s="170">
        <v>13</v>
      </c>
      <c r="B37" s="201" t="s">
        <v>38</v>
      </c>
      <c r="C37" s="184">
        <v>14572</v>
      </c>
    </row>
    <row r="38" spans="1:3" ht="21.75" customHeight="1" hidden="1">
      <c r="A38" s="170">
        <v>14</v>
      </c>
      <c r="B38" s="171" t="s">
        <v>233</v>
      </c>
      <c r="C38" s="184"/>
    </row>
    <row r="39" spans="1:3" ht="21.75" customHeight="1">
      <c r="A39" s="240" t="s">
        <v>19</v>
      </c>
      <c r="B39" s="168" t="s">
        <v>24</v>
      </c>
      <c r="C39" s="200">
        <v>12835</v>
      </c>
    </row>
    <row r="40" spans="1:3" ht="21.75" customHeight="1" hidden="1">
      <c r="A40" s="202" t="s">
        <v>20</v>
      </c>
      <c r="B40" s="203" t="s">
        <v>65</v>
      </c>
      <c r="C40" s="204"/>
    </row>
    <row r="41" spans="1:3" ht="21.75" customHeight="1" hidden="1">
      <c r="A41" s="205" t="s">
        <v>236</v>
      </c>
      <c r="B41" s="206" t="s">
        <v>237</v>
      </c>
      <c r="C41" s="207"/>
    </row>
    <row r="42" ht="15.75" hidden="1"/>
    <row r="43" ht="15.75" hidden="1"/>
  </sheetData>
  <sheetProtection/>
  <mergeCells count="7">
    <mergeCell ref="B1:C1"/>
    <mergeCell ref="B4:C4"/>
    <mergeCell ref="A5:C5"/>
    <mergeCell ref="A6:C6"/>
    <mergeCell ref="A8:A10"/>
    <mergeCell ref="B8:B10"/>
    <mergeCell ref="C8:C10"/>
  </mergeCells>
  <printOptions/>
  <pageMargins left="0.62" right="0.38" top="0.88" bottom="0.75" header="0.57" footer="0.3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P45"/>
  <sheetViews>
    <sheetView showZeros="0" view="pageBreakPreview" zoomScale="85" zoomScaleSheetLayoutView="85" zoomScalePageLayoutView="0" workbookViewId="0" topLeftCell="A10">
      <selection activeCell="A8" sqref="A8:A11"/>
    </sheetView>
  </sheetViews>
  <sheetFormatPr defaultColWidth="9" defaultRowHeight="15"/>
  <cols>
    <col min="1" max="1" width="5.3984375" style="212" customWidth="1"/>
    <col min="2" max="2" width="36.09765625" style="212" customWidth="1"/>
    <col min="3" max="5" width="10.09765625" style="212" customWidth="1"/>
    <col min="6" max="6" width="7.19921875" style="212" customWidth="1"/>
    <col min="7" max="7" width="9.19921875" style="212" hidden="1" customWidth="1"/>
    <col min="8" max="9" width="10.09765625" style="212" customWidth="1"/>
    <col min="10" max="10" width="8" style="212" customWidth="1"/>
    <col min="11" max="11" width="6.796875" style="212" customWidth="1"/>
    <col min="12" max="12" width="8.296875" style="212" customWidth="1"/>
    <col min="13" max="13" width="8.69921875" style="212" customWidth="1"/>
    <col min="14" max="14" width="9.296875" style="212" hidden="1" customWidth="1"/>
    <col min="15" max="16384" width="9" style="212" customWidth="1"/>
  </cols>
  <sheetData>
    <row r="1" spans="11:16" s="1" customFormat="1" ht="15.75">
      <c r="K1" s="243" t="s">
        <v>275</v>
      </c>
      <c r="P1" s="1" t="s">
        <v>276</v>
      </c>
    </row>
    <row r="2" s="1" customFormat="1" ht="15.75">
      <c r="A2" s="243" t="s">
        <v>263</v>
      </c>
    </row>
    <row r="3" spans="1:14" s="1" customFormat="1" ht="18.75">
      <c r="A3" s="243" t="s">
        <v>264</v>
      </c>
      <c r="B3" s="247"/>
      <c r="C3" s="249"/>
      <c r="D3" s="249"/>
      <c r="E3" s="249"/>
      <c r="F3" s="256"/>
      <c r="G3" s="249"/>
      <c r="H3" s="249"/>
      <c r="I3" s="257"/>
      <c r="J3" s="257"/>
      <c r="K3" s="257"/>
      <c r="L3" s="293"/>
      <c r="M3" s="293"/>
      <c r="N3" s="293"/>
    </row>
    <row r="4" spans="1:14" ht="21" customHeight="1">
      <c r="A4" s="208"/>
      <c r="B4" s="208"/>
      <c r="C4" s="209"/>
      <c r="D4" s="209"/>
      <c r="E4" s="209"/>
      <c r="F4" s="208"/>
      <c r="G4" s="209"/>
      <c r="H4" s="209"/>
      <c r="I4" s="210"/>
      <c r="J4" s="210"/>
      <c r="K4" s="210"/>
      <c r="L4" s="178"/>
      <c r="M4" s="211"/>
      <c r="N4" s="210"/>
    </row>
    <row r="5" spans="1:14" ht="21" customHeight="1">
      <c r="A5" s="165" t="s">
        <v>241</v>
      </c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21" customHeight="1">
      <c r="A6" s="213" t="str">
        <f>'B81'!A6</f>
        <v>(Kèm theo Quyết định số            /QĐ-UBND ngày 10 tháng 01 năm 2023 của UBND huyện Tuần Giáo)</v>
      </c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19.5" customHeight="1">
      <c r="A7" s="214"/>
      <c r="B7" s="214"/>
      <c r="C7" s="215"/>
      <c r="D7" s="215"/>
      <c r="E7" s="215"/>
      <c r="F7" s="216"/>
      <c r="G7" s="216"/>
      <c r="H7" s="216"/>
      <c r="I7" s="216"/>
      <c r="J7" s="216"/>
      <c r="K7" s="216"/>
      <c r="L7" s="217"/>
      <c r="M7" s="218" t="s">
        <v>80</v>
      </c>
      <c r="N7" s="219"/>
    </row>
    <row r="8" spans="1:14" ht="39" customHeight="1">
      <c r="A8" s="291" t="s">
        <v>54</v>
      </c>
      <c r="B8" s="292" t="s">
        <v>26</v>
      </c>
      <c r="C8" s="292" t="s">
        <v>69</v>
      </c>
      <c r="D8" s="291" t="s">
        <v>259</v>
      </c>
      <c r="E8" s="291" t="s">
        <v>260</v>
      </c>
      <c r="F8" s="291" t="s">
        <v>82</v>
      </c>
      <c r="G8" s="291" t="s">
        <v>65</v>
      </c>
      <c r="H8" s="292" t="s">
        <v>105</v>
      </c>
      <c r="I8" s="292"/>
      <c r="J8" s="292"/>
      <c r="K8" s="291" t="s">
        <v>158</v>
      </c>
      <c r="L8" s="291"/>
      <c r="M8" s="291"/>
      <c r="N8" s="291" t="s">
        <v>83</v>
      </c>
    </row>
    <row r="9" spans="1:14" ht="19.5" customHeight="1">
      <c r="A9" s="291"/>
      <c r="B9" s="292"/>
      <c r="C9" s="292"/>
      <c r="D9" s="291"/>
      <c r="E9" s="291"/>
      <c r="F9" s="291"/>
      <c r="G9" s="291"/>
      <c r="H9" s="292" t="s">
        <v>69</v>
      </c>
      <c r="I9" s="291" t="s">
        <v>21</v>
      </c>
      <c r="J9" s="291" t="s">
        <v>22</v>
      </c>
      <c r="K9" s="291" t="s">
        <v>69</v>
      </c>
      <c r="L9" s="291" t="s">
        <v>21</v>
      </c>
      <c r="M9" s="291" t="s">
        <v>22</v>
      </c>
      <c r="N9" s="291"/>
    </row>
    <row r="10" spans="1:14" ht="19.5" customHeight="1">
      <c r="A10" s="291"/>
      <c r="B10" s="292"/>
      <c r="C10" s="292"/>
      <c r="D10" s="291"/>
      <c r="E10" s="291"/>
      <c r="F10" s="291"/>
      <c r="G10" s="291"/>
      <c r="H10" s="292"/>
      <c r="I10" s="291"/>
      <c r="J10" s="291"/>
      <c r="K10" s="291"/>
      <c r="L10" s="291"/>
      <c r="M10" s="291"/>
      <c r="N10" s="291"/>
    </row>
    <row r="11" spans="1:14" ht="25.5" customHeight="1">
      <c r="A11" s="291"/>
      <c r="B11" s="292"/>
      <c r="C11" s="292"/>
      <c r="D11" s="291"/>
      <c r="E11" s="291"/>
      <c r="F11" s="291"/>
      <c r="G11" s="291"/>
      <c r="H11" s="292"/>
      <c r="I11" s="291"/>
      <c r="J11" s="291"/>
      <c r="K11" s="291"/>
      <c r="L11" s="291"/>
      <c r="M11" s="291"/>
      <c r="N11" s="291"/>
    </row>
    <row r="12" spans="1:14" s="178" customFormat="1" ht="18.75" customHeight="1">
      <c r="A12" s="156" t="s">
        <v>6</v>
      </c>
      <c r="B12" s="156" t="s">
        <v>7</v>
      </c>
      <c r="C12" s="156">
        <v>1</v>
      </c>
      <c r="D12" s="220">
        <f>C12+1</f>
        <v>2</v>
      </c>
      <c r="E12" s="220">
        <f aca="true" t="shared" si="0" ref="E12:M12">D12+1</f>
        <v>3</v>
      </c>
      <c r="F12" s="220">
        <v>4</v>
      </c>
      <c r="G12" s="220"/>
      <c r="H12" s="220">
        <v>5</v>
      </c>
      <c r="I12" s="220">
        <f t="shared" si="0"/>
        <v>6</v>
      </c>
      <c r="J12" s="220">
        <f t="shared" si="0"/>
        <v>7</v>
      </c>
      <c r="K12" s="220">
        <f t="shared" si="0"/>
        <v>8</v>
      </c>
      <c r="L12" s="220">
        <f t="shared" si="0"/>
        <v>9</v>
      </c>
      <c r="M12" s="220">
        <f t="shared" si="0"/>
        <v>10</v>
      </c>
      <c r="N12" s="220">
        <v>12</v>
      </c>
    </row>
    <row r="13" spans="1:14" ht="18.75" customHeight="1">
      <c r="A13" s="221"/>
      <c r="B13" s="222" t="s">
        <v>25</v>
      </c>
      <c r="C13" s="223">
        <f aca="true" t="shared" si="1" ref="C13:N13">C14+C40+C41+C42+C43</f>
        <v>948814</v>
      </c>
      <c r="D13" s="223">
        <f t="shared" si="1"/>
        <v>36868</v>
      </c>
      <c r="E13" s="223">
        <f>E14+E40+E41+E42+E43</f>
        <v>683144</v>
      </c>
      <c r="F13" s="223">
        <f t="shared" si="1"/>
        <v>14694</v>
      </c>
      <c r="G13" s="223">
        <f t="shared" si="1"/>
        <v>0</v>
      </c>
      <c r="H13" s="223">
        <f>H14+H40+H41+H42+H43</f>
        <v>210875</v>
      </c>
      <c r="I13" s="223">
        <f t="shared" si="1"/>
        <v>83500</v>
      </c>
      <c r="J13" s="223">
        <f t="shared" si="1"/>
        <v>127375</v>
      </c>
      <c r="K13" s="223">
        <f t="shared" si="1"/>
        <v>3233</v>
      </c>
      <c r="L13" s="223">
        <f t="shared" si="1"/>
        <v>0</v>
      </c>
      <c r="M13" s="223">
        <f t="shared" si="1"/>
        <v>3233</v>
      </c>
      <c r="N13" s="224">
        <f t="shared" si="1"/>
        <v>0</v>
      </c>
    </row>
    <row r="14" spans="1:14" s="226" customFormat="1" ht="18.75" customHeight="1">
      <c r="A14" s="221" t="s">
        <v>17</v>
      </c>
      <c r="B14" s="222" t="s">
        <v>106</v>
      </c>
      <c r="C14" s="223">
        <f aca="true" t="shared" si="2" ref="C14:N14">SUM(C15:C39)</f>
        <v>788258</v>
      </c>
      <c r="D14" s="223">
        <f t="shared" si="2"/>
        <v>34168</v>
      </c>
      <c r="E14" s="223">
        <f>SUM(E15:E39)</f>
        <v>594832</v>
      </c>
      <c r="F14" s="223">
        <f t="shared" si="2"/>
        <v>0</v>
      </c>
      <c r="G14" s="223">
        <f t="shared" si="2"/>
        <v>0</v>
      </c>
      <c r="H14" s="223">
        <f t="shared" si="2"/>
        <v>159230</v>
      </c>
      <c r="I14" s="223">
        <f t="shared" si="2"/>
        <v>83500</v>
      </c>
      <c r="J14" s="223">
        <f t="shared" si="2"/>
        <v>75730</v>
      </c>
      <c r="K14" s="223">
        <f t="shared" si="2"/>
        <v>28</v>
      </c>
      <c r="L14" s="223">
        <f t="shared" si="2"/>
        <v>0</v>
      </c>
      <c r="M14" s="223">
        <f>SUM(M15:M39)</f>
        <v>28</v>
      </c>
      <c r="N14" s="225">
        <f t="shared" si="2"/>
        <v>0</v>
      </c>
    </row>
    <row r="15" spans="1:14" ht="18.75" customHeight="1">
      <c r="A15" s="156">
        <v>1</v>
      </c>
      <c r="B15" s="227" t="s">
        <v>139</v>
      </c>
      <c r="C15" s="228">
        <f>SUM(D15:H15)+K15+N15</f>
        <v>9429</v>
      </c>
      <c r="D15" s="228"/>
      <c r="E15" s="228">
        <v>9429</v>
      </c>
      <c r="F15" s="228"/>
      <c r="G15" s="228"/>
      <c r="H15" s="228">
        <f>I15+J15</f>
        <v>0</v>
      </c>
      <c r="I15" s="228"/>
      <c r="J15" s="228"/>
      <c r="K15" s="228">
        <f>L15+M15</f>
        <v>0</v>
      </c>
      <c r="L15" s="228"/>
      <c r="M15" s="228"/>
      <c r="N15" s="229"/>
    </row>
    <row r="16" spans="1:14" ht="18.75" customHeight="1">
      <c r="A16" s="156">
        <f>A15+1</f>
        <v>2</v>
      </c>
      <c r="B16" s="227" t="s">
        <v>140</v>
      </c>
      <c r="C16" s="228">
        <f aca="true" t="shared" si="3" ref="C16:C43">SUM(D16:H16)+K16+N16</f>
        <v>8107</v>
      </c>
      <c r="D16" s="228"/>
      <c r="E16" s="228">
        <v>8107</v>
      </c>
      <c r="F16" s="228"/>
      <c r="G16" s="228"/>
      <c r="H16" s="228">
        <f aca="true" t="shared" si="4" ref="H16:H43">I16+J16</f>
        <v>0</v>
      </c>
      <c r="I16" s="228"/>
      <c r="J16" s="228"/>
      <c r="K16" s="228">
        <f aca="true" t="shared" si="5" ref="K16:K43">L16+M16</f>
        <v>0</v>
      </c>
      <c r="L16" s="228"/>
      <c r="M16" s="228"/>
      <c r="N16" s="229"/>
    </row>
    <row r="17" spans="1:14" ht="18.75" customHeight="1">
      <c r="A17" s="156">
        <f>A16+1</f>
        <v>3</v>
      </c>
      <c r="B17" s="227" t="s">
        <v>141</v>
      </c>
      <c r="C17" s="228">
        <f t="shared" si="3"/>
        <v>7822</v>
      </c>
      <c r="D17" s="228"/>
      <c r="E17" s="228">
        <v>3976</v>
      </c>
      <c r="F17" s="228"/>
      <c r="G17" s="228"/>
      <c r="H17" s="228">
        <f t="shared" si="4"/>
        <v>3846</v>
      </c>
      <c r="I17" s="228"/>
      <c r="J17" s="228">
        <v>3846</v>
      </c>
      <c r="K17" s="228">
        <f t="shared" si="5"/>
        <v>0</v>
      </c>
      <c r="L17" s="228"/>
      <c r="M17" s="228"/>
      <c r="N17" s="229"/>
    </row>
    <row r="18" spans="1:14" ht="18.75" customHeight="1">
      <c r="A18" s="156">
        <f aca="true" t="shared" si="6" ref="A18:A39">A17+1</f>
        <v>4</v>
      </c>
      <c r="B18" s="227" t="s">
        <v>142</v>
      </c>
      <c r="C18" s="228">
        <f t="shared" si="3"/>
        <v>30453</v>
      </c>
      <c r="D18" s="228"/>
      <c r="E18" s="228">
        <v>11907</v>
      </c>
      <c r="F18" s="228"/>
      <c r="G18" s="228"/>
      <c r="H18" s="228">
        <f t="shared" si="4"/>
        <v>18546</v>
      </c>
      <c r="I18" s="228"/>
      <c r="J18" s="228">
        <v>18546</v>
      </c>
      <c r="K18" s="228">
        <f t="shared" si="5"/>
        <v>0</v>
      </c>
      <c r="L18" s="228"/>
      <c r="M18" s="228"/>
      <c r="N18" s="229"/>
    </row>
    <row r="19" spans="1:14" ht="18.75" customHeight="1">
      <c r="A19" s="156">
        <f t="shared" si="6"/>
        <v>5</v>
      </c>
      <c r="B19" s="227" t="s">
        <v>143</v>
      </c>
      <c r="C19" s="228">
        <f t="shared" si="3"/>
        <v>1277</v>
      </c>
      <c r="D19" s="228"/>
      <c r="E19" s="228">
        <v>1277</v>
      </c>
      <c r="F19" s="228"/>
      <c r="G19" s="228"/>
      <c r="H19" s="228">
        <f t="shared" si="4"/>
        <v>0</v>
      </c>
      <c r="I19" s="228"/>
      <c r="J19" s="228"/>
      <c r="K19" s="228">
        <f t="shared" si="5"/>
        <v>0</v>
      </c>
      <c r="L19" s="228"/>
      <c r="M19" s="228"/>
      <c r="N19" s="229"/>
    </row>
    <row r="20" spans="1:14" ht="18.75" customHeight="1">
      <c r="A20" s="156">
        <f t="shared" si="6"/>
        <v>6</v>
      </c>
      <c r="B20" s="227" t="s">
        <v>144</v>
      </c>
      <c r="C20" s="228">
        <f t="shared" si="3"/>
        <v>8875</v>
      </c>
      <c r="D20" s="228"/>
      <c r="E20" s="228">
        <v>8875</v>
      </c>
      <c r="F20" s="228"/>
      <c r="G20" s="228"/>
      <c r="H20" s="228">
        <f t="shared" si="4"/>
        <v>0</v>
      </c>
      <c r="I20" s="228"/>
      <c r="J20" s="228"/>
      <c r="K20" s="228">
        <f t="shared" si="5"/>
        <v>0</v>
      </c>
      <c r="L20" s="228"/>
      <c r="M20" s="228"/>
      <c r="N20" s="229"/>
    </row>
    <row r="21" spans="1:14" ht="18.75" customHeight="1">
      <c r="A21" s="156">
        <f t="shared" si="6"/>
        <v>7</v>
      </c>
      <c r="B21" s="227" t="s">
        <v>145</v>
      </c>
      <c r="C21" s="228">
        <f t="shared" si="3"/>
        <v>871</v>
      </c>
      <c r="D21" s="228"/>
      <c r="E21" s="228">
        <v>871</v>
      </c>
      <c r="F21" s="228"/>
      <c r="G21" s="228"/>
      <c r="H21" s="228">
        <f t="shared" si="4"/>
        <v>0</v>
      </c>
      <c r="I21" s="228"/>
      <c r="J21" s="228"/>
      <c r="K21" s="228">
        <f t="shared" si="5"/>
        <v>0</v>
      </c>
      <c r="L21" s="228"/>
      <c r="M21" s="228"/>
      <c r="N21" s="229"/>
    </row>
    <row r="22" spans="1:14" ht="18.75" customHeight="1">
      <c r="A22" s="156">
        <f t="shared" si="6"/>
        <v>8</v>
      </c>
      <c r="B22" s="227" t="s">
        <v>146</v>
      </c>
      <c r="C22" s="228">
        <f t="shared" si="3"/>
        <v>639</v>
      </c>
      <c r="D22" s="228"/>
      <c r="E22" s="228">
        <v>639</v>
      </c>
      <c r="F22" s="228"/>
      <c r="G22" s="228"/>
      <c r="H22" s="228">
        <f t="shared" si="4"/>
        <v>0</v>
      </c>
      <c r="I22" s="228"/>
      <c r="J22" s="228"/>
      <c r="K22" s="228">
        <f t="shared" si="5"/>
        <v>0</v>
      </c>
      <c r="L22" s="228"/>
      <c r="M22" s="228"/>
      <c r="N22" s="229"/>
    </row>
    <row r="23" spans="1:14" ht="18.75" customHeight="1">
      <c r="A23" s="156">
        <f t="shared" si="6"/>
        <v>9</v>
      </c>
      <c r="B23" s="227" t="s">
        <v>147</v>
      </c>
      <c r="C23" s="228">
        <f t="shared" si="3"/>
        <v>30953</v>
      </c>
      <c r="D23" s="228"/>
      <c r="E23" s="228">
        <v>15989</v>
      </c>
      <c r="F23" s="228"/>
      <c r="G23" s="228"/>
      <c r="H23" s="228">
        <f t="shared" si="4"/>
        <v>14964</v>
      </c>
      <c r="I23" s="228"/>
      <c r="J23" s="228">
        <v>14964</v>
      </c>
      <c r="K23" s="228">
        <f t="shared" si="5"/>
        <v>0</v>
      </c>
      <c r="L23" s="228"/>
      <c r="M23" s="228"/>
      <c r="N23" s="229"/>
    </row>
    <row r="24" spans="1:14" ht="18.75" customHeight="1">
      <c r="A24" s="156">
        <f t="shared" si="6"/>
        <v>10</v>
      </c>
      <c r="B24" s="227" t="s">
        <v>148</v>
      </c>
      <c r="C24" s="228">
        <f t="shared" si="3"/>
        <v>2197</v>
      </c>
      <c r="D24" s="228"/>
      <c r="E24" s="228">
        <v>382</v>
      </c>
      <c r="F24" s="228"/>
      <c r="G24" s="228"/>
      <c r="H24" s="228">
        <f t="shared" si="4"/>
        <v>1815</v>
      </c>
      <c r="I24" s="228"/>
      <c r="J24" s="228">
        <v>1815</v>
      </c>
      <c r="K24" s="228">
        <f t="shared" si="5"/>
        <v>0</v>
      </c>
      <c r="L24" s="228"/>
      <c r="M24" s="228"/>
      <c r="N24" s="229"/>
    </row>
    <row r="25" spans="1:14" ht="18.75" customHeight="1">
      <c r="A25" s="156">
        <f t="shared" si="6"/>
        <v>11</v>
      </c>
      <c r="B25" s="227" t="s">
        <v>149</v>
      </c>
      <c r="C25" s="228">
        <f t="shared" si="3"/>
        <v>1920</v>
      </c>
      <c r="D25" s="228"/>
      <c r="E25" s="228">
        <v>1920</v>
      </c>
      <c r="F25" s="228"/>
      <c r="G25" s="228"/>
      <c r="H25" s="228">
        <f t="shared" si="4"/>
        <v>0</v>
      </c>
      <c r="I25" s="228"/>
      <c r="J25" s="228"/>
      <c r="K25" s="228">
        <f t="shared" si="5"/>
        <v>0</v>
      </c>
      <c r="L25" s="228"/>
      <c r="M25" s="228"/>
      <c r="N25" s="229"/>
    </row>
    <row r="26" spans="1:14" ht="18.75" customHeight="1">
      <c r="A26" s="156">
        <f t="shared" si="6"/>
        <v>12</v>
      </c>
      <c r="B26" s="227" t="s">
        <v>150</v>
      </c>
      <c r="C26" s="228">
        <f t="shared" si="3"/>
        <v>50626</v>
      </c>
      <c r="D26" s="228"/>
      <c r="E26" s="228">
        <v>46458</v>
      </c>
      <c r="F26" s="228"/>
      <c r="G26" s="228"/>
      <c r="H26" s="228">
        <f t="shared" si="4"/>
        <v>4168</v>
      </c>
      <c r="I26" s="228"/>
      <c r="J26" s="228">
        <v>4168</v>
      </c>
      <c r="K26" s="228">
        <f t="shared" si="5"/>
        <v>0</v>
      </c>
      <c r="L26" s="228"/>
      <c r="M26" s="228"/>
      <c r="N26" s="229"/>
    </row>
    <row r="27" spans="1:14" ht="18.75" customHeight="1">
      <c r="A27" s="156">
        <f t="shared" si="6"/>
        <v>13</v>
      </c>
      <c r="B27" s="227" t="s">
        <v>151</v>
      </c>
      <c r="C27" s="228">
        <f t="shared" si="3"/>
        <v>5775</v>
      </c>
      <c r="D27" s="228"/>
      <c r="E27" s="228">
        <v>641</v>
      </c>
      <c r="F27" s="228"/>
      <c r="G27" s="228"/>
      <c r="H27" s="228">
        <f t="shared" si="4"/>
        <v>5134</v>
      </c>
      <c r="I27" s="228"/>
      <c r="J27" s="228">
        <v>5134</v>
      </c>
      <c r="K27" s="228">
        <f t="shared" si="5"/>
        <v>0</v>
      </c>
      <c r="L27" s="228"/>
      <c r="M27" s="228"/>
      <c r="N27" s="229"/>
    </row>
    <row r="28" spans="1:14" ht="18.75" customHeight="1">
      <c r="A28" s="156">
        <f t="shared" si="6"/>
        <v>14</v>
      </c>
      <c r="B28" s="227" t="s">
        <v>152</v>
      </c>
      <c r="C28" s="228">
        <f t="shared" si="3"/>
        <v>424980</v>
      </c>
      <c r="D28" s="228"/>
      <c r="E28" s="228">
        <v>424980</v>
      </c>
      <c r="F28" s="228"/>
      <c r="G28" s="228"/>
      <c r="H28" s="228">
        <f t="shared" si="4"/>
        <v>0</v>
      </c>
      <c r="I28" s="228"/>
      <c r="J28" s="228"/>
      <c r="K28" s="228">
        <f t="shared" si="5"/>
        <v>0</v>
      </c>
      <c r="L28" s="228"/>
      <c r="M28" s="228"/>
      <c r="N28" s="229"/>
    </row>
    <row r="29" spans="1:14" ht="18.75" customHeight="1">
      <c r="A29" s="156">
        <f t="shared" si="6"/>
        <v>15</v>
      </c>
      <c r="B29" s="227" t="s">
        <v>138</v>
      </c>
      <c r="C29" s="228">
        <f t="shared" si="3"/>
        <v>5653</v>
      </c>
      <c r="D29" s="228"/>
      <c r="E29" s="228">
        <v>930</v>
      </c>
      <c r="F29" s="228"/>
      <c r="G29" s="228"/>
      <c r="H29" s="228">
        <f t="shared" si="4"/>
        <v>4723</v>
      </c>
      <c r="I29" s="228"/>
      <c r="J29" s="228">
        <v>4723</v>
      </c>
      <c r="K29" s="228">
        <f t="shared" si="5"/>
        <v>0</v>
      </c>
      <c r="L29" s="228"/>
      <c r="M29" s="228"/>
      <c r="N29" s="229"/>
    </row>
    <row r="30" spans="1:14" ht="18.75" customHeight="1">
      <c r="A30" s="156">
        <f t="shared" si="6"/>
        <v>16</v>
      </c>
      <c r="B30" s="227" t="s">
        <v>242</v>
      </c>
      <c r="C30" s="228">
        <f t="shared" si="3"/>
        <v>926</v>
      </c>
      <c r="D30" s="228"/>
      <c r="E30" s="228">
        <v>926</v>
      </c>
      <c r="F30" s="228"/>
      <c r="G30" s="228"/>
      <c r="H30" s="228">
        <f t="shared" si="4"/>
        <v>0</v>
      </c>
      <c r="I30" s="228"/>
      <c r="J30" s="228"/>
      <c r="K30" s="228">
        <f t="shared" si="5"/>
        <v>0</v>
      </c>
      <c r="L30" s="228"/>
      <c r="M30" s="228"/>
      <c r="N30" s="229"/>
    </row>
    <row r="31" spans="1:14" ht="18.75" customHeight="1">
      <c r="A31" s="156">
        <f t="shared" si="6"/>
        <v>17</v>
      </c>
      <c r="B31" s="227" t="s">
        <v>184</v>
      </c>
      <c r="C31" s="228">
        <f t="shared" si="3"/>
        <v>20585</v>
      </c>
      <c r="D31" s="228"/>
      <c r="E31" s="228">
        <v>4461</v>
      </c>
      <c r="F31" s="228"/>
      <c r="G31" s="228"/>
      <c r="H31" s="228">
        <f t="shared" si="4"/>
        <v>16124</v>
      </c>
      <c r="I31" s="228"/>
      <c r="J31" s="228">
        <v>16124</v>
      </c>
      <c r="K31" s="228">
        <f t="shared" si="5"/>
        <v>0</v>
      </c>
      <c r="L31" s="228"/>
      <c r="M31" s="228"/>
      <c r="N31" s="229"/>
    </row>
    <row r="32" spans="1:14" ht="18.75" customHeight="1">
      <c r="A32" s="156">
        <f t="shared" si="6"/>
        <v>18</v>
      </c>
      <c r="B32" s="227" t="s">
        <v>188</v>
      </c>
      <c r="C32" s="228">
        <f t="shared" si="3"/>
        <v>6784</v>
      </c>
      <c r="D32" s="228"/>
      <c r="E32" s="228">
        <v>6784</v>
      </c>
      <c r="F32" s="228"/>
      <c r="G32" s="228"/>
      <c r="H32" s="228">
        <f t="shared" si="4"/>
        <v>0</v>
      </c>
      <c r="I32" s="228"/>
      <c r="J32" s="228"/>
      <c r="K32" s="228">
        <f t="shared" si="5"/>
        <v>0</v>
      </c>
      <c r="L32" s="228"/>
      <c r="M32" s="228"/>
      <c r="N32" s="229"/>
    </row>
    <row r="33" spans="1:14" ht="18.75" customHeight="1">
      <c r="A33" s="156">
        <f t="shared" si="6"/>
        <v>19</v>
      </c>
      <c r="B33" s="227" t="s">
        <v>189</v>
      </c>
      <c r="C33" s="228">
        <f t="shared" si="3"/>
        <v>785</v>
      </c>
      <c r="D33" s="228"/>
      <c r="E33" s="228">
        <v>785</v>
      </c>
      <c r="F33" s="228"/>
      <c r="G33" s="228"/>
      <c r="H33" s="228">
        <f t="shared" si="4"/>
        <v>0</v>
      </c>
      <c r="I33" s="228"/>
      <c r="J33" s="228"/>
      <c r="K33" s="228">
        <f t="shared" si="5"/>
        <v>0</v>
      </c>
      <c r="L33" s="228"/>
      <c r="M33" s="228"/>
      <c r="N33" s="229"/>
    </row>
    <row r="34" spans="1:14" ht="18.75" customHeight="1">
      <c r="A34" s="156">
        <f t="shared" si="6"/>
        <v>20</v>
      </c>
      <c r="B34" s="227" t="s">
        <v>190</v>
      </c>
      <c r="C34" s="228">
        <f t="shared" si="3"/>
        <v>5006</v>
      </c>
      <c r="D34" s="228"/>
      <c r="E34" s="228">
        <v>5006</v>
      </c>
      <c r="F34" s="228"/>
      <c r="G34" s="228"/>
      <c r="H34" s="228">
        <f t="shared" si="4"/>
        <v>0</v>
      </c>
      <c r="I34" s="228"/>
      <c r="J34" s="228"/>
      <c r="K34" s="228">
        <f t="shared" si="5"/>
        <v>0</v>
      </c>
      <c r="L34" s="228"/>
      <c r="M34" s="228"/>
      <c r="N34" s="229"/>
    </row>
    <row r="35" spans="1:14" ht="18.75" customHeight="1">
      <c r="A35" s="156">
        <f t="shared" si="6"/>
        <v>21</v>
      </c>
      <c r="B35" s="227" t="s">
        <v>153</v>
      </c>
      <c r="C35" s="228">
        <f t="shared" si="3"/>
        <v>149</v>
      </c>
      <c r="D35" s="228"/>
      <c r="E35" s="228">
        <v>149</v>
      </c>
      <c r="F35" s="228"/>
      <c r="G35" s="228"/>
      <c r="H35" s="228">
        <f t="shared" si="4"/>
        <v>0</v>
      </c>
      <c r="I35" s="228"/>
      <c r="J35" s="228"/>
      <c r="K35" s="228">
        <f t="shared" si="5"/>
        <v>0</v>
      </c>
      <c r="L35" s="228"/>
      <c r="M35" s="228"/>
      <c r="N35" s="229"/>
    </row>
    <row r="36" spans="1:14" s="226" customFormat="1" ht="18.75" customHeight="1">
      <c r="A36" s="156">
        <f t="shared" si="6"/>
        <v>22</v>
      </c>
      <c r="B36" s="227" t="s">
        <v>154</v>
      </c>
      <c r="C36" s="228">
        <f t="shared" si="3"/>
        <v>1460</v>
      </c>
      <c r="D36" s="228"/>
      <c r="E36" s="228">
        <v>1432</v>
      </c>
      <c r="F36" s="228"/>
      <c r="G36" s="228"/>
      <c r="H36" s="228">
        <f t="shared" si="4"/>
        <v>0</v>
      </c>
      <c r="I36" s="228"/>
      <c r="J36" s="228"/>
      <c r="K36" s="228">
        <f t="shared" si="5"/>
        <v>28</v>
      </c>
      <c r="L36" s="228"/>
      <c r="M36" s="228">
        <v>28</v>
      </c>
      <c r="N36" s="229"/>
    </row>
    <row r="37" spans="1:14" s="226" customFormat="1" ht="18.75" customHeight="1">
      <c r="A37" s="156">
        <f t="shared" si="6"/>
        <v>23</v>
      </c>
      <c r="B37" s="227" t="s">
        <v>155</v>
      </c>
      <c r="C37" s="228">
        <f t="shared" si="3"/>
        <v>4854</v>
      </c>
      <c r="D37" s="228"/>
      <c r="E37" s="228">
        <v>4854</v>
      </c>
      <c r="F37" s="228"/>
      <c r="G37" s="228"/>
      <c r="H37" s="228">
        <f t="shared" si="4"/>
        <v>0</v>
      </c>
      <c r="I37" s="228"/>
      <c r="J37" s="228"/>
      <c r="K37" s="228">
        <f t="shared" si="5"/>
        <v>0</v>
      </c>
      <c r="L37" s="228"/>
      <c r="M37" s="228"/>
      <c r="N37" s="229"/>
    </row>
    <row r="38" spans="1:14" s="226" customFormat="1" ht="18.75" customHeight="1">
      <c r="A38" s="156">
        <f t="shared" si="6"/>
        <v>24</v>
      </c>
      <c r="B38" s="227" t="s">
        <v>156</v>
      </c>
      <c r="C38" s="228">
        <f t="shared" si="3"/>
        <v>139992</v>
      </c>
      <c r="D38" s="228">
        <v>34168</v>
      </c>
      <c r="E38" s="228">
        <v>15914</v>
      </c>
      <c r="F38" s="228"/>
      <c r="G38" s="228"/>
      <c r="H38" s="228">
        <f t="shared" si="4"/>
        <v>89910</v>
      </c>
      <c r="I38" s="228">
        <v>83500</v>
      </c>
      <c r="J38" s="228">
        <v>6410</v>
      </c>
      <c r="K38" s="228">
        <f t="shared" si="5"/>
        <v>0</v>
      </c>
      <c r="L38" s="228"/>
      <c r="M38" s="228"/>
      <c r="N38" s="229"/>
    </row>
    <row r="39" spans="1:14" s="226" customFormat="1" ht="18.75" customHeight="1">
      <c r="A39" s="156">
        <f t="shared" si="6"/>
        <v>25</v>
      </c>
      <c r="B39" s="227" t="s">
        <v>157</v>
      </c>
      <c r="C39" s="228">
        <f t="shared" si="3"/>
        <v>18140</v>
      </c>
      <c r="D39" s="228"/>
      <c r="E39" s="228">
        <v>18140</v>
      </c>
      <c r="F39" s="228"/>
      <c r="G39" s="228"/>
      <c r="H39" s="228">
        <f>I39+J39</f>
        <v>0</v>
      </c>
      <c r="I39" s="228"/>
      <c r="J39" s="228"/>
      <c r="K39" s="228">
        <f t="shared" si="5"/>
        <v>0</v>
      </c>
      <c r="L39" s="228"/>
      <c r="M39" s="228"/>
      <c r="N39" s="229"/>
    </row>
    <row r="40" spans="1:14" s="226" customFormat="1" ht="18.75" customHeight="1">
      <c r="A40" s="242" t="s">
        <v>18</v>
      </c>
      <c r="B40" s="222" t="s">
        <v>111</v>
      </c>
      <c r="C40" s="223">
        <f t="shared" si="3"/>
        <v>12835</v>
      </c>
      <c r="D40" s="223"/>
      <c r="E40" s="223"/>
      <c r="F40" s="223">
        <v>12835</v>
      </c>
      <c r="G40" s="223"/>
      <c r="H40" s="223">
        <f t="shared" si="4"/>
        <v>0</v>
      </c>
      <c r="I40" s="223"/>
      <c r="J40" s="223"/>
      <c r="K40" s="223">
        <f t="shared" si="5"/>
        <v>0</v>
      </c>
      <c r="L40" s="223"/>
      <c r="M40" s="223"/>
      <c r="N40" s="225"/>
    </row>
    <row r="41" spans="1:14" s="226" customFormat="1" ht="18.75" customHeight="1">
      <c r="A41" s="242"/>
      <c r="B41" s="222" t="s">
        <v>112</v>
      </c>
      <c r="C41" s="223">
        <f>SUM(D41:H41)+K41+N41</f>
        <v>0</v>
      </c>
      <c r="D41" s="223"/>
      <c r="E41" s="223"/>
      <c r="F41" s="223"/>
      <c r="G41" s="223"/>
      <c r="H41" s="223">
        <f t="shared" si="4"/>
        <v>0</v>
      </c>
      <c r="I41" s="223"/>
      <c r="J41" s="223"/>
      <c r="K41" s="223">
        <f t="shared" si="5"/>
        <v>0</v>
      </c>
      <c r="L41" s="223"/>
      <c r="M41" s="223"/>
      <c r="N41" s="225"/>
    </row>
    <row r="42" spans="1:14" ht="18.75" customHeight="1">
      <c r="A42" s="242" t="s">
        <v>19</v>
      </c>
      <c r="B42" s="222" t="s">
        <v>161</v>
      </c>
      <c r="C42" s="223">
        <f>SUM(D42:H42)+K42+N42</f>
        <v>147721</v>
      </c>
      <c r="D42" s="223">
        <v>2700</v>
      </c>
      <c r="E42" s="223">
        <v>88312</v>
      </c>
      <c r="F42" s="223">
        <v>1859</v>
      </c>
      <c r="G42" s="228"/>
      <c r="H42" s="223">
        <f>I42+J42</f>
        <v>51645</v>
      </c>
      <c r="I42" s="223"/>
      <c r="J42" s="223">
        <v>51645</v>
      </c>
      <c r="K42" s="223">
        <f t="shared" si="5"/>
        <v>3205</v>
      </c>
      <c r="L42" s="223"/>
      <c r="M42" s="223">
        <v>3205</v>
      </c>
      <c r="N42" s="229"/>
    </row>
    <row r="43" spans="1:14" ht="23.25" customHeight="1" hidden="1">
      <c r="A43" s="232"/>
      <c r="B43" s="233" t="s">
        <v>107</v>
      </c>
      <c r="C43" s="234">
        <f t="shared" si="3"/>
        <v>0</v>
      </c>
      <c r="D43" s="235"/>
      <c r="E43" s="235"/>
      <c r="F43" s="235"/>
      <c r="G43" s="235"/>
      <c r="H43" s="234">
        <f t="shared" si="4"/>
        <v>0</v>
      </c>
      <c r="I43" s="235"/>
      <c r="J43" s="235"/>
      <c r="K43" s="234">
        <f t="shared" si="5"/>
        <v>0</v>
      </c>
      <c r="L43" s="235"/>
      <c r="M43" s="235"/>
      <c r="N43" s="229"/>
    </row>
    <row r="45" ht="22.5" customHeight="1">
      <c r="D45" s="230"/>
    </row>
  </sheetData>
  <sheetProtection/>
  <mergeCells count="17">
    <mergeCell ref="L3:N3"/>
    <mergeCell ref="N8:N11"/>
    <mergeCell ref="H9:H11"/>
    <mergeCell ref="I9:I11"/>
    <mergeCell ref="J9:J11"/>
    <mergeCell ref="K9:K11"/>
    <mergeCell ref="L9:L11"/>
    <mergeCell ref="M9:M11"/>
    <mergeCell ref="G8:G11"/>
    <mergeCell ref="H8:J8"/>
    <mergeCell ref="K8:M8"/>
    <mergeCell ref="A8:A11"/>
    <mergeCell ref="B8:B11"/>
    <mergeCell ref="C8:C11"/>
    <mergeCell ref="D8:D11"/>
    <mergeCell ref="E8:E11"/>
    <mergeCell ref="F8:F11"/>
  </mergeCells>
  <printOptions/>
  <pageMargins left="0.38" right="0.21" top="0.75" bottom="0.75" header="0.3" footer="0.3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U26"/>
  <sheetViews>
    <sheetView showZeros="0" view="pageBreakPreview" zoomScale="85" zoomScaleNormal="85" zoomScaleSheetLayoutView="85" zoomScalePageLayoutView="0" workbookViewId="0" topLeftCell="A1">
      <selection activeCell="A9" sqref="A9:A12"/>
    </sheetView>
  </sheetViews>
  <sheetFormatPr defaultColWidth="9" defaultRowHeight="15"/>
  <cols>
    <col min="1" max="1" width="6.19921875" style="3" customWidth="1"/>
    <col min="2" max="2" width="34.296875" style="3" customWidth="1"/>
    <col min="3" max="4" width="11.796875" style="3" customWidth="1"/>
    <col min="5" max="11" width="8.69921875" style="3" hidden="1" customWidth="1"/>
    <col min="12" max="12" width="11.296875" style="3" hidden="1" customWidth="1"/>
    <col min="13" max="14" width="11.796875" style="3" customWidth="1"/>
    <col min="15" max="15" width="11.69921875" style="3" hidden="1" customWidth="1"/>
    <col min="16" max="19" width="11.796875" style="3" customWidth="1"/>
    <col min="20" max="21" width="9.19921875" style="3" customWidth="1"/>
    <col min="22" max="16384" width="9" style="3" customWidth="1"/>
  </cols>
  <sheetData>
    <row r="1" spans="1:20" ht="18" customHeight="1">
      <c r="A1" s="258"/>
      <c r="B1" s="258"/>
      <c r="C1" s="259"/>
      <c r="D1" s="259"/>
      <c r="E1" s="259"/>
      <c r="F1" s="259"/>
      <c r="G1" s="260"/>
      <c r="H1" s="260"/>
      <c r="I1" s="260"/>
      <c r="J1" s="260"/>
      <c r="K1" s="260"/>
      <c r="L1" s="259"/>
      <c r="M1" s="259"/>
      <c r="N1" s="259"/>
      <c r="P1" s="261"/>
      <c r="Q1" s="261"/>
      <c r="R1" s="262" t="s">
        <v>277</v>
      </c>
      <c r="T1" s="1" t="s">
        <v>278</v>
      </c>
    </row>
    <row r="2" spans="1:18" ht="18" customHeight="1">
      <c r="A2" s="243" t="s">
        <v>263</v>
      </c>
      <c r="B2" s="258"/>
      <c r="C2" s="259"/>
      <c r="D2" s="259"/>
      <c r="E2" s="259"/>
      <c r="F2" s="259"/>
      <c r="G2" s="260"/>
      <c r="H2" s="260"/>
      <c r="I2" s="260"/>
      <c r="J2" s="260"/>
      <c r="K2" s="260"/>
      <c r="L2" s="259"/>
      <c r="M2" s="259"/>
      <c r="N2" s="259"/>
      <c r="O2" s="262"/>
      <c r="P2" s="262"/>
      <c r="Q2" s="262"/>
      <c r="R2" s="262"/>
    </row>
    <row r="3" spans="1:18" ht="18" customHeight="1">
      <c r="A3" s="243" t="s">
        <v>264</v>
      </c>
      <c r="B3" s="258"/>
      <c r="C3" s="259"/>
      <c r="D3" s="259"/>
      <c r="E3" s="259"/>
      <c r="F3" s="259"/>
      <c r="G3" s="260"/>
      <c r="H3" s="260"/>
      <c r="I3" s="260"/>
      <c r="J3" s="260"/>
      <c r="K3" s="260"/>
      <c r="L3" s="259"/>
      <c r="M3" s="259"/>
      <c r="N3" s="259"/>
      <c r="O3" s="262"/>
      <c r="P3" s="262"/>
      <c r="Q3" s="262"/>
      <c r="R3" s="262"/>
    </row>
    <row r="4" spans="1:19" ht="19.5" customHeight="1">
      <c r="A4" s="91"/>
      <c r="B4" s="91"/>
      <c r="C4" s="92"/>
      <c r="D4" s="92"/>
      <c r="E4" s="92"/>
      <c r="F4" s="92"/>
      <c r="G4" s="91"/>
      <c r="H4" s="91"/>
      <c r="I4" s="91"/>
      <c r="J4" s="91"/>
      <c r="K4" s="91"/>
      <c r="L4" s="92"/>
      <c r="M4" s="92"/>
      <c r="N4" s="92"/>
      <c r="O4" s="93"/>
      <c r="P4" s="94"/>
      <c r="Q4" s="93"/>
      <c r="R4" s="23"/>
      <c r="S4" s="23"/>
    </row>
    <row r="5" spans="1:19" ht="19.5" customHeight="1">
      <c r="A5" s="91" t="s">
        <v>130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ht="19.5" customHeight="1">
      <c r="A6" s="91" t="s">
        <v>243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s="4" customFormat="1" ht="19.5" customHeight="1">
      <c r="A7" s="95" t="str">
        <f>'B81'!A6</f>
        <v>(Kèm theo Quyết định số            /QĐ-UBND ngày 10 tháng 01 năm 2023 của UBND huyện Tuần Giáo)</v>
      </c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9" ht="26.25" customHeight="1">
      <c r="A8" s="97"/>
      <c r="B8" s="97"/>
      <c r="C8" s="93"/>
      <c r="D8" s="93"/>
      <c r="E8" s="93"/>
      <c r="F8" s="93"/>
      <c r="G8" s="98"/>
      <c r="H8" s="98"/>
      <c r="I8" s="98"/>
      <c r="J8" s="98"/>
      <c r="K8" s="98"/>
      <c r="L8" s="98"/>
      <c r="M8" s="98"/>
      <c r="N8" s="98"/>
      <c r="O8" s="98"/>
      <c r="P8" s="93"/>
      <c r="Q8" s="93"/>
      <c r="R8" s="296" t="s">
        <v>80</v>
      </c>
      <c r="S8" s="296"/>
    </row>
    <row r="9" spans="1:19" ht="21.75" customHeight="1">
      <c r="A9" s="294" t="s">
        <v>54</v>
      </c>
      <c r="B9" s="295" t="s">
        <v>26</v>
      </c>
      <c r="C9" s="295" t="s">
        <v>69</v>
      </c>
      <c r="D9" s="294" t="s">
        <v>55</v>
      </c>
      <c r="E9" s="294" t="s">
        <v>44</v>
      </c>
      <c r="F9" s="294" t="s">
        <v>93</v>
      </c>
      <c r="G9" s="294" t="s">
        <v>94</v>
      </c>
      <c r="H9" s="294" t="s">
        <v>95</v>
      </c>
      <c r="I9" s="294" t="s">
        <v>96</v>
      </c>
      <c r="J9" s="294" t="s">
        <v>97</v>
      </c>
      <c r="K9" s="294" t="s">
        <v>98</v>
      </c>
      <c r="L9" s="294" t="s">
        <v>99</v>
      </c>
      <c r="M9" s="294" t="s">
        <v>100</v>
      </c>
      <c r="N9" s="294" t="s">
        <v>27</v>
      </c>
      <c r="O9" s="294"/>
      <c r="P9" s="294"/>
      <c r="Q9" s="294" t="s">
        <v>101</v>
      </c>
      <c r="R9" s="294" t="s">
        <v>102</v>
      </c>
      <c r="S9" s="294" t="s">
        <v>103</v>
      </c>
    </row>
    <row r="10" spans="1:19" ht="13.5" customHeight="1">
      <c r="A10" s="294"/>
      <c r="B10" s="295"/>
      <c r="C10" s="295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 t="s">
        <v>108</v>
      </c>
      <c r="O10" s="294" t="s">
        <v>109</v>
      </c>
      <c r="P10" s="294" t="s">
        <v>244</v>
      </c>
      <c r="Q10" s="294"/>
      <c r="R10" s="294"/>
      <c r="S10" s="294"/>
    </row>
    <row r="11" spans="1:19" ht="13.5" customHeight="1">
      <c r="A11" s="294"/>
      <c r="B11" s="295"/>
      <c r="C11" s="295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</row>
    <row r="12" spans="1:19" ht="78.75" customHeight="1">
      <c r="A12" s="294"/>
      <c r="B12" s="295"/>
      <c r="C12" s="295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</row>
    <row r="13" spans="1:19" s="23" customFormat="1" ht="22.5" customHeight="1">
      <c r="A13" s="21" t="s">
        <v>6</v>
      </c>
      <c r="B13" s="21" t="s">
        <v>7</v>
      </c>
      <c r="C13" s="21">
        <v>1</v>
      </c>
      <c r="D13" s="22">
        <f>C13+1</f>
        <v>2</v>
      </c>
      <c r="E13" s="22">
        <f aca="true" t="shared" si="0" ref="E13:S13">D13+1</f>
        <v>3</v>
      </c>
      <c r="F13" s="22">
        <f t="shared" si="0"/>
        <v>4</v>
      </c>
      <c r="G13" s="22">
        <f t="shared" si="0"/>
        <v>5</v>
      </c>
      <c r="H13" s="22">
        <f t="shared" si="0"/>
        <v>6</v>
      </c>
      <c r="I13" s="22">
        <f t="shared" si="0"/>
        <v>7</v>
      </c>
      <c r="J13" s="22">
        <f t="shared" si="0"/>
        <v>8</v>
      </c>
      <c r="K13" s="22">
        <f t="shared" si="0"/>
        <v>9</v>
      </c>
      <c r="L13" s="22">
        <f t="shared" si="0"/>
        <v>10</v>
      </c>
      <c r="M13" s="22">
        <v>3</v>
      </c>
      <c r="N13" s="22">
        <v>4</v>
      </c>
      <c r="O13" s="22"/>
      <c r="P13" s="22">
        <v>5</v>
      </c>
      <c r="Q13" s="22">
        <v>7</v>
      </c>
      <c r="R13" s="22">
        <f t="shared" si="0"/>
        <v>8</v>
      </c>
      <c r="S13" s="22">
        <f t="shared" si="0"/>
        <v>9</v>
      </c>
    </row>
    <row r="14" spans="1:21" ht="28.5" customHeight="1">
      <c r="A14" s="21"/>
      <c r="B14" s="99" t="s">
        <v>25</v>
      </c>
      <c r="C14" s="100">
        <f aca="true" t="shared" si="1" ref="C14:S14">C15+C17+C19+C21</f>
        <v>34168</v>
      </c>
      <c r="D14" s="100">
        <f t="shared" si="1"/>
        <v>6000</v>
      </c>
      <c r="E14" s="100">
        <f t="shared" si="1"/>
        <v>0</v>
      </c>
      <c r="F14" s="100">
        <f t="shared" si="1"/>
        <v>0</v>
      </c>
      <c r="G14" s="100">
        <f t="shared" si="1"/>
        <v>0</v>
      </c>
      <c r="H14" s="100">
        <f t="shared" si="1"/>
        <v>0</v>
      </c>
      <c r="I14" s="100">
        <f t="shared" si="1"/>
        <v>0</v>
      </c>
      <c r="J14" s="100">
        <f t="shared" si="1"/>
        <v>0</v>
      </c>
      <c r="K14" s="100">
        <f t="shared" si="1"/>
        <v>0</v>
      </c>
      <c r="L14" s="100">
        <f t="shared" si="1"/>
        <v>0</v>
      </c>
      <c r="M14" s="100">
        <f t="shared" si="1"/>
        <v>28168</v>
      </c>
      <c r="N14" s="100">
        <f t="shared" si="1"/>
        <v>17749</v>
      </c>
      <c r="O14" s="100">
        <f t="shared" si="1"/>
        <v>0</v>
      </c>
      <c r="P14" s="100">
        <f t="shared" si="1"/>
        <v>10419</v>
      </c>
      <c r="Q14" s="100">
        <f t="shared" si="1"/>
        <v>0</v>
      </c>
      <c r="R14" s="100">
        <f t="shared" si="1"/>
        <v>0</v>
      </c>
      <c r="S14" s="100">
        <f t="shared" si="1"/>
        <v>0</v>
      </c>
      <c r="U14" s="24"/>
    </row>
    <row r="15" spans="1:19" s="12" customFormat="1" ht="28.5" customHeight="1">
      <c r="A15" s="21" t="s">
        <v>17</v>
      </c>
      <c r="B15" s="99" t="s">
        <v>231</v>
      </c>
      <c r="C15" s="100">
        <f>C16</f>
        <v>23368</v>
      </c>
      <c r="D15" s="100">
        <f aca="true" t="shared" si="2" ref="D15:S15">D16</f>
        <v>6000</v>
      </c>
      <c r="E15" s="100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17368</v>
      </c>
      <c r="N15" s="100">
        <f t="shared" si="2"/>
        <v>8849</v>
      </c>
      <c r="O15" s="100">
        <f t="shared" si="2"/>
        <v>0</v>
      </c>
      <c r="P15" s="100">
        <f t="shared" si="2"/>
        <v>8519</v>
      </c>
      <c r="Q15" s="100">
        <f t="shared" si="2"/>
        <v>0</v>
      </c>
      <c r="R15" s="100">
        <f t="shared" si="2"/>
        <v>0</v>
      </c>
      <c r="S15" s="100">
        <f t="shared" si="2"/>
        <v>0</v>
      </c>
    </row>
    <row r="16" spans="1:21" ht="28.5" customHeight="1">
      <c r="A16" s="101">
        <v>1</v>
      </c>
      <c r="B16" s="102" t="s">
        <v>245</v>
      </c>
      <c r="C16" s="103">
        <f>SUM(D16:M16)+Q16+R16+S16</f>
        <v>23368</v>
      </c>
      <c r="D16" s="103">
        <v>6000</v>
      </c>
      <c r="E16" s="103"/>
      <c r="F16" s="103"/>
      <c r="G16" s="103"/>
      <c r="H16" s="103"/>
      <c r="I16" s="103"/>
      <c r="J16" s="103"/>
      <c r="K16" s="103"/>
      <c r="L16" s="103"/>
      <c r="M16" s="103">
        <f>N16+O16+P16</f>
        <v>17368</v>
      </c>
      <c r="N16" s="103">
        <v>8849</v>
      </c>
      <c r="O16" s="103"/>
      <c r="P16" s="103">
        <v>8519</v>
      </c>
      <c r="Q16" s="103"/>
      <c r="R16" s="103"/>
      <c r="S16" s="103"/>
      <c r="U16" s="24">
        <f>C14+2700</f>
        <v>36868</v>
      </c>
    </row>
    <row r="17" spans="1:19" s="12" customFormat="1" ht="28.5" customHeight="1">
      <c r="A17" s="21" t="s">
        <v>18</v>
      </c>
      <c r="B17" s="99" t="s">
        <v>232</v>
      </c>
      <c r="C17" s="100">
        <f>C18</f>
        <v>10800</v>
      </c>
      <c r="D17" s="100">
        <f aca="true" t="shared" si="3" ref="D17:S17">D18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 t="shared" si="3"/>
        <v>0</v>
      </c>
      <c r="K17" s="100">
        <f t="shared" si="3"/>
        <v>0</v>
      </c>
      <c r="L17" s="100">
        <f t="shared" si="3"/>
        <v>0</v>
      </c>
      <c r="M17" s="100">
        <f t="shared" si="3"/>
        <v>10800</v>
      </c>
      <c r="N17" s="100">
        <f t="shared" si="3"/>
        <v>8900</v>
      </c>
      <c r="O17" s="100">
        <f t="shared" si="3"/>
        <v>0</v>
      </c>
      <c r="P17" s="100">
        <f t="shared" si="3"/>
        <v>1900</v>
      </c>
      <c r="Q17" s="100">
        <f t="shared" si="3"/>
        <v>0</v>
      </c>
      <c r="R17" s="100">
        <f t="shared" si="3"/>
        <v>0</v>
      </c>
      <c r="S17" s="100">
        <f t="shared" si="3"/>
        <v>0</v>
      </c>
    </row>
    <row r="18" spans="1:19" ht="28.5" customHeight="1">
      <c r="A18" s="101">
        <v>1</v>
      </c>
      <c r="B18" s="102" t="s">
        <v>245</v>
      </c>
      <c r="C18" s="103">
        <f>SUM(D18:M18)+Q18+R18+S18</f>
        <v>10800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>
        <f>N18+O18+P18</f>
        <v>10800</v>
      </c>
      <c r="N18" s="103">
        <f>11600-2700</f>
        <v>8900</v>
      </c>
      <c r="O18" s="103"/>
      <c r="P18" s="103">
        <v>1900</v>
      </c>
      <c r="Q18" s="103"/>
      <c r="R18" s="103"/>
      <c r="S18" s="103"/>
    </row>
    <row r="19" spans="1:19" s="12" customFormat="1" ht="15.75" customHeight="1" hidden="1">
      <c r="A19" s="28" t="s">
        <v>18</v>
      </c>
      <c r="B19" s="29" t="s">
        <v>159</v>
      </c>
      <c r="C19" s="30">
        <f>C20</f>
        <v>0</v>
      </c>
      <c r="D19" s="30">
        <f aca="true" t="shared" si="4" ref="D19:S19">D20</f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0</v>
      </c>
      <c r="P19" s="30">
        <f t="shared" si="4"/>
        <v>0</v>
      </c>
      <c r="Q19" s="30">
        <f t="shared" si="4"/>
        <v>0</v>
      </c>
      <c r="R19" s="30">
        <f t="shared" si="4"/>
        <v>0</v>
      </c>
      <c r="S19" s="30">
        <f t="shared" si="4"/>
        <v>0</v>
      </c>
    </row>
    <row r="20" spans="1:19" s="1" customFormat="1" ht="15.75" customHeight="1" hidden="1">
      <c r="A20" s="19">
        <v>1</v>
      </c>
      <c r="B20" s="9" t="s">
        <v>245</v>
      </c>
      <c r="C20" s="2">
        <f>SUM(D20:M20)+Q20+R20+S20</f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5">
        <f>N20+O20+P20</f>
        <v>0</v>
      </c>
      <c r="N20" s="20"/>
      <c r="O20" s="20"/>
      <c r="P20" s="20"/>
      <c r="Q20" s="20"/>
      <c r="R20" s="20"/>
      <c r="S20" s="20"/>
    </row>
    <row r="21" spans="1:19" s="12" customFormat="1" ht="15.75" customHeight="1" hidden="1">
      <c r="A21" s="31" t="s">
        <v>19</v>
      </c>
      <c r="B21" s="32" t="s">
        <v>160</v>
      </c>
      <c r="C21" s="33">
        <f>C22</f>
        <v>0</v>
      </c>
      <c r="D21" s="33">
        <f aca="true" t="shared" si="5" ref="D21:S21">D22</f>
        <v>0</v>
      </c>
      <c r="E21" s="33">
        <f t="shared" si="5"/>
        <v>0</v>
      </c>
      <c r="F21" s="33">
        <f t="shared" si="5"/>
        <v>0</v>
      </c>
      <c r="G21" s="33">
        <f t="shared" si="5"/>
        <v>0</v>
      </c>
      <c r="H21" s="33">
        <f t="shared" si="5"/>
        <v>0</v>
      </c>
      <c r="I21" s="33">
        <f t="shared" si="5"/>
        <v>0</v>
      </c>
      <c r="J21" s="33">
        <f t="shared" si="5"/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 t="shared" si="5"/>
        <v>0</v>
      </c>
      <c r="O21" s="33">
        <f t="shared" si="5"/>
        <v>0</v>
      </c>
      <c r="P21" s="33">
        <f t="shared" si="5"/>
        <v>0</v>
      </c>
      <c r="Q21" s="33">
        <f t="shared" si="5"/>
        <v>0</v>
      </c>
      <c r="R21" s="33">
        <f t="shared" si="5"/>
        <v>0</v>
      </c>
      <c r="S21" s="33">
        <f t="shared" si="5"/>
        <v>0</v>
      </c>
    </row>
    <row r="22" spans="1:19" ht="15.75" customHeight="1" hidden="1">
      <c r="A22" s="34">
        <v>1</v>
      </c>
      <c r="B22" s="35" t="s">
        <v>245</v>
      </c>
      <c r="C22" s="25">
        <f>SUM(D22:M22)+Q22+R22+S22</f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25">
        <f>N22+O22+P22</f>
        <v>0</v>
      </c>
      <c r="N22" s="36"/>
      <c r="O22" s="36"/>
      <c r="P22" s="36"/>
      <c r="Q22" s="36"/>
      <c r="R22" s="36"/>
      <c r="S22" s="25"/>
    </row>
    <row r="23" spans="1:19" ht="15.75" customHeight="1" hidden="1">
      <c r="A23" s="26"/>
      <c r="B23" s="3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" ht="15.75" hidden="1">
      <c r="A24" s="4"/>
      <c r="B24" s="4"/>
    </row>
    <row r="25" spans="1:2" ht="15.75">
      <c r="A25" s="4"/>
      <c r="B25" s="4"/>
    </row>
    <row r="26" ht="15.75">
      <c r="B26" s="4"/>
    </row>
    <row r="34" ht="22.5" customHeight="1"/>
  </sheetData>
  <sheetProtection/>
  <mergeCells count="21">
    <mergeCell ref="M9:M12"/>
    <mergeCell ref="G9:G12"/>
    <mergeCell ref="H9:H12"/>
    <mergeCell ref="I9:I12"/>
    <mergeCell ref="N9:P9"/>
    <mergeCell ref="J9:J12"/>
    <mergeCell ref="K9:K12"/>
    <mergeCell ref="L9:L12"/>
    <mergeCell ref="S9:S12"/>
    <mergeCell ref="P10:P12"/>
    <mergeCell ref="Q9:Q12"/>
    <mergeCell ref="R9:R12"/>
    <mergeCell ref="N10:N12"/>
    <mergeCell ref="R8:S8"/>
    <mergeCell ref="O10:O12"/>
    <mergeCell ref="A9:A12"/>
    <mergeCell ref="B9:B12"/>
    <mergeCell ref="C9:C12"/>
    <mergeCell ref="D9:D12"/>
    <mergeCell ref="E9:E12"/>
    <mergeCell ref="F9:F12"/>
  </mergeCells>
  <printOptions/>
  <pageMargins left="0.35" right="0.35" top="0.58" bottom="0.75" header="0.3" footer="0.3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W64"/>
  <sheetViews>
    <sheetView showZeros="0" view="pageBreakPreview" zoomScale="60" zoomScaleNormal="70" workbookViewId="0" topLeftCell="A1">
      <selection activeCell="A9" sqref="A9:A12"/>
    </sheetView>
  </sheetViews>
  <sheetFormatPr defaultColWidth="9" defaultRowHeight="15"/>
  <cols>
    <col min="1" max="1" width="4.19921875" style="13" customWidth="1"/>
    <col min="2" max="2" width="40" style="13" customWidth="1"/>
    <col min="3" max="3" width="12.296875" style="13" customWidth="1"/>
    <col min="4" max="4" width="9.796875" style="13" customWidth="1"/>
    <col min="5" max="5" width="7.09765625" style="13" customWidth="1"/>
    <col min="6" max="6" width="7.3984375" style="13" customWidth="1"/>
    <col min="7" max="7" width="8.09765625" style="13" customWidth="1"/>
    <col min="8" max="8" width="8.69921875" style="13" customWidth="1"/>
    <col min="9" max="9" width="7.19921875" style="13" customWidth="1"/>
    <col min="10" max="10" width="7.296875" style="13" customWidth="1"/>
    <col min="11" max="11" width="6.19921875" style="13" customWidth="1"/>
    <col min="12" max="12" width="7.09765625" style="13" customWidth="1"/>
    <col min="13" max="13" width="9" style="13" customWidth="1"/>
    <col min="14" max="14" width="8.69921875" style="13" customWidth="1"/>
    <col min="15" max="15" width="10" style="13" customWidth="1"/>
    <col min="16" max="16" width="8.796875" style="13" customWidth="1"/>
    <col min="17" max="17" width="9.8984375" style="13" customWidth="1"/>
    <col min="18" max="18" width="8.8984375" style="13" customWidth="1"/>
    <col min="19" max="19" width="7.796875" style="13" customWidth="1"/>
    <col min="20" max="21" width="9.19921875" style="13" hidden="1" customWidth="1"/>
    <col min="22" max="16384" width="9" style="13" customWidth="1"/>
  </cols>
  <sheetData>
    <row r="1" spans="1:23" s="1" customFormat="1" ht="18.75" customHeight="1">
      <c r="A1" s="247"/>
      <c r="B1" s="247"/>
      <c r="C1" s="263"/>
      <c r="D1" s="249"/>
      <c r="E1" s="249"/>
      <c r="F1" s="249"/>
      <c r="G1" s="256"/>
      <c r="H1" s="256"/>
      <c r="I1" s="256"/>
      <c r="J1" s="256"/>
      <c r="K1" s="256"/>
      <c r="L1" s="249"/>
      <c r="M1" s="249"/>
      <c r="N1" s="249"/>
      <c r="O1" s="249"/>
      <c r="P1" s="249"/>
      <c r="Q1" s="264" t="s">
        <v>279</v>
      </c>
      <c r="R1" s="264"/>
      <c r="S1" s="265"/>
      <c r="U1" s="266"/>
      <c r="W1" s="1" t="s">
        <v>280</v>
      </c>
    </row>
    <row r="2" spans="1:21" s="1" customFormat="1" ht="18" customHeight="1">
      <c r="A2" s="298" t="s">
        <v>263</v>
      </c>
      <c r="B2" s="298"/>
      <c r="C2" s="263"/>
      <c r="D2" s="249"/>
      <c r="E2" s="249"/>
      <c r="F2" s="249"/>
      <c r="G2" s="256"/>
      <c r="H2" s="256"/>
      <c r="I2" s="256"/>
      <c r="J2" s="256"/>
      <c r="K2" s="256"/>
      <c r="L2" s="249"/>
      <c r="M2" s="249"/>
      <c r="N2" s="249"/>
      <c r="O2" s="249"/>
      <c r="P2" s="249"/>
      <c r="Q2" s="264"/>
      <c r="R2" s="264"/>
      <c r="S2" s="265"/>
      <c r="U2" s="266"/>
    </row>
    <row r="3" spans="1:21" s="1" customFormat="1" ht="18" customHeight="1">
      <c r="A3" s="298" t="s">
        <v>264</v>
      </c>
      <c r="B3" s="298"/>
      <c r="C3" s="263"/>
      <c r="D3" s="249"/>
      <c r="E3" s="249"/>
      <c r="F3" s="249"/>
      <c r="G3" s="256"/>
      <c r="H3" s="256"/>
      <c r="I3" s="256"/>
      <c r="J3" s="256"/>
      <c r="K3" s="256"/>
      <c r="L3" s="249"/>
      <c r="M3" s="249"/>
      <c r="N3" s="249"/>
      <c r="O3" s="249"/>
      <c r="P3" s="249"/>
      <c r="Q3" s="264"/>
      <c r="R3" s="264"/>
      <c r="S3" s="265"/>
      <c r="U3" s="266"/>
    </row>
    <row r="4" spans="1:19" ht="18.75" customHeight="1">
      <c r="A4" s="63"/>
      <c r="B4" s="63"/>
      <c r="C4" s="65"/>
      <c r="D4" s="65"/>
      <c r="E4" s="65"/>
      <c r="F4" s="65"/>
      <c r="G4" s="90"/>
      <c r="H4" s="90"/>
      <c r="I4" s="90"/>
      <c r="J4" s="90"/>
      <c r="K4" s="90"/>
      <c r="L4" s="65"/>
      <c r="M4" s="65"/>
      <c r="N4" s="65"/>
      <c r="O4" s="65"/>
      <c r="P4" s="65"/>
      <c r="Q4" s="44"/>
      <c r="R4" s="88"/>
      <c r="S4" s="89"/>
    </row>
    <row r="5" spans="1:19" s="17" customFormat="1" ht="18.75" customHeight="1">
      <c r="A5" s="90" t="s">
        <v>131</v>
      </c>
      <c r="B5" s="90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17" customFormat="1" ht="21.75" customHeight="1">
      <c r="A6" s="90" t="s">
        <v>256</v>
      </c>
      <c r="B6" s="90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20.25" customHeight="1">
      <c r="A7" s="105" t="str">
        <f>'B81'!A6</f>
        <v>(Kèm theo Quyết định số            /QĐ-UBND ngày 10 tháng 01 năm 2023 của UBND huyện Tuần Giáo)</v>
      </c>
      <c r="B7" s="106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23.25" customHeight="1">
      <c r="A8" s="66"/>
      <c r="B8" s="66"/>
      <c r="C8" s="67"/>
      <c r="D8" s="67"/>
      <c r="E8" s="67"/>
      <c r="F8" s="6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 t="s">
        <v>80</v>
      </c>
    </row>
    <row r="9" spans="1:19" s="14" customFormat="1" ht="15" customHeight="1">
      <c r="A9" s="297" t="s">
        <v>54</v>
      </c>
      <c r="B9" s="299" t="s">
        <v>26</v>
      </c>
      <c r="C9" s="299" t="s">
        <v>69</v>
      </c>
      <c r="D9" s="297" t="s">
        <v>55</v>
      </c>
      <c r="E9" s="297" t="s">
        <v>44</v>
      </c>
      <c r="F9" s="297" t="s">
        <v>93</v>
      </c>
      <c r="G9" s="297" t="s">
        <v>94</v>
      </c>
      <c r="H9" s="297" t="s">
        <v>95</v>
      </c>
      <c r="I9" s="297" t="s">
        <v>96</v>
      </c>
      <c r="J9" s="297" t="s">
        <v>246</v>
      </c>
      <c r="K9" s="297" t="s">
        <v>98</v>
      </c>
      <c r="L9" s="297" t="s">
        <v>99</v>
      </c>
      <c r="M9" s="297" t="s">
        <v>100</v>
      </c>
      <c r="N9" s="297" t="s">
        <v>27</v>
      </c>
      <c r="O9" s="297"/>
      <c r="P9" s="297"/>
      <c r="Q9" s="297" t="s">
        <v>101</v>
      </c>
      <c r="R9" s="297" t="s">
        <v>102</v>
      </c>
      <c r="S9" s="297" t="s">
        <v>104</v>
      </c>
    </row>
    <row r="10" spans="1:19" s="14" customFormat="1" ht="24" customHeight="1">
      <c r="A10" s="297"/>
      <c r="B10" s="299"/>
      <c r="C10" s="299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 t="s">
        <v>108</v>
      </c>
      <c r="O10" s="297" t="s">
        <v>109</v>
      </c>
      <c r="P10" s="297" t="s">
        <v>244</v>
      </c>
      <c r="Q10" s="297"/>
      <c r="R10" s="297"/>
      <c r="S10" s="297"/>
    </row>
    <row r="11" spans="1:19" s="14" customFormat="1" ht="24" customHeight="1">
      <c r="A11" s="297"/>
      <c r="B11" s="299"/>
      <c r="C11" s="299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</row>
    <row r="12" spans="1:19" s="14" customFormat="1" ht="30.75" customHeight="1">
      <c r="A12" s="297"/>
      <c r="B12" s="299"/>
      <c r="C12" s="299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</row>
    <row r="13" spans="1:21" s="16" customFormat="1" ht="14.25" customHeight="1">
      <c r="A13" s="15" t="s">
        <v>6</v>
      </c>
      <c r="B13" s="15" t="s">
        <v>7</v>
      </c>
      <c r="C13" s="15">
        <v>1</v>
      </c>
      <c r="D13" s="46">
        <f>C13+1</f>
        <v>2</v>
      </c>
      <c r="E13" s="46">
        <f aca="true" t="shared" si="0" ref="E13:S13">D13+1</f>
        <v>3</v>
      </c>
      <c r="F13" s="46">
        <f t="shared" si="0"/>
        <v>4</v>
      </c>
      <c r="G13" s="46">
        <f t="shared" si="0"/>
        <v>5</v>
      </c>
      <c r="H13" s="46">
        <f t="shared" si="0"/>
        <v>6</v>
      </c>
      <c r="I13" s="46">
        <f t="shared" si="0"/>
        <v>7</v>
      </c>
      <c r="J13" s="46">
        <f t="shared" si="0"/>
        <v>8</v>
      </c>
      <c r="K13" s="46">
        <f t="shared" si="0"/>
        <v>9</v>
      </c>
      <c r="L13" s="46">
        <f t="shared" si="0"/>
        <v>10</v>
      </c>
      <c r="M13" s="46">
        <f t="shared" si="0"/>
        <v>11</v>
      </c>
      <c r="N13" s="46">
        <f t="shared" si="0"/>
        <v>12</v>
      </c>
      <c r="O13" s="46">
        <f>N13+1</f>
        <v>13</v>
      </c>
      <c r="P13" s="46">
        <f t="shared" si="0"/>
        <v>14</v>
      </c>
      <c r="Q13" s="46">
        <f t="shared" si="0"/>
        <v>15</v>
      </c>
      <c r="R13" s="46">
        <f t="shared" si="0"/>
        <v>16</v>
      </c>
      <c r="S13" s="46">
        <f t="shared" si="0"/>
        <v>17</v>
      </c>
      <c r="T13" s="38">
        <v>627091</v>
      </c>
      <c r="U13" s="38">
        <v>12458</v>
      </c>
    </row>
    <row r="14" spans="1:21" ht="24" customHeight="1">
      <c r="A14" s="59"/>
      <c r="B14" s="80" t="s">
        <v>25</v>
      </c>
      <c r="C14" s="77">
        <f>C15+C41+C51</f>
        <v>670590</v>
      </c>
      <c r="D14" s="77">
        <f>D15+D41+D51</f>
        <v>445171</v>
      </c>
      <c r="E14" s="77">
        <f aca="true" t="shared" si="1" ref="E14:S14">E15+E41+E51</f>
        <v>600</v>
      </c>
      <c r="F14" s="77">
        <f t="shared" si="1"/>
        <v>4854</v>
      </c>
      <c r="G14" s="77">
        <f t="shared" si="1"/>
        <v>1460</v>
      </c>
      <c r="H14" s="77">
        <f t="shared" si="1"/>
        <v>2015</v>
      </c>
      <c r="I14" s="77">
        <f t="shared" si="1"/>
        <v>6435</v>
      </c>
      <c r="J14" s="77">
        <f t="shared" si="1"/>
        <v>2604</v>
      </c>
      <c r="K14" s="77">
        <f t="shared" si="1"/>
        <v>616</v>
      </c>
      <c r="L14" s="77">
        <f t="shared" si="1"/>
        <v>4232</v>
      </c>
      <c r="M14" s="77">
        <f t="shared" si="1"/>
        <v>108711</v>
      </c>
      <c r="N14" s="77">
        <f t="shared" si="1"/>
        <v>19013</v>
      </c>
      <c r="O14" s="77">
        <f t="shared" si="1"/>
        <v>36476</v>
      </c>
      <c r="P14" s="77">
        <f t="shared" si="1"/>
        <v>53222</v>
      </c>
      <c r="Q14" s="77">
        <f t="shared" si="1"/>
        <v>33702</v>
      </c>
      <c r="R14" s="77">
        <f t="shared" si="1"/>
        <v>50207</v>
      </c>
      <c r="S14" s="77">
        <f t="shared" si="1"/>
        <v>9983</v>
      </c>
      <c r="T14" s="38">
        <f>C14+'[3]PL36'!C11</f>
        <v>707584</v>
      </c>
      <c r="U14" s="38">
        <f>T13-T14</f>
        <v>-80493</v>
      </c>
    </row>
    <row r="15" spans="1:20" ht="18.75" customHeight="1">
      <c r="A15" s="59" t="s">
        <v>17</v>
      </c>
      <c r="B15" s="80" t="s">
        <v>162</v>
      </c>
      <c r="C15" s="77">
        <f aca="true" t="shared" si="2" ref="C15:S15">SUM(C16:C40)</f>
        <v>594832</v>
      </c>
      <c r="D15" s="77">
        <f>SUM(D16:D40)</f>
        <v>429047</v>
      </c>
      <c r="E15" s="77">
        <f t="shared" si="2"/>
        <v>600</v>
      </c>
      <c r="F15" s="77">
        <f t="shared" si="2"/>
        <v>4854</v>
      </c>
      <c r="G15" s="77">
        <f t="shared" si="2"/>
        <v>1432</v>
      </c>
      <c r="H15" s="77">
        <f t="shared" si="2"/>
        <v>200</v>
      </c>
      <c r="I15" s="77">
        <f t="shared" si="2"/>
        <v>1786</v>
      </c>
      <c r="J15" s="77">
        <f t="shared" si="2"/>
        <v>2604</v>
      </c>
      <c r="K15" s="77">
        <f t="shared" si="2"/>
        <v>616</v>
      </c>
      <c r="L15" s="77">
        <f t="shared" si="2"/>
        <v>4232</v>
      </c>
      <c r="M15" s="77">
        <f t="shared" si="2"/>
        <v>62036</v>
      </c>
      <c r="N15" s="77">
        <f t="shared" si="2"/>
        <v>19013</v>
      </c>
      <c r="O15" s="77">
        <f t="shared" si="2"/>
        <v>18160</v>
      </c>
      <c r="P15" s="77">
        <f t="shared" si="2"/>
        <v>24863</v>
      </c>
      <c r="Q15" s="77">
        <f t="shared" si="2"/>
        <v>31897</v>
      </c>
      <c r="R15" s="77">
        <f t="shared" si="2"/>
        <v>45545</v>
      </c>
      <c r="S15" s="77">
        <f t="shared" si="2"/>
        <v>9983</v>
      </c>
      <c r="T15" s="38"/>
    </row>
    <row r="16" spans="1:20" ht="18.75" customHeight="1">
      <c r="A16" s="43">
        <v>1</v>
      </c>
      <c r="B16" s="78" t="s">
        <v>140</v>
      </c>
      <c r="C16" s="77">
        <f>SUM(D16:M16)+SUM(Q16:S16)</f>
        <v>8107</v>
      </c>
      <c r="D16" s="76">
        <v>50</v>
      </c>
      <c r="E16" s="76"/>
      <c r="F16" s="76"/>
      <c r="G16" s="76"/>
      <c r="H16" s="76">
        <v>200</v>
      </c>
      <c r="I16" s="76"/>
      <c r="J16" s="76"/>
      <c r="K16" s="76"/>
      <c r="L16" s="76"/>
      <c r="M16" s="76">
        <f>N16+O16+P16</f>
        <v>0</v>
      </c>
      <c r="N16" s="76"/>
      <c r="O16" s="76"/>
      <c r="P16" s="76"/>
      <c r="Q16" s="76">
        <v>7857</v>
      </c>
      <c r="R16" s="76"/>
      <c r="S16" s="76"/>
      <c r="T16" s="38"/>
    </row>
    <row r="17" spans="1:20" ht="18.75" customHeight="1">
      <c r="A17" s="43">
        <v>2</v>
      </c>
      <c r="B17" s="78" t="s">
        <v>141</v>
      </c>
      <c r="C17" s="77">
        <f aca="true" t="shared" si="3" ref="C17:C40">SUM(D17:M17)+SUM(Q17:S17)</f>
        <v>3976</v>
      </c>
      <c r="D17" s="76">
        <v>15</v>
      </c>
      <c r="E17" s="76"/>
      <c r="F17" s="76"/>
      <c r="G17" s="76"/>
      <c r="H17" s="76"/>
      <c r="I17" s="76"/>
      <c r="J17" s="76"/>
      <c r="K17" s="76"/>
      <c r="L17" s="76"/>
      <c r="M17" s="76">
        <f aca="true" t="shared" si="4" ref="M17:M52">N17+O17+P17</f>
        <v>0</v>
      </c>
      <c r="N17" s="76"/>
      <c r="O17" s="76"/>
      <c r="P17" s="76"/>
      <c r="Q17" s="76">
        <v>3769</v>
      </c>
      <c r="R17" s="76"/>
      <c r="S17" s="76">
        <v>192</v>
      </c>
      <c r="T17" s="38"/>
    </row>
    <row r="18" spans="1:20" ht="18.75" customHeight="1">
      <c r="A18" s="43">
        <v>3</v>
      </c>
      <c r="B18" s="78" t="s">
        <v>139</v>
      </c>
      <c r="C18" s="77">
        <f t="shared" si="3"/>
        <v>9429</v>
      </c>
      <c r="D18" s="76">
        <v>40</v>
      </c>
      <c r="E18" s="76"/>
      <c r="F18" s="76"/>
      <c r="G18" s="76"/>
      <c r="H18" s="76"/>
      <c r="I18" s="76"/>
      <c r="J18" s="76"/>
      <c r="K18" s="76"/>
      <c r="L18" s="76"/>
      <c r="M18" s="76">
        <f t="shared" si="4"/>
        <v>0</v>
      </c>
      <c r="N18" s="76"/>
      <c r="O18" s="76"/>
      <c r="P18" s="76"/>
      <c r="Q18" s="76">
        <v>9389</v>
      </c>
      <c r="R18" s="76"/>
      <c r="S18" s="76"/>
      <c r="T18" s="38"/>
    </row>
    <row r="19" spans="1:20" ht="18.75" customHeight="1">
      <c r="A19" s="43">
        <v>4</v>
      </c>
      <c r="B19" s="78" t="s">
        <v>247</v>
      </c>
      <c r="C19" s="77">
        <f t="shared" si="3"/>
        <v>11907</v>
      </c>
      <c r="D19" s="76">
        <v>30</v>
      </c>
      <c r="E19" s="76"/>
      <c r="F19" s="76"/>
      <c r="G19" s="76"/>
      <c r="H19" s="76"/>
      <c r="I19" s="76"/>
      <c r="J19" s="76"/>
      <c r="K19" s="76"/>
      <c r="L19" s="76"/>
      <c r="M19" s="76">
        <f t="shared" si="4"/>
        <v>9974</v>
      </c>
      <c r="N19" s="76"/>
      <c r="O19" s="76">
        <v>9974</v>
      </c>
      <c r="P19" s="76"/>
      <c r="Q19" s="76">
        <v>976</v>
      </c>
      <c r="R19" s="76"/>
      <c r="S19" s="76">
        <v>927</v>
      </c>
      <c r="T19" s="38"/>
    </row>
    <row r="20" spans="1:20" ht="18.75" customHeight="1">
      <c r="A20" s="43">
        <v>5</v>
      </c>
      <c r="B20" s="78" t="s">
        <v>248</v>
      </c>
      <c r="C20" s="77">
        <f t="shared" si="3"/>
        <v>1277</v>
      </c>
      <c r="D20" s="76"/>
      <c r="E20" s="76"/>
      <c r="F20" s="76"/>
      <c r="G20" s="76"/>
      <c r="H20" s="76"/>
      <c r="I20" s="76"/>
      <c r="J20" s="76"/>
      <c r="K20" s="76"/>
      <c r="L20" s="76"/>
      <c r="M20" s="76">
        <f t="shared" si="4"/>
        <v>0</v>
      </c>
      <c r="N20" s="76"/>
      <c r="O20" s="76"/>
      <c r="P20" s="76"/>
      <c r="Q20" s="76">
        <v>1277</v>
      </c>
      <c r="R20" s="76"/>
      <c r="S20" s="76"/>
      <c r="T20" s="38"/>
    </row>
    <row r="21" spans="1:20" ht="18.75" customHeight="1">
      <c r="A21" s="43">
        <v>6</v>
      </c>
      <c r="B21" s="78" t="s">
        <v>249</v>
      </c>
      <c r="C21" s="77">
        <f t="shared" si="3"/>
        <v>8875</v>
      </c>
      <c r="D21" s="76">
        <v>15</v>
      </c>
      <c r="E21" s="76"/>
      <c r="F21" s="76"/>
      <c r="G21" s="76"/>
      <c r="H21" s="76"/>
      <c r="I21" s="76"/>
      <c r="J21" s="76"/>
      <c r="K21" s="76"/>
      <c r="L21" s="76">
        <v>4232</v>
      </c>
      <c r="M21" s="76">
        <f t="shared" si="4"/>
        <v>3950</v>
      </c>
      <c r="N21" s="76"/>
      <c r="O21" s="76"/>
      <c r="P21" s="76">
        <v>3950</v>
      </c>
      <c r="Q21" s="76">
        <v>678</v>
      </c>
      <c r="R21" s="76"/>
      <c r="S21" s="76"/>
      <c r="T21" s="38"/>
    </row>
    <row r="22" spans="1:20" ht="18.75" customHeight="1">
      <c r="A22" s="43">
        <v>7</v>
      </c>
      <c r="B22" s="78" t="s">
        <v>145</v>
      </c>
      <c r="C22" s="77">
        <f t="shared" si="3"/>
        <v>871</v>
      </c>
      <c r="D22" s="76"/>
      <c r="E22" s="76"/>
      <c r="F22" s="76"/>
      <c r="G22" s="76"/>
      <c r="H22" s="76"/>
      <c r="I22" s="76"/>
      <c r="J22" s="76"/>
      <c r="K22" s="76"/>
      <c r="L22" s="76"/>
      <c r="M22" s="76">
        <f t="shared" si="4"/>
        <v>0</v>
      </c>
      <c r="N22" s="76"/>
      <c r="O22" s="76"/>
      <c r="P22" s="76"/>
      <c r="Q22" s="76">
        <v>871</v>
      </c>
      <c r="R22" s="76"/>
      <c r="S22" s="76"/>
      <c r="T22" s="38"/>
    </row>
    <row r="23" spans="1:20" ht="18.75" customHeight="1">
      <c r="A23" s="43">
        <v>8</v>
      </c>
      <c r="B23" s="78" t="s">
        <v>146</v>
      </c>
      <c r="C23" s="77">
        <f t="shared" si="3"/>
        <v>639</v>
      </c>
      <c r="D23" s="76"/>
      <c r="E23" s="76"/>
      <c r="F23" s="76"/>
      <c r="G23" s="76"/>
      <c r="H23" s="76"/>
      <c r="I23" s="76"/>
      <c r="J23" s="76"/>
      <c r="K23" s="76"/>
      <c r="L23" s="76"/>
      <c r="M23" s="76">
        <f t="shared" si="4"/>
        <v>0</v>
      </c>
      <c r="N23" s="76"/>
      <c r="O23" s="76"/>
      <c r="P23" s="76"/>
      <c r="Q23" s="76">
        <v>639</v>
      </c>
      <c r="R23" s="76"/>
      <c r="S23" s="76"/>
      <c r="T23" s="38"/>
    </row>
    <row r="24" spans="1:20" ht="18.75" customHeight="1">
      <c r="A24" s="43">
        <v>9</v>
      </c>
      <c r="B24" s="78" t="s">
        <v>147</v>
      </c>
      <c r="C24" s="77">
        <f t="shared" si="3"/>
        <v>15989</v>
      </c>
      <c r="D24" s="76"/>
      <c r="E24" s="76">
        <v>600</v>
      </c>
      <c r="F24" s="76"/>
      <c r="G24" s="76"/>
      <c r="H24" s="76"/>
      <c r="I24" s="76"/>
      <c r="J24" s="76"/>
      <c r="K24" s="76"/>
      <c r="L24" s="76"/>
      <c r="M24" s="76">
        <f t="shared" si="4"/>
        <v>14033</v>
      </c>
      <c r="N24" s="76">
        <v>8000</v>
      </c>
      <c r="O24" s="76"/>
      <c r="P24" s="76">
        <v>6033</v>
      </c>
      <c r="Q24" s="76">
        <v>907</v>
      </c>
      <c r="R24" s="76"/>
      <c r="S24" s="76">
        <v>449</v>
      </c>
      <c r="T24" s="38"/>
    </row>
    <row r="25" spans="1:20" ht="18.75" customHeight="1">
      <c r="A25" s="43">
        <v>10</v>
      </c>
      <c r="B25" s="78" t="s">
        <v>148</v>
      </c>
      <c r="C25" s="77">
        <f t="shared" si="3"/>
        <v>382</v>
      </c>
      <c r="D25" s="76"/>
      <c r="E25" s="76"/>
      <c r="F25" s="76"/>
      <c r="G25" s="76"/>
      <c r="H25" s="76"/>
      <c r="I25" s="76"/>
      <c r="J25" s="76"/>
      <c r="K25" s="76"/>
      <c r="L25" s="76"/>
      <c r="M25" s="76">
        <f t="shared" si="4"/>
        <v>0</v>
      </c>
      <c r="N25" s="76"/>
      <c r="O25" s="76"/>
      <c r="P25" s="76"/>
      <c r="Q25" s="76">
        <v>328</v>
      </c>
      <c r="R25" s="76"/>
      <c r="S25" s="76">
        <v>54</v>
      </c>
      <c r="T25" s="38"/>
    </row>
    <row r="26" spans="1:20" ht="18.75" customHeight="1">
      <c r="A26" s="43">
        <v>11</v>
      </c>
      <c r="B26" s="78" t="s">
        <v>149</v>
      </c>
      <c r="C26" s="77">
        <f t="shared" si="3"/>
        <v>1920</v>
      </c>
      <c r="D26" s="76"/>
      <c r="E26" s="76"/>
      <c r="F26" s="76"/>
      <c r="G26" s="76"/>
      <c r="H26" s="76"/>
      <c r="I26" s="76"/>
      <c r="J26" s="76"/>
      <c r="K26" s="76"/>
      <c r="L26" s="76"/>
      <c r="M26" s="76">
        <f t="shared" si="4"/>
        <v>0</v>
      </c>
      <c r="N26" s="76"/>
      <c r="O26" s="76"/>
      <c r="P26" s="76"/>
      <c r="Q26" s="76">
        <v>1920</v>
      </c>
      <c r="R26" s="76"/>
      <c r="S26" s="76"/>
      <c r="T26" s="38"/>
    </row>
    <row r="27" spans="1:20" ht="18.75" customHeight="1">
      <c r="A27" s="43">
        <v>12</v>
      </c>
      <c r="B27" s="78" t="s">
        <v>250</v>
      </c>
      <c r="C27" s="77">
        <f t="shared" si="3"/>
        <v>46458</v>
      </c>
      <c r="D27" s="76"/>
      <c r="E27" s="76"/>
      <c r="F27" s="76"/>
      <c r="G27" s="76"/>
      <c r="H27" s="76"/>
      <c r="I27" s="76"/>
      <c r="J27" s="76"/>
      <c r="K27" s="76"/>
      <c r="L27" s="76"/>
      <c r="M27" s="76">
        <f t="shared" si="4"/>
        <v>0</v>
      </c>
      <c r="N27" s="76"/>
      <c r="O27" s="76"/>
      <c r="P27" s="76"/>
      <c r="Q27" s="76">
        <v>915</v>
      </c>
      <c r="R27" s="76">
        <v>45418</v>
      </c>
      <c r="S27" s="76">
        <v>125</v>
      </c>
      <c r="T27" s="38"/>
    </row>
    <row r="28" spans="1:20" ht="18.75" customHeight="1">
      <c r="A28" s="43">
        <v>13</v>
      </c>
      <c r="B28" s="78" t="s">
        <v>151</v>
      </c>
      <c r="C28" s="77">
        <f t="shared" si="3"/>
        <v>641</v>
      </c>
      <c r="D28" s="76"/>
      <c r="E28" s="76"/>
      <c r="F28" s="76"/>
      <c r="G28" s="76"/>
      <c r="H28" s="76"/>
      <c r="I28" s="76"/>
      <c r="J28" s="76"/>
      <c r="K28" s="76"/>
      <c r="L28" s="76"/>
      <c r="M28" s="76">
        <f t="shared" si="4"/>
        <v>0</v>
      </c>
      <c r="N28" s="76"/>
      <c r="O28" s="76"/>
      <c r="P28" s="76"/>
      <c r="Q28" s="76">
        <v>257</v>
      </c>
      <c r="R28" s="76">
        <v>127</v>
      </c>
      <c r="S28" s="76">
        <v>257</v>
      </c>
      <c r="T28" s="38"/>
    </row>
    <row r="29" spans="1:20" ht="18.75" customHeight="1">
      <c r="A29" s="43">
        <v>14</v>
      </c>
      <c r="B29" s="78" t="s">
        <v>251</v>
      </c>
      <c r="C29" s="77">
        <f t="shared" si="3"/>
        <v>930</v>
      </c>
      <c r="D29" s="76"/>
      <c r="E29" s="76"/>
      <c r="F29" s="76"/>
      <c r="G29" s="76"/>
      <c r="H29" s="76"/>
      <c r="I29" s="76"/>
      <c r="J29" s="76"/>
      <c r="K29" s="76"/>
      <c r="L29" s="76"/>
      <c r="M29" s="76">
        <f t="shared" si="4"/>
        <v>0</v>
      </c>
      <c r="N29" s="76"/>
      <c r="O29" s="76"/>
      <c r="P29" s="76"/>
      <c r="Q29" s="76">
        <v>728</v>
      </c>
      <c r="R29" s="76"/>
      <c r="S29" s="76">
        <v>202</v>
      </c>
      <c r="T29" s="38"/>
    </row>
    <row r="30" spans="1:20" ht="18.75" customHeight="1">
      <c r="A30" s="43">
        <v>15</v>
      </c>
      <c r="B30" s="78" t="s">
        <v>252</v>
      </c>
      <c r="C30" s="77">
        <f t="shared" si="3"/>
        <v>424980</v>
      </c>
      <c r="D30" s="76">
        <f>419005+4589</f>
        <v>423594</v>
      </c>
      <c r="E30" s="76"/>
      <c r="F30" s="76"/>
      <c r="G30" s="76"/>
      <c r="H30" s="76"/>
      <c r="I30" s="76"/>
      <c r="J30" s="76"/>
      <c r="K30" s="76"/>
      <c r="L30" s="76"/>
      <c r="M30" s="76">
        <f t="shared" si="4"/>
        <v>0</v>
      </c>
      <c r="N30" s="76"/>
      <c r="O30" s="76"/>
      <c r="P30" s="76"/>
      <c r="Q30" s="76">
        <v>1386</v>
      </c>
      <c r="R30" s="76"/>
      <c r="S30" s="76"/>
      <c r="T30" s="38"/>
    </row>
    <row r="31" spans="1:20" ht="18.75" customHeight="1">
      <c r="A31" s="43">
        <v>16</v>
      </c>
      <c r="B31" s="78" t="s">
        <v>242</v>
      </c>
      <c r="C31" s="77">
        <f t="shared" si="3"/>
        <v>926</v>
      </c>
      <c r="D31" s="76">
        <v>926</v>
      </c>
      <c r="E31" s="76"/>
      <c r="F31" s="76"/>
      <c r="G31" s="76"/>
      <c r="H31" s="76"/>
      <c r="I31" s="76"/>
      <c r="J31" s="76"/>
      <c r="K31" s="76"/>
      <c r="L31" s="76"/>
      <c r="M31" s="76">
        <f t="shared" si="4"/>
        <v>0</v>
      </c>
      <c r="N31" s="76"/>
      <c r="O31" s="76"/>
      <c r="P31" s="76"/>
      <c r="Q31" s="76"/>
      <c r="R31" s="76"/>
      <c r="S31" s="76"/>
      <c r="T31" s="38"/>
    </row>
    <row r="32" spans="1:20" ht="18.75" customHeight="1">
      <c r="A32" s="43">
        <v>17</v>
      </c>
      <c r="B32" s="78" t="s">
        <v>184</v>
      </c>
      <c r="C32" s="77">
        <f t="shared" si="3"/>
        <v>4461</v>
      </c>
      <c r="D32" s="76">
        <v>3724</v>
      </c>
      <c r="E32" s="76"/>
      <c r="F32" s="76"/>
      <c r="G32" s="76"/>
      <c r="H32" s="76"/>
      <c r="I32" s="76"/>
      <c r="J32" s="76"/>
      <c r="K32" s="76"/>
      <c r="L32" s="76"/>
      <c r="M32" s="76">
        <f t="shared" si="4"/>
        <v>0</v>
      </c>
      <c r="N32" s="76"/>
      <c r="O32" s="76"/>
      <c r="P32" s="76"/>
      <c r="Q32" s="76"/>
      <c r="R32" s="76"/>
      <c r="S32" s="76">
        <v>737</v>
      </c>
      <c r="T32" s="38"/>
    </row>
    <row r="33" spans="1:20" ht="18.75" customHeight="1">
      <c r="A33" s="43">
        <v>18</v>
      </c>
      <c r="B33" s="78" t="s">
        <v>153</v>
      </c>
      <c r="C33" s="77">
        <f t="shared" si="3"/>
        <v>149</v>
      </c>
      <c r="D33" s="76"/>
      <c r="E33" s="76"/>
      <c r="F33" s="76"/>
      <c r="G33" s="76"/>
      <c r="H33" s="76"/>
      <c r="I33" s="76"/>
      <c r="J33" s="76"/>
      <c r="K33" s="76"/>
      <c r="L33" s="76"/>
      <c r="M33" s="76">
        <f t="shared" si="4"/>
        <v>149</v>
      </c>
      <c r="N33" s="76"/>
      <c r="O33" s="76"/>
      <c r="P33" s="76">
        <v>149</v>
      </c>
      <c r="Q33" s="76"/>
      <c r="R33" s="76"/>
      <c r="S33" s="76"/>
      <c r="T33" s="38"/>
    </row>
    <row r="34" spans="1:20" ht="18.75" customHeight="1">
      <c r="A34" s="43">
        <v>19</v>
      </c>
      <c r="B34" s="78" t="s">
        <v>188</v>
      </c>
      <c r="C34" s="77">
        <f t="shared" si="3"/>
        <v>6784</v>
      </c>
      <c r="D34" s="76"/>
      <c r="E34" s="76"/>
      <c r="F34" s="76"/>
      <c r="G34" s="76"/>
      <c r="H34" s="76"/>
      <c r="I34" s="76"/>
      <c r="J34" s="76"/>
      <c r="K34" s="76"/>
      <c r="L34" s="76"/>
      <c r="M34" s="76">
        <f t="shared" si="4"/>
        <v>6784</v>
      </c>
      <c r="N34" s="76"/>
      <c r="O34" s="76">
        <v>3500</v>
      </c>
      <c r="P34" s="76">
        <v>3284</v>
      </c>
      <c r="Q34" s="76"/>
      <c r="R34" s="76"/>
      <c r="S34" s="76"/>
      <c r="T34" s="38"/>
    </row>
    <row r="35" spans="1:20" ht="18.75" customHeight="1">
      <c r="A35" s="43">
        <v>20</v>
      </c>
      <c r="B35" s="78" t="s">
        <v>189</v>
      </c>
      <c r="C35" s="77">
        <f t="shared" si="3"/>
        <v>785</v>
      </c>
      <c r="D35" s="76"/>
      <c r="E35" s="76"/>
      <c r="F35" s="76"/>
      <c r="G35" s="76"/>
      <c r="H35" s="76"/>
      <c r="I35" s="76"/>
      <c r="J35" s="76"/>
      <c r="K35" s="76"/>
      <c r="L35" s="76"/>
      <c r="M35" s="76">
        <f t="shared" si="4"/>
        <v>785</v>
      </c>
      <c r="N35" s="76"/>
      <c r="O35" s="76"/>
      <c r="P35" s="76">
        <v>785</v>
      </c>
      <c r="Q35" s="76"/>
      <c r="R35" s="76"/>
      <c r="S35" s="76"/>
      <c r="T35" s="38"/>
    </row>
    <row r="36" spans="1:20" ht="18.75" customHeight="1">
      <c r="A36" s="43">
        <v>21</v>
      </c>
      <c r="B36" s="78" t="s">
        <v>253</v>
      </c>
      <c r="C36" s="77">
        <f t="shared" si="3"/>
        <v>5006</v>
      </c>
      <c r="D36" s="76"/>
      <c r="E36" s="76"/>
      <c r="F36" s="76"/>
      <c r="G36" s="76"/>
      <c r="H36" s="76"/>
      <c r="I36" s="76">
        <v>1786</v>
      </c>
      <c r="J36" s="76">
        <v>2604</v>
      </c>
      <c r="K36" s="76">
        <v>616</v>
      </c>
      <c r="L36" s="76"/>
      <c r="M36" s="76">
        <f t="shared" si="4"/>
        <v>0</v>
      </c>
      <c r="N36" s="76"/>
      <c r="O36" s="76"/>
      <c r="P36" s="76"/>
      <c r="Q36" s="76"/>
      <c r="R36" s="76"/>
      <c r="S36" s="76"/>
      <c r="T36" s="38"/>
    </row>
    <row r="37" spans="1:20" ht="18.75" customHeight="1">
      <c r="A37" s="43">
        <v>22</v>
      </c>
      <c r="B37" s="78" t="s">
        <v>154</v>
      </c>
      <c r="C37" s="77">
        <f t="shared" si="3"/>
        <v>1432</v>
      </c>
      <c r="D37" s="76"/>
      <c r="E37" s="76"/>
      <c r="F37" s="76"/>
      <c r="G37" s="76">
        <v>1432</v>
      </c>
      <c r="H37" s="76"/>
      <c r="I37" s="76"/>
      <c r="J37" s="76"/>
      <c r="K37" s="76"/>
      <c r="L37" s="76"/>
      <c r="M37" s="76">
        <f t="shared" si="4"/>
        <v>0</v>
      </c>
      <c r="N37" s="76"/>
      <c r="O37" s="76"/>
      <c r="P37" s="76"/>
      <c r="Q37" s="76"/>
      <c r="R37" s="76"/>
      <c r="S37" s="76"/>
      <c r="T37" s="38"/>
    </row>
    <row r="38" spans="1:20" ht="18.75" customHeight="1">
      <c r="A38" s="43">
        <v>23</v>
      </c>
      <c r="B38" s="78" t="s">
        <v>254</v>
      </c>
      <c r="C38" s="77">
        <f t="shared" si="3"/>
        <v>4854</v>
      </c>
      <c r="D38" s="76"/>
      <c r="E38" s="76"/>
      <c r="F38" s="76">
        <v>4854</v>
      </c>
      <c r="G38" s="76"/>
      <c r="H38" s="76"/>
      <c r="I38" s="76"/>
      <c r="J38" s="76"/>
      <c r="K38" s="76"/>
      <c r="L38" s="76"/>
      <c r="M38" s="76">
        <f t="shared" si="4"/>
        <v>0</v>
      </c>
      <c r="N38" s="76"/>
      <c r="O38" s="76"/>
      <c r="P38" s="76"/>
      <c r="Q38" s="76"/>
      <c r="R38" s="76"/>
      <c r="S38" s="76"/>
      <c r="T38" s="38"/>
    </row>
    <row r="39" spans="1:20" ht="18.75" customHeight="1">
      <c r="A39" s="43">
        <v>24</v>
      </c>
      <c r="B39" s="78" t="s">
        <v>255</v>
      </c>
      <c r="C39" s="77">
        <f t="shared" si="3"/>
        <v>15914</v>
      </c>
      <c r="D39" s="76"/>
      <c r="E39" s="76"/>
      <c r="F39" s="76"/>
      <c r="G39" s="76"/>
      <c r="H39" s="76"/>
      <c r="I39" s="76"/>
      <c r="J39" s="76"/>
      <c r="K39" s="76"/>
      <c r="L39" s="76"/>
      <c r="M39" s="76">
        <f t="shared" si="4"/>
        <v>15722</v>
      </c>
      <c r="N39" s="76">
        <v>11013</v>
      </c>
      <c r="O39" s="76">
        <v>1890</v>
      </c>
      <c r="P39" s="76">
        <v>2819</v>
      </c>
      <c r="Q39" s="76"/>
      <c r="R39" s="76"/>
      <c r="S39" s="76">
        <v>192</v>
      </c>
      <c r="T39" s="38"/>
    </row>
    <row r="40" spans="1:20" ht="18.75" customHeight="1">
      <c r="A40" s="43">
        <v>25</v>
      </c>
      <c r="B40" s="78" t="s">
        <v>157</v>
      </c>
      <c r="C40" s="77">
        <f t="shared" si="3"/>
        <v>18140</v>
      </c>
      <c r="D40" s="76">
        <v>653</v>
      </c>
      <c r="E40" s="76"/>
      <c r="F40" s="76"/>
      <c r="G40" s="76"/>
      <c r="H40" s="76"/>
      <c r="I40" s="76"/>
      <c r="J40" s="76"/>
      <c r="K40" s="76"/>
      <c r="L40" s="76"/>
      <c r="M40" s="76">
        <f t="shared" si="4"/>
        <v>10639</v>
      </c>
      <c r="N40" s="76"/>
      <c r="O40" s="76">
        <v>2796</v>
      </c>
      <c r="P40" s="76">
        <f>700+7143</f>
        <v>7843</v>
      </c>
      <c r="Q40" s="76"/>
      <c r="R40" s="76"/>
      <c r="S40" s="76">
        <v>6848</v>
      </c>
      <c r="T40" s="38"/>
    </row>
    <row r="41" spans="1:19" s="11" customFormat="1" ht="21" customHeight="1">
      <c r="A41" s="59" t="s">
        <v>18</v>
      </c>
      <c r="B41" s="80" t="s">
        <v>163</v>
      </c>
      <c r="C41" s="77">
        <f aca="true" t="shared" si="5" ref="C41:S41">SUM(C42:C50)</f>
        <v>75730</v>
      </c>
      <c r="D41" s="77">
        <f t="shared" si="5"/>
        <v>16124</v>
      </c>
      <c r="E41" s="77">
        <f t="shared" si="5"/>
        <v>0</v>
      </c>
      <c r="F41" s="77">
        <f t="shared" si="5"/>
        <v>0</v>
      </c>
      <c r="G41" s="77">
        <f t="shared" si="5"/>
        <v>0</v>
      </c>
      <c r="H41" s="77">
        <f t="shared" si="5"/>
        <v>1815</v>
      </c>
      <c r="I41" s="77">
        <f t="shared" si="5"/>
        <v>4649</v>
      </c>
      <c r="J41" s="77">
        <f t="shared" si="5"/>
        <v>0</v>
      </c>
      <c r="K41" s="77">
        <f t="shared" si="5"/>
        <v>0</v>
      </c>
      <c r="L41" s="77">
        <f t="shared" si="5"/>
        <v>0</v>
      </c>
      <c r="M41" s="77">
        <f t="shared" si="5"/>
        <v>46675</v>
      </c>
      <c r="N41" s="77">
        <f t="shared" si="5"/>
        <v>0</v>
      </c>
      <c r="O41" s="77">
        <f t="shared" si="5"/>
        <v>18316</v>
      </c>
      <c r="P41" s="77">
        <f t="shared" si="5"/>
        <v>28359</v>
      </c>
      <c r="Q41" s="77">
        <f t="shared" si="5"/>
        <v>1805</v>
      </c>
      <c r="R41" s="77">
        <f t="shared" si="5"/>
        <v>4662</v>
      </c>
      <c r="S41" s="77">
        <f t="shared" si="5"/>
        <v>0</v>
      </c>
    </row>
    <row r="42" spans="1:20" ht="18.75" customHeight="1">
      <c r="A42" s="43">
        <v>1</v>
      </c>
      <c r="B42" s="78" t="s">
        <v>257</v>
      </c>
      <c r="C42" s="77">
        <f aca="true" t="shared" si="6" ref="C42:C50">SUM(D42:M42)+SUM(Q42:S42)</f>
        <v>3846</v>
      </c>
      <c r="D42" s="76"/>
      <c r="E42" s="76"/>
      <c r="F42" s="76"/>
      <c r="G42" s="76"/>
      <c r="H42" s="76"/>
      <c r="I42" s="76"/>
      <c r="J42" s="76"/>
      <c r="K42" s="76"/>
      <c r="L42" s="76"/>
      <c r="M42" s="76">
        <f aca="true" t="shared" si="7" ref="M42:M50">N42+O42+P42</f>
        <v>0</v>
      </c>
      <c r="N42" s="76"/>
      <c r="O42" s="76"/>
      <c r="P42" s="76"/>
      <c r="Q42" s="76"/>
      <c r="R42" s="76">
        <v>3846</v>
      </c>
      <c r="S42" s="76"/>
      <c r="T42" s="38"/>
    </row>
    <row r="43" spans="1:20" ht="18.75" customHeight="1">
      <c r="A43" s="43">
        <v>2</v>
      </c>
      <c r="B43" s="78" t="s">
        <v>247</v>
      </c>
      <c r="C43" s="77">
        <f t="shared" si="6"/>
        <v>18546</v>
      </c>
      <c r="D43" s="76"/>
      <c r="E43" s="76"/>
      <c r="F43" s="76"/>
      <c r="G43" s="76"/>
      <c r="H43" s="76"/>
      <c r="I43" s="76"/>
      <c r="J43" s="76"/>
      <c r="K43" s="76"/>
      <c r="L43" s="76"/>
      <c r="M43" s="76">
        <f t="shared" si="7"/>
        <v>18316</v>
      </c>
      <c r="N43" s="76"/>
      <c r="O43" s="76">
        <v>18316</v>
      </c>
      <c r="P43" s="76"/>
      <c r="Q43" s="76">
        <v>230</v>
      </c>
      <c r="R43" s="76"/>
      <c r="S43" s="76"/>
      <c r="T43" s="38"/>
    </row>
    <row r="44" spans="1:20" ht="18.75" customHeight="1">
      <c r="A44" s="43">
        <v>3</v>
      </c>
      <c r="B44" s="78" t="s">
        <v>147</v>
      </c>
      <c r="C44" s="77">
        <f t="shared" si="6"/>
        <v>14964</v>
      </c>
      <c r="D44" s="76"/>
      <c r="E44" s="76"/>
      <c r="F44" s="76"/>
      <c r="G44" s="76"/>
      <c r="H44" s="76"/>
      <c r="I44" s="76"/>
      <c r="J44" s="76"/>
      <c r="K44" s="76"/>
      <c r="L44" s="76"/>
      <c r="M44" s="76">
        <f t="shared" si="7"/>
        <v>14964</v>
      </c>
      <c r="N44" s="76"/>
      <c r="O44" s="76"/>
      <c r="P44" s="76">
        <v>14964</v>
      </c>
      <c r="Q44" s="76"/>
      <c r="R44" s="76"/>
      <c r="S44" s="76"/>
      <c r="T44" s="38"/>
    </row>
    <row r="45" spans="1:20" ht="18.75" customHeight="1">
      <c r="A45" s="43">
        <v>4</v>
      </c>
      <c r="B45" s="78" t="s">
        <v>148</v>
      </c>
      <c r="C45" s="77">
        <f t="shared" si="6"/>
        <v>1815</v>
      </c>
      <c r="D45" s="76"/>
      <c r="E45" s="76"/>
      <c r="F45" s="76"/>
      <c r="G45" s="76"/>
      <c r="H45" s="76">
        <v>1815</v>
      </c>
      <c r="I45" s="76"/>
      <c r="J45" s="76"/>
      <c r="K45" s="76"/>
      <c r="L45" s="76"/>
      <c r="M45" s="76">
        <f t="shared" si="7"/>
        <v>0</v>
      </c>
      <c r="N45" s="76"/>
      <c r="O45" s="76"/>
      <c r="P45" s="76"/>
      <c r="Q45" s="76"/>
      <c r="R45" s="76"/>
      <c r="S45" s="76"/>
      <c r="T45" s="38"/>
    </row>
    <row r="46" spans="1:20" ht="18.75" customHeight="1">
      <c r="A46" s="43">
        <v>5</v>
      </c>
      <c r="B46" s="78" t="s">
        <v>250</v>
      </c>
      <c r="C46" s="77">
        <f t="shared" si="6"/>
        <v>4168</v>
      </c>
      <c r="D46" s="76"/>
      <c r="E46" s="76"/>
      <c r="F46" s="76"/>
      <c r="G46" s="76"/>
      <c r="H46" s="76"/>
      <c r="I46" s="76">
        <v>477</v>
      </c>
      <c r="J46" s="76"/>
      <c r="K46" s="76"/>
      <c r="L46" s="76"/>
      <c r="M46" s="76">
        <f t="shared" si="7"/>
        <v>2116</v>
      </c>
      <c r="N46" s="76"/>
      <c r="O46" s="76"/>
      <c r="P46" s="76">
        <f>979+1137</f>
        <v>2116</v>
      </c>
      <c r="Q46" s="76">
        <v>1575</v>
      </c>
      <c r="R46" s="76"/>
      <c r="S46" s="76"/>
      <c r="T46" s="38"/>
    </row>
    <row r="47" spans="1:20" ht="18.75" customHeight="1">
      <c r="A47" s="43">
        <v>6</v>
      </c>
      <c r="B47" s="78" t="s">
        <v>151</v>
      </c>
      <c r="C47" s="77">
        <f t="shared" si="6"/>
        <v>5134</v>
      </c>
      <c r="D47" s="76"/>
      <c r="E47" s="76"/>
      <c r="F47" s="76"/>
      <c r="G47" s="76"/>
      <c r="H47" s="76"/>
      <c r="I47" s="76"/>
      <c r="J47" s="76"/>
      <c r="K47" s="76"/>
      <c r="L47" s="76"/>
      <c r="M47" s="76">
        <f t="shared" si="7"/>
        <v>4318</v>
      </c>
      <c r="N47" s="76"/>
      <c r="O47" s="76"/>
      <c r="P47" s="76">
        <v>4318</v>
      </c>
      <c r="Q47" s="76"/>
      <c r="R47" s="76">
        <v>816</v>
      </c>
      <c r="S47" s="76"/>
      <c r="T47" s="38"/>
    </row>
    <row r="48" spans="1:20" ht="18.75" customHeight="1">
      <c r="A48" s="43">
        <v>7</v>
      </c>
      <c r="B48" s="78" t="s">
        <v>251</v>
      </c>
      <c r="C48" s="77">
        <f t="shared" si="6"/>
        <v>4723</v>
      </c>
      <c r="D48" s="76"/>
      <c r="E48" s="76"/>
      <c r="F48" s="76"/>
      <c r="G48" s="76"/>
      <c r="H48" s="76"/>
      <c r="I48" s="76">
        <f>483+1527+432+1730</f>
        <v>4172</v>
      </c>
      <c r="J48" s="76"/>
      <c r="K48" s="76"/>
      <c r="L48" s="76"/>
      <c r="M48" s="76">
        <f t="shared" si="7"/>
        <v>551</v>
      </c>
      <c r="N48" s="76"/>
      <c r="O48" s="76"/>
      <c r="P48" s="76">
        <v>551</v>
      </c>
      <c r="Q48" s="76"/>
      <c r="R48" s="76"/>
      <c r="S48" s="76"/>
      <c r="T48" s="38"/>
    </row>
    <row r="49" spans="1:20" ht="18.75" customHeight="1">
      <c r="A49" s="43">
        <v>8</v>
      </c>
      <c r="B49" s="78" t="s">
        <v>184</v>
      </c>
      <c r="C49" s="77">
        <f t="shared" si="6"/>
        <v>16124</v>
      </c>
      <c r="D49" s="76">
        <f>3450+1631+11043</f>
        <v>16124</v>
      </c>
      <c r="E49" s="76"/>
      <c r="F49" s="76"/>
      <c r="G49" s="76"/>
      <c r="H49" s="76"/>
      <c r="I49" s="76"/>
      <c r="J49" s="76"/>
      <c r="K49" s="76"/>
      <c r="L49" s="76"/>
      <c r="M49" s="76">
        <f t="shared" si="7"/>
        <v>0</v>
      </c>
      <c r="N49" s="76"/>
      <c r="O49" s="76"/>
      <c r="P49" s="76"/>
      <c r="Q49" s="76"/>
      <c r="R49" s="76"/>
      <c r="S49" s="76"/>
      <c r="T49" s="38"/>
    </row>
    <row r="50" spans="1:20" ht="18.75" customHeight="1">
      <c r="A50" s="43">
        <v>9</v>
      </c>
      <c r="B50" s="78" t="s">
        <v>255</v>
      </c>
      <c r="C50" s="77">
        <f t="shared" si="6"/>
        <v>6410</v>
      </c>
      <c r="D50" s="76"/>
      <c r="E50" s="76"/>
      <c r="F50" s="76"/>
      <c r="G50" s="76"/>
      <c r="H50" s="76"/>
      <c r="I50" s="76"/>
      <c r="J50" s="76"/>
      <c r="K50" s="76"/>
      <c r="L50" s="76"/>
      <c r="M50" s="76">
        <f t="shared" si="7"/>
        <v>6410</v>
      </c>
      <c r="N50" s="76"/>
      <c r="O50" s="76"/>
      <c r="P50" s="76">
        <v>6410</v>
      </c>
      <c r="Q50" s="76"/>
      <c r="R50" s="76"/>
      <c r="S50" s="76"/>
      <c r="T50" s="38"/>
    </row>
    <row r="51" spans="1:19" s="11" customFormat="1" ht="21" customHeight="1">
      <c r="A51" s="238" t="s">
        <v>19</v>
      </c>
      <c r="B51" s="80" t="s">
        <v>164</v>
      </c>
      <c r="C51" s="77">
        <f>SUM(D51:M51)+SUM(Q51:S51)</f>
        <v>28</v>
      </c>
      <c r="D51" s="77">
        <f aca="true" t="shared" si="8" ref="D51:S51">SUM(D52:D52)</f>
        <v>0</v>
      </c>
      <c r="E51" s="77">
        <f t="shared" si="8"/>
        <v>0</v>
      </c>
      <c r="F51" s="77">
        <f t="shared" si="8"/>
        <v>0</v>
      </c>
      <c r="G51" s="77">
        <f t="shared" si="8"/>
        <v>28</v>
      </c>
      <c r="H51" s="77">
        <f t="shared" si="8"/>
        <v>0</v>
      </c>
      <c r="I51" s="77">
        <f t="shared" si="8"/>
        <v>0</v>
      </c>
      <c r="J51" s="77">
        <f t="shared" si="8"/>
        <v>0</v>
      </c>
      <c r="K51" s="77">
        <f t="shared" si="8"/>
        <v>0</v>
      </c>
      <c r="L51" s="77">
        <f t="shared" si="8"/>
        <v>0</v>
      </c>
      <c r="M51" s="77">
        <f t="shared" si="8"/>
        <v>0</v>
      </c>
      <c r="N51" s="77">
        <f t="shared" si="8"/>
        <v>0</v>
      </c>
      <c r="O51" s="77">
        <f t="shared" si="8"/>
        <v>0</v>
      </c>
      <c r="P51" s="77">
        <f t="shared" si="8"/>
        <v>0</v>
      </c>
      <c r="Q51" s="77">
        <f t="shared" si="8"/>
        <v>0</v>
      </c>
      <c r="R51" s="77">
        <f t="shared" si="8"/>
        <v>0</v>
      </c>
      <c r="S51" s="77">
        <f t="shared" si="8"/>
        <v>0</v>
      </c>
    </row>
    <row r="52" spans="1:19" ht="21" customHeight="1">
      <c r="A52" s="43">
        <v>1</v>
      </c>
      <c r="B52" s="78" t="s">
        <v>154</v>
      </c>
      <c r="C52" s="77">
        <f>SUM(D52:M52)+SUM(Q52:S52)</f>
        <v>28</v>
      </c>
      <c r="D52" s="76"/>
      <c r="E52" s="76"/>
      <c r="F52" s="76"/>
      <c r="G52" s="76">
        <v>28</v>
      </c>
      <c r="H52" s="76"/>
      <c r="I52" s="76"/>
      <c r="J52" s="76"/>
      <c r="K52" s="76"/>
      <c r="L52" s="76"/>
      <c r="M52" s="76">
        <f t="shared" si="4"/>
        <v>0</v>
      </c>
      <c r="N52" s="76"/>
      <c r="O52" s="76"/>
      <c r="P52" s="76"/>
      <c r="Q52" s="76"/>
      <c r="R52" s="76"/>
      <c r="S52" s="76"/>
    </row>
    <row r="53" spans="1:19" ht="15.75">
      <c r="A53" s="44"/>
      <c r="B53" s="8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5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7" ht="15.75">
      <c r="C57" s="38"/>
    </row>
    <row r="60" ht="22.5" customHeight="1"/>
    <row r="61" spans="1:19" ht="18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8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8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8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</sheetData>
  <sheetProtection/>
  <mergeCells count="22">
    <mergeCell ref="A2:B2"/>
    <mergeCell ref="A3:B3"/>
    <mergeCell ref="F9:F12"/>
    <mergeCell ref="A9:A12"/>
    <mergeCell ref="C9:C12"/>
    <mergeCell ref="D9:D12"/>
    <mergeCell ref="E9:E12"/>
    <mergeCell ref="B9:B12"/>
    <mergeCell ref="L9:L12"/>
    <mergeCell ref="Q9:Q12"/>
    <mergeCell ref="M9:M12"/>
    <mergeCell ref="G9:G12"/>
    <mergeCell ref="H9:H12"/>
    <mergeCell ref="I9:I12"/>
    <mergeCell ref="J9:J12"/>
    <mergeCell ref="K9:K12"/>
    <mergeCell ref="S9:S12"/>
    <mergeCell ref="N10:N12"/>
    <mergeCell ref="O10:O12"/>
    <mergeCell ref="N9:P9"/>
    <mergeCell ref="P10:P12"/>
    <mergeCell ref="R9:R12"/>
  </mergeCells>
  <printOptions horizontalCentered="1"/>
  <pageMargins left="0.2" right="0" top="0.69" bottom="0.62" header="0.36" footer="0.44"/>
  <pageSetup fitToHeight="0" fitToWidth="1" horizontalDpi="600" verticalDpi="600" orientation="landscape" paperSize="9" scale="64" r:id="rId3"/>
  <headerFooter alignWithMargins="0">
    <oddFooter>&amp;C&amp;".VnTime,Italic"&amp;8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M47"/>
  <sheetViews>
    <sheetView view="pageBreakPreview" zoomScale="70" zoomScaleSheetLayoutView="70" workbookViewId="0" topLeftCell="A5">
      <selection activeCell="G31" sqref="G31"/>
    </sheetView>
  </sheetViews>
  <sheetFormatPr defaultColWidth="9" defaultRowHeight="15"/>
  <cols>
    <col min="1" max="1" width="8.296875" style="5" customWidth="1"/>
    <col min="2" max="2" width="19.69921875" style="5" customWidth="1"/>
    <col min="3" max="3" width="9.796875" style="5" customWidth="1"/>
    <col min="4" max="4" width="12.19921875" style="5" customWidth="1"/>
    <col min="5" max="5" width="11.796875" style="5" customWidth="1"/>
    <col min="6" max="6" width="10" style="5" customWidth="1"/>
    <col min="7" max="7" width="18.296875" style="5" customWidth="1"/>
    <col min="8" max="8" width="12.09765625" style="5" customWidth="1"/>
    <col min="9" max="10" width="10" style="5" hidden="1" customWidth="1"/>
    <col min="11" max="11" width="11.69921875" style="5" customWidth="1"/>
    <col min="12" max="12" width="9" style="5" customWidth="1"/>
    <col min="13" max="13" width="10" style="5" bestFit="1" customWidth="1"/>
    <col min="14" max="16384" width="9" style="5" customWidth="1"/>
  </cols>
  <sheetData>
    <row r="1" spans="1:13" ht="18.75">
      <c r="A1" s="267"/>
      <c r="B1" s="267"/>
      <c r="G1" s="275" t="s">
        <v>281</v>
      </c>
      <c r="H1" s="275"/>
      <c r="I1" s="275"/>
      <c r="J1" s="275"/>
      <c r="K1" s="275"/>
      <c r="M1" s="6" t="s">
        <v>282</v>
      </c>
    </row>
    <row r="2" spans="1:2" ht="18.75">
      <c r="A2" s="243" t="s">
        <v>263</v>
      </c>
      <c r="B2" s="267"/>
    </row>
    <row r="3" spans="1:2" ht="18.75">
      <c r="A3" s="243" t="s">
        <v>264</v>
      </c>
      <c r="B3" s="267"/>
    </row>
    <row r="4" spans="1:13" ht="15.75">
      <c r="A4" s="132"/>
      <c r="B4" s="132"/>
      <c r="C4" s="133"/>
      <c r="D4" s="133"/>
      <c r="E4" s="133"/>
      <c r="F4" s="133"/>
      <c r="G4" s="133"/>
      <c r="H4" s="133"/>
      <c r="I4" s="134"/>
      <c r="J4" s="133"/>
      <c r="K4" s="135"/>
      <c r="L4" s="134"/>
      <c r="M4" s="134"/>
    </row>
    <row r="5" spans="1:13" s="10" customFormat="1" ht="16.5">
      <c r="A5" s="136" t="s">
        <v>115</v>
      </c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8"/>
      <c r="M5" s="138"/>
    </row>
    <row r="6" spans="1:13" s="10" customFormat="1" ht="16.5">
      <c r="A6" s="302" t="s">
        <v>225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138"/>
      <c r="M6" s="138"/>
    </row>
    <row r="7" spans="1:13" ht="15.75">
      <c r="A7" s="139" t="str">
        <f>'B81'!A6</f>
        <v>(Kèm theo Quyết định số            /QĐ-UBND ngày 10 tháng 01 năm 2023 của UBND huyện Tuần Giáo)</v>
      </c>
      <c r="B7" s="140"/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134"/>
    </row>
    <row r="8" spans="1:13" ht="32.25" customHeight="1">
      <c r="A8" s="141"/>
      <c r="B8" s="141"/>
      <c r="C8" s="142"/>
      <c r="D8" s="142"/>
      <c r="E8" s="142"/>
      <c r="F8" s="142"/>
      <c r="G8" s="142"/>
      <c r="H8" s="142"/>
      <c r="I8" s="142"/>
      <c r="J8" s="142"/>
      <c r="K8" s="143" t="s">
        <v>80</v>
      </c>
      <c r="L8" s="134"/>
      <c r="M8" s="134"/>
    </row>
    <row r="9" spans="1:13" s="6" customFormat="1" ht="22.5" customHeight="1">
      <c r="A9" s="303" t="s">
        <v>54</v>
      </c>
      <c r="B9" s="306" t="s">
        <v>26</v>
      </c>
      <c r="C9" s="300" t="s">
        <v>49</v>
      </c>
      <c r="D9" s="300" t="s">
        <v>50</v>
      </c>
      <c r="E9" s="300" t="s">
        <v>47</v>
      </c>
      <c r="F9" s="300"/>
      <c r="G9" s="300"/>
      <c r="H9" s="300" t="s">
        <v>52</v>
      </c>
      <c r="I9" s="300" t="s">
        <v>68</v>
      </c>
      <c r="J9" s="300" t="s">
        <v>62</v>
      </c>
      <c r="K9" s="300" t="s">
        <v>53</v>
      </c>
      <c r="L9" s="142"/>
      <c r="M9" s="142"/>
    </row>
    <row r="10" spans="1:13" s="6" customFormat="1" ht="22.5" customHeight="1">
      <c r="A10" s="304"/>
      <c r="B10" s="306"/>
      <c r="C10" s="300"/>
      <c r="D10" s="300"/>
      <c r="E10" s="300" t="s">
        <v>51</v>
      </c>
      <c r="F10" s="300" t="s">
        <v>57</v>
      </c>
      <c r="G10" s="301"/>
      <c r="H10" s="300"/>
      <c r="I10" s="300"/>
      <c r="J10" s="300"/>
      <c r="K10" s="300"/>
      <c r="L10" s="142"/>
      <c r="M10" s="142"/>
    </row>
    <row r="11" spans="1:13" s="6" customFormat="1" ht="13.5" customHeight="1">
      <c r="A11" s="304"/>
      <c r="B11" s="306"/>
      <c r="C11" s="300"/>
      <c r="D11" s="300"/>
      <c r="E11" s="300"/>
      <c r="F11" s="300" t="s">
        <v>58</v>
      </c>
      <c r="G11" s="300" t="s">
        <v>113</v>
      </c>
      <c r="H11" s="300"/>
      <c r="I11" s="300"/>
      <c r="J11" s="300"/>
      <c r="K11" s="300"/>
      <c r="L11" s="142"/>
      <c r="M11" s="142"/>
    </row>
    <row r="12" spans="1:13" s="6" customFormat="1" ht="13.5" customHeight="1">
      <c r="A12" s="304"/>
      <c r="B12" s="306"/>
      <c r="C12" s="300"/>
      <c r="D12" s="300"/>
      <c r="E12" s="300"/>
      <c r="F12" s="300"/>
      <c r="G12" s="301"/>
      <c r="H12" s="300"/>
      <c r="I12" s="300"/>
      <c r="J12" s="300"/>
      <c r="K12" s="300"/>
      <c r="L12" s="142"/>
      <c r="M12" s="142"/>
    </row>
    <row r="13" spans="1:13" s="6" customFormat="1" ht="13.5" customHeight="1">
      <c r="A13" s="305"/>
      <c r="B13" s="306"/>
      <c r="C13" s="300"/>
      <c r="D13" s="300"/>
      <c r="E13" s="300"/>
      <c r="F13" s="300"/>
      <c r="G13" s="301"/>
      <c r="H13" s="300"/>
      <c r="I13" s="300"/>
      <c r="J13" s="300"/>
      <c r="K13" s="300"/>
      <c r="L13" s="142"/>
      <c r="M13" s="142"/>
    </row>
    <row r="14" spans="1:13" s="6" customFormat="1" ht="18.75" customHeight="1">
      <c r="A14" s="7" t="s">
        <v>6</v>
      </c>
      <c r="B14" s="7" t="s">
        <v>7</v>
      </c>
      <c r="C14" s="7">
        <v>1</v>
      </c>
      <c r="D14" s="7" t="s">
        <v>114</v>
      </c>
      <c r="E14" s="7">
        <v>3</v>
      </c>
      <c r="F14" s="7">
        <f>E14+1</f>
        <v>4</v>
      </c>
      <c r="G14" s="7">
        <f>F14+1</f>
        <v>5</v>
      </c>
      <c r="H14" s="7">
        <f>G14+1</f>
        <v>6</v>
      </c>
      <c r="I14" s="7"/>
      <c r="J14" s="7"/>
      <c r="K14" s="7" t="s">
        <v>193</v>
      </c>
      <c r="L14" s="142"/>
      <c r="M14" s="142"/>
    </row>
    <row r="15" spans="1:13" s="6" customFormat="1" ht="27.75" customHeight="1">
      <c r="A15" s="144"/>
      <c r="B15" s="145" t="s">
        <v>25</v>
      </c>
      <c r="C15" s="146">
        <f aca="true" t="shared" si="0" ref="C15:K15">SUM(C16:C34)</f>
        <v>3980</v>
      </c>
      <c r="D15" s="146">
        <f t="shared" si="0"/>
        <v>3980</v>
      </c>
      <c r="E15" s="146">
        <f t="shared" si="0"/>
        <v>3435</v>
      </c>
      <c r="F15" s="146">
        <f t="shared" si="0"/>
        <v>15000</v>
      </c>
      <c r="G15" s="146">
        <f t="shared" si="0"/>
        <v>2700</v>
      </c>
      <c r="H15" s="146">
        <f t="shared" si="0"/>
        <v>88891</v>
      </c>
      <c r="I15" s="146">
        <f t="shared" si="0"/>
        <v>0</v>
      </c>
      <c r="J15" s="146">
        <f t="shared" si="0"/>
        <v>0</v>
      </c>
      <c r="K15" s="146">
        <f t="shared" si="0"/>
        <v>92871</v>
      </c>
      <c r="L15" s="147">
        <v>54850</v>
      </c>
      <c r="M15" s="148">
        <f>+L15+K15</f>
        <v>147721</v>
      </c>
    </row>
    <row r="16" spans="1:13" s="6" customFormat="1" ht="25.5" customHeight="1">
      <c r="A16" s="149">
        <v>1</v>
      </c>
      <c r="B16" s="150" t="s">
        <v>207</v>
      </c>
      <c r="C16" s="151">
        <v>105</v>
      </c>
      <c r="D16" s="151">
        <v>105</v>
      </c>
      <c r="E16" s="151">
        <v>105</v>
      </c>
      <c r="F16" s="151"/>
      <c r="G16" s="151"/>
      <c r="H16" s="151">
        <v>6072</v>
      </c>
      <c r="I16" s="151"/>
      <c r="J16" s="151"/>
      <c r="K16" s="151">
        <f>D16+H16+I16+J16</f>
        <v>6177</v>
      </c>
      <c r="L16" s="148"/>
      <c r="M16" s="142"/>
    </row>
    <row r="17" spans="1:13" s="6" customFormat="1" ht="25.5" customHeight="1">
      <c r="A17" s="149">
        <v>2</v>
      </c>
      <c r="B17" s="150" t="s">
        <v>208</v>
      </c>
      <c r="C17" s="151">
        <v>28</v>
      </c>
      <c r="D17" s="151">
        <v>28</v>
      </c>
      <c r="E17" s="151">
        <v>28</v>
      </c>
      <c r="F17" s="151"/>
      <c r="G17" s="151"/>
      <c r="H17" s="151">
        <v>4417</v>
      </c>
      <c r="I17" s="151"/>
      <c r="J17" s="151"/>
      <c r="K17" s="151">
        <f>D17+H17+I17+J17</f>
        <v>4445</v>
      </c>
      <c r="L17" s="142"/>
      <c r="M17" s="142"/>
    </row>
    <row r="18" spans="1:13" s="6" customFormat="1" ht="25.5" customHeight="1">
      <c r="A18" s="149">
        <v>3</v>
      </c>
      <c r="B18" s="150" t="s">
        <v>209</v>
      </c>
      <c r="C18" s="151">
        <v>45</v>
      </c>
      <c r="D18" s="151">
        <v>45</v>
      </c>
      <c r="E18" s="151">
        <v>45</v>
      </c>
      <c r="F18" s="151"/>
      <c r="G18" s="151"/>
      <c r="H18" s="151">
        <v>4360</v>
      </c>
      <c r="I18" s="151"/>
      <c r="J18" s="151"/>
      <c r="K18" s="151">
        <f aca="true" t="shared" si="1" ref="K18:K33">D18+H18+I18+J18</f>
        <v>4405</v>
      </c>
      <c r="L18" s="142"/>
      <c r="M18" s="142"/>
    </row>
    <row r="19" spans="1:13" s="6" customFormat="1" ht="25.5" customHeight="1">
      <c r="A19" s="149">
        <v>4</v>
      </c>
      <c r="B19" s="150" t="s">
        <v>210</v>
      </c>
      <c r="C19" s="151">
        <v>95</v>
      </c>
      <c r="D19" s="151">
        <v>95</v>
      </c>
      <c r="E19" s="151">
        <v>95</v>
      </c>
      <c r="F19" s="151"/>
      <c r="G19" s="151"/>
      <c r="H19" s="151">
        <v>5312</v>
      </c>
      <c r="I19" s="151"/>
      <c r="J19" s="151"/>
      <c r="K19" s="151">
        <f t="shared" si="1"/>
        <v>5407</v>
      </c>
      <c r="L19" s="142"/>
      <c r="M19" s="142"/>
    </row>
    <row r="20" spans="1:13" s="6" customFormat="1" ht="25.5" customHeight="1">
      <c r="A20" s="149">
        <v>5</v>
      </c>
      <c r="B20" s="150" t="s">
        <v>211</v>
      </c>
      <c r="C20" s="151">
        <v>50</v>
      </c>
      <c r="D20" s="151">
        <v>50</v>
      </c>
      <c r="E20" s="151">
        <v>50</v>
      </c>
      <c r="F20" s="151"/>
      <c r="G20" s="151"/>
      <c r="H20" s="151">
        <v>4549</v>
      </c>
      <c r="I20" s="151"/>
      <c r="J20" s="151"/>
      <c r="K20" s="151">
        <f t="shared" si="1"/>
        <v>4599</v>
      </c>
      <c r="L20" s="142"/>
      <c r="M20" s="142"/>
    </row>
    <row r="21" spans="1:13" s="6" customFormat="1" ht="25.5" customHeight="1">
      <c r="A21" s="149">
        <v>6</v>
      </c>
      <c r="B21" s="150" t="s">
        <v>182</v>
      </c>
      <c r="C21" s="151">
        <v>3245</v>
      </c>
      <c r="D21" s="151">
        <v>3245</v>
      </c>
      <c r="E21" s="151">
        <v>2700</v>
      </c>
      <c r="F21" s="151">
        <v>15000</v>
      </c>
      <c r="G21" s="151">
        <f>F21*18%</f>
        <v>2700</v>
      </c>
      <c r="H21" s="151">
        <v>4473</v>
      </c>
      <c r="I21" s="151"/>
      <c r="J21" s="151"/>
      <c r="K21" s="151">
        <f t="shared" si="1"/>
        <v>7718</v>
      </c>
      <c r="L21" s="142"/>
      <c r="M21" s="142"/>
    </row>
    <row r="22" spans="1:13" s="6" customFormat="1" ht="25.5" customHeight="1">
      <c r="A22" s="149">
        <v>7</v>
      </c>
      <c r="B22" s="150" t="s">
        <v>212</v>
      </c>
      <c r="C22" s="151">
        <v>90</v>
      </c>
      <c r="D22" s="151">
        <v>90</v>
      </c>
      <c r="E22" s="151">
        <v>90</v>
      </c>
      <c r="F22" s="151"/>
      <c r="G22" s="151"/>
      <c r="H22" s="151">
        <v>5065</v>
      </c>
      <c r="I22" s="151"/>
      <c r="J22" s="151"/>
      <c r="K22" s="151">
        <f t="shared" si="1"/>
        <v>5155</v>
      </c>
      <c r="L22" s="142"/>
      <c r="M22" s="142"/>
    </row>
    <row r="23" spans="1:13" s="6" customFormat="1" ht="25.5" customHeight="1">
      <c r="A23" s="149">
        <v>8</v>
      </c>
      <c r="B23" s="150" t="s">
        <v>213</v>
      </c>
      <c r="C23" s="151">
        <v>30</v>
      </c>
      <c r="D23" s="151">
        <v>30</v>
      </c>
      <c r="E23" s="151">
        <v>30</v>
      </c>
      <c r="F23" s="151"/>
      <c r="G23" s="151"/>
      <c r="H23" s="151">
        <v>5129</v>
      </c>
      <c r="I23" s="151"/>
      <c r="J23" s="151"/>
      <c r="K23" s="151">
        <f t="shared" si="1"/>
        <v>5159</v>
      </c>
      <c r="L23" s="142"/>
      <c r="M23" s="142"/>
    </row>
    <row r="24" spans="1:13" s="6" customFormat="1" ht="25.5" customHeight="1">
      <c r="A24" s="149">
        <v>9</v>
      </c>
      <c r="B24" s="150" t="s">
        <v>214</v>
      </c>
      <c r="C24" s="151">
        <v>40</v>
      </c>
      <c r="D24" s="151">
        <v>40</v>
      </c>
      <c r="E24" s="151">
        <v>40</v>
      </c>
      <c r="F24" s="151"/>
      <c r="G24" s="151"/>
      <c r="H24" s="151">
        <v>4803</v>
      </c>
      <c r="I24" s="151"/>
      <c r="J24" s="151"/>
      <c r="K24" s="151">
        <f t="shared" si="1"/>
        <v>4843</v>
      </c>
      <c r="L24" s="142"/>
      <c r="M24" s="142"/>
    </row>
    <row r="25" spans="1:13" s="6" customFormat="1" ht="25.5" customHeight="1">
      <c r="A25" s="149">
        <v>10</v>
      </c>
      <c r="B25" s="150" t="s">
        <v>215</v>
      </c>
      <c r="C25" s="151">
        <v>20</v>
      </c>
      <c r="D25" s="151">
        <v>20</v>
      </c>
      <c r="E25" s="151">
        <v>20</v>
      </c>
      <c r="F25" s="151"/>
      <c r="G25" s="151"/>
      <c r="H25" s="151">
        <v>4464</v>
      </c>
      <c r="I25" s="151"/>
      <c r="J25" s="151"/>
      <c r="K25" s="151">
        <f t="shared" si="1"/>
        <v>4484</v>
      </c>
      <c r="L25" s="142"/>
      <c r="M25" s="142"/>
    </row>
    <row r="26" spans="1:13" s="6" customFormat="1" ht="25.5" customHeight="1">
      <c r="A26" s="149">
        <v>11</v>
      </c>
      <c r="B26" s="150" t="s">
        <v>216</v>
      </c>
      <c r="C26" s="151">
        <v>30</v>
      </c>
      <c r="D26" s="151">
        <v>30</v>
      </c>
      <c r="E26" s="151">
        <v>30</v>
      </c>
      <c r="F26" s="151"/>
      <c r="G26" s="151"/>
      <c r="H26" s="151">
        <v>4343</v>
      </c>
      <c r="I26" s="151"/>
      <c r="J26" s="151"/>
      <c r="K26" s="151">
        <f t="shared" si="1"/>
        <v>4373</v>
      </c>
      <c r="L26" s="142"/>
      <c r="M26" s="142"/>
    </row>
    <row r="27" spans="1:13" s="6" customFormat="1" ht="25.5" customHeight="1">
      <c r="A27" s="149">
        <v>12</v>
      </c>
      <c r="B27" s="150" t="s">
        <v>217</v>
      </c>
      <c r="C27" s="151">
        <v>17</v>
      </c>
      <c r="D27" s="151">
        <v>17</v>
      </c>
      <c r="E27" s="151">
        <v>17</v>
      </c>
      <c r="F27" s="151"/>
      <c r="G27" s="151"/>
      <c r="H27" s="151">
        <v>4213</v>
      </c>
      <c r="I27" s="151"/>
      <c r="J27" s="151"/>
      <c r="K27" s="151">
        <f t="shared" si="1"/>
        <v>4230</v>
      </c>
      <c r="L27" s="142"/>
      <c r="M27" s="142"/>
    </row>
    <row r="28" spans="1:13" s="6" customFormat="1" ht="25.5" customHeight="1">
      <c r="A28" s="149">
        <v>13</v>
      </c>
      <c r="B28" s="150" t="s">
        <v>218</v>
      </c>
      <c r="C28" s="151">
        <v>17</v>
      </c>
      <c r="D28" s="151">
        <v>17</v>
      </c>
      <c r="E28" s="151">
        <v>17</v>
      </c>
      <c r="F28" s="151"/>
      <c r="G28" s="151"/>
      <c r="H28" s="151">
        <v>4472</v>
      </c>
      <c r="I28" s="151"/>
      <c r="J28" s="151"/>
      <c r="K28" s="151">
        <f t="shared" si="1"/>
        <v>4489</v>
      </c>
      <c r="L28" s="142"/>
      <c r="M28" s="142"/>
    </row>
    <row r="29" spans="1:13" s="6" customFormat="1" ht="25.5" customHeight="1">
      <c r="A29" s="149">
        <v>14</v>
      </c>
      <c r="B29" s="150" t="s">
        <v>219</v>
      </c>
      <c r="C29" s="151">
        <v>20</v>
      </c>
      <c r="D29" s="151">
        <v>20</v>
      </c>
      <c r="E29" s="151">
        <v>20</v>
      </c>
      <c r="F29" s="151"/>
      <c r="G29" s="151"/>
      <c r="H29" s="151">
        <v>4458</v>
      </c>
      <c r="I29" s="151"/>
      <c r="J29" s="151"/>
      <c r="K29" s="151">
        <f t="shared" si="1"/>
        <v>4478</v>
      </c>
      <c r="L29" s="142"/>
      <c r="M29" s="142"/>
    </row>
    <row r="30" spans="1:13" s="6" customFormat="1" ht="25.5" customHeight="1">
      <c r="A30" s="149">
        <v>15</v>
      </c>
      <c r="B30" s="150" t="s">
        <v>220</v>
      </c>
      <c r="C30" s="151">
        <v>15</v>
      </c>
      <c r="D30" s="151">
        <v>15</v>
      </c>
      <c r="E30" s="151">
        <v>15</v>
      </c>
      <c r="F30" s="151"/>
      <c r="G30" s="151"/>
      <c r="H30" s="151">
        <v>4730</v>
      </c>
      <c r="I30" s="151"/>
      <c r="J30" s="151"/>
      <c r="K30" s="151">
        <f t="shared" si="1"/>
        <v>4745</v>
      </c>
      <c r="L30" s="142"/>
      <c r="M30" s="142"/>
    </row>
    <row r="31" spans="1:13" ht="25.5" customHeight="1">
      <c r="A31" s="149">
        <v>16</v>
      </c>
      <c r="B31" s="150" t="s">
        <v>221</v>
      </c>
      <c r="C31" s="151">
        <v>15</v>
      </c>
      <c r="D31" s="151">
        <v>15</v>
      </c>
      <c r="E31" s="151">
        <v>15</v>
      </c>
      <c r="F31" s="151"/>
      <c r="G31" s="151"/>
      <c r="H31" s="151">
        <v>3963</v>
      </c>
      <c r="I31" s="151"/>
      <c r="J31" s="151"/>
      <c r="K31" s="151">
        <f t="shared" si="1"/>
        <v>3978</v>
      </c>
      <c r="L31" s="142"/>
      <c r="M31" s="134"/>
    </row>
    <row r="32" spans="1:13" ht="25.5" customHeight="1">
      <c r="A32" s="149">
        <v>17</v>
      </c>
      <c r="B32" s="150" t="s">
        <v>222</v>
      </c>
      <c r="C32" s="151">
        <v>23</v>
      </c>
      <c r="D32" s="151">
        <v>23</v>
      </c>
      <c r="E32" s="151">
        <v>23</v>
      </c>
      <c r="F32" s="151"/>
      <c r="G32" s="151"/>
      <c r="H32" s="151">
        <v>4523</v>
      </c>
      <c r="I32" s="151"/>
      <c r="J32" s="151"/>
      <c r="K32" s="151">
        <f t="shared" si="1"/>
        <v>4546</v>
      </c>
      <c r="L32" s="142"/>
      <c r="M32" s="134"/>
    </row>
    <row r="33" spans="1:13" ht="25.5" customHeight="1">
      <c r="A33" s="149">
        <v>18</v>
      </c>
      <c r="B33" s="150" t="s">
        <v>223</v>
      </c>
      <c r="C33" s="151">
        <v>70</v>
      </c>
      <c r="D33" s="151">
        <v>70</v>
      </c>
      <c r="E33" s="151">
        <v>70</v>
      </c>
      <c r="F33" s="151">
        <f>+G33/80*100</f>
        <v>0</v>
      </c>
      <c r="G33" s="151"/>
      <c r="H33" s="151">
        <v>5157</v>
      </c>
      <c r="I33" s="151"/>
      <c r="J33" s="151"/>
      <c r="K33" s="151">
        <f t="shared" si="1"/>
        <v>5227</v>
      </c>
      <c r="L33" s="142"/>
      <c r="M33" s="134"/>
    </row>
    <row r="34" spans="1:13" ht="25.5" customHeight="1">
      <c r="A34" s="149">
        <v>19</v>
      </c>
      <c r="B34" s="150" t="s">
        <v>224</v>
      </c>
      <c r="C34" s="151">
        <v>25</v>
      </c>
      <c r="D34" s="151">
        <v>25</v>
      </c>
      <c r="E34" s="151">
        <v>25</v>
      </c>
      <c r="F34" s="151"/>
      <c r="G34" s="151"/>
      <c r="H34" s="151">
        <v>4388</v>
      </c>
      <c r="I34" s="151"/>
      <c r="J34" s="151"/>
      <c r="K34" s="151">
        <f>D34+H34+I34+J34</f>
        <v>4413</v>
      </c>
      <c r="L34" s="142"/>
      <c r="M34" s="134"/>
    </row>
    <row r="35" spans="1:12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8.7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1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2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sheetProtection/>
  <mergeCells count="15">
    <mergeCell ref="K9:K13"/>
    <mergeCell ref="A9:A13"/>
    <mergeCell ref="B9:B13"/>
    <mergeCell ref="C9:C13"/>
    <mergeCell ref="D9:D13"/>
    <mergeCell ref="E9:G9"/>
    <mergeCell ref="E10:E13"/>
    <mergeCell ref="F10:G10"/>
    <mergeCell ref="F11:F13"/>
    <mergeCell ref="G11:G13"/>
    <mergeCell ref="G1:K1"/>
    <mergeCell ref="A6:K6"/>
    <mergeCell ref="H9:H13"/>
    <mergeCell ref="I9:I13"/>
    <mergeCell ref="J9:J13"/>
  </mergeCells>
  <printOptions horizontalCentered="1"/>
  <pageMargins left="0.56" right="0.23" top="0.9" bottom="0.17" header="0.53" footer="0.26"/>
  <pageSetup fitToHeight="0" fitToWidth="1" horizontalDpi="600" verticalDpi="600" orientation="portrait" paperSize="9" scale="70" r:id="rId1"/>
  <headerFooter alignWithMargins="0">
    <oddFooter>&amp;C&amp;".VnTime,Italic"&amp;8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 Viet Hung</dc:creator>
  <cp:keywords/>
  <dc:description/>
  <cp:lastModifiedBy>Tran Trung Kien</cp:lastModifiedBy>
  <cp:lastPrinted>2023-01-17T08:12:03Z</cp:lastPrinted>
  <dcterms:created xsi:type="dcterms:W3CDTF">2001-01-04T01:21:32Z</dcterms:created>
  <dcterms:modified xsi:type="dcterms:W3CDTF">2023-01-17T08:12:30Z</dcterms:modified>
  <cp:category/>
  <cp:version/>
  <cp:contentType/>
  <cp:contentStatus/>
</cp:coreProperties>
</file>