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B1 THDP" sheetId="1" r:id="rId1"/>
    <sheet name="B2 NSDP" sheetId="2" r:id="rId2"/>
    <sheet name="B3 đấu giá đất" sheetId="3" r:id="rId3"/>
  </sheets>
  <definedNames>
    <definedName name="_xlnm.Print_Area" localSheetId="0">'B1 THDP'!$A$1:$H$12</definedName>
    <definedName name="_xlnm.Print_Area" localSheetId="1">'B2 NSDP'!$A$1:$T$17</definedName>
    <definedName name="_xlnm.Print_Area" localSheetId="2">'B3 đấu giá đất'!$A$1:$P$22</definedName>
    <definedName name="_xlnm.Print_Titles" localSheetId="0">'B1 THDP'!$5:$6</definedName>
    <definedName name="_xlnm.Print_Titles" localSheetId="1">'B2 NSDP'!$5:$9</definedName>
    <definedName name="_xlnm.Print_Titles" localSheetId="2">'B3 đấu giá đất'!$5:$9</definedName>
  </definedNames>
  <calcPr fullCalcOnLoad="1"/>
</workbook>
</file>

<file path=xl/sharedStrings.xml><?xml version="1.0" encoding="utf-8"?>
<sst xmlns="http://schemas.openxmlformats.org/spreadsheetml/2006/main" count="154" uniqueCount="83">
  <si>
    <t>2</t>
  </si>
  <si>
    <t>Đơn vị: Triệu đồng</t>
  </si>
  <si>
    <t>Tổng số (tất cả các nguồn vốn)</t>
  </si>
  <si>
    <t>TỔNG SỐ</t>
  </si>
  <si>
    <t>3</t>
  </si>
  <si>
    <t>4</t>
  </si>
  <si>
    <t>Trong đó:</t>
  </si>
  <si>
    <t>Danh mục dự án</t>
  </si>
  <si>
    <t>1</t>
  </si>
  <si>
    <t>5</t>
  </si>
  <si>
    <t>Số quyết định ngày, tháng, năm ban hành</t>
  </si>
  <si>
    <t>Nguồn vốn</t>
  </si>
  <si>
    <t>Kế hoạch</t>
  </si>
  <si>
    <t>STT</t>
  </si>
  <si>
    <t>TT</t>
  </si>
  <si>
    <t>Quyết định đầu tư</t>
  </si>
  <si>
    <t>Ghi chú</t>
  </si>
  <si>
    <t xml:space="preserve">TMĐT </t>
  </si>
  <si>
    <t>Tổng số</t>
  </si>
  <si>
    <t>6</t>
  </si>
  <si>
    <t>7</t>
  </si>
  <si>
    <t>8</t>
  </si>
  <si>
    <t>-</t>
  </si>
  <si>
    <t>Thanh toán nợ XDCB</t>
  </si>
  <si>
    <t>Thu hồi các khoản vốn ứng trước</t>
  </si>
  <si>
    <t>KH đầu tư trung hạn giai đoạn 2021-2025</t>
  </si>
  <si>
    <t>Năm 2023</t>
  </si>
  <si>
    <t>Ước giải ngân từ 1/1/2023 đến 31/12/2023</t>
  </si>
  <si>
    <t>Nhu cầu kế hoạch năm 2024</t>
  </si>
  <si>
    <t>1.1</t>
  </si>
  <si>
    <t>1.2</t>
  </si>
  <si>
    <t>Trong đó: NSĐP</t>
  </si>
  <si>
    <t>Đã bố trí vốn đến hết KH năm 2023</t>
  </si>
  <si>
    <t>Tiếp chi</t>
  </si>
  <si>
    <t>Biểu số 3</t>
  </si>
  <si>
    <t>Biểu số 2</t>
  </si>
  <si>
    <t>Biểu số 1</t>
  </si>
  <si>
    <t>Đường từ Ngầm Chiềng An đến Khối Đoàn Kết</t>
  </si>
  <si>
    <t>76/QĐ-UBND ngày 16/08/2021</t>
  </si>
  <si>
    <t>Trung tâm giáo dục nghề nghiệp và Giáo dục thường xuyên</t>
  </si>
  <si>
    <t>71/QĐ-UBND ngày 06/08/2021</t>
  </si>
  <si>
    <t>Công viên cây xanh trung tâm huyện Tuần Giáo</t>
  </si>
  <si>
    <t>77/QĐ-UBND ngày 18/08/2021</t>
  </si>
  <si>
    <t>Đã bố trí đủ vốn cho dự án</t>
  </si>
  <si>
    <t>Hạ tầng khu đất Phòng Văn hóa + Bãi chiếu phim + Thiết bị sách</t>
  </si>
  <si>
    <t>Hạ tầng nút giao thông ngã ba khu vực dốc Đỏ thị trấn Tuần Giáo</t>
  </si>
  <si>
    <t>KCM 2024</t>
  </si>
  <si>
    <t>KH đầu tư trung hạn  giai đoạn 2021-2025</t>
  </si>
  <si>
    <t>Dự kiến kế hoạch 2024</t>
  </si>
  <si>
    <t>Hạ tầng nhà máy xử lý rác thải huyện Tuần Giáo</t>
  </si>
  <si>
    <t>10/QĐ-UBND ngày 25/01/2022</t>
  </si>
  <si>
    <t>*</t>
  </si>
  <si>
    <t>Ban QLDA các công trình</t>
  </si>
  <si>
    <t>CHI TIẾT TÌNH HÌNH THỰC HIỆN KẾ HOẠCH ĐẦU TƯ TỪ NGUỒN THU TIỀN SỬ DỤNG ĐẤT NĂM 2023
VÀ DỰ KIẾN KẾ HOẠCH NĂM 2024</t>
  </si>
  <si>
    <t>Nâng cấp cầu khối Đồng Tâm + Mặt đường khối Huổi Củ, thị trấn Tuần Giáo</t>
  </si>
  <si>
    <t>Nâng cấp sửa chữa đường bản Củ, bản Bó Giáng xã Quài Nưa</t>
  </si>
  <si>
    <t>Nâng cấp sửa chữa đường bản Cản, bản Sáng, bản Sảo</t>
  </si>
  <si>
    <t>Nâng cấp sửa chữa đường bản Háng Tàu, xã Tỏa Tình</t>
  </si>
  <si>
    <t>Đường nội bản Nậm Din + Háng Khúa xã Phình Sáng</t>
  </si>
  <si>
    <t>Nâng cấp đường nội thị Khối Tân Giang</t>
  </si>
  <si>
    <t>Đèn chiếu sáng, đèn trang trí khu trung tâm thị trấn Tuần Giáo (QL6, QL279 + đường tránh QL279)</t>
  </si>
  <si>
    <t>UBND thị trấn Tuần Giáo</t>
  </si>
  <si>
    <t>Dự kiến kế hoạch năm 2024</t>
  </si>
  <si>
    <t>ƯỚC TÌNH HÌNH THỰC HIỆN KẾ HOẠCH ĐẦU TƯ CÔNG NĂM 2023 VÀ
DỰ KIẾN KẾ HOẠCH ĐẦU TƯ CÔNG NĂM 2024</t>
  </si>
  <si>
    <t>Vốn cân đối ngân sách địa phương (do huyện quản lý)</t>
  </si>
  <si>
    <t>Vốn ngân sách địa phương</t>
  </si>
  <si>
    <t>Đầu tư từ nguồn thu tiền sử dụng đất</t>
  </si>
  <si>
    <t>42/QĐ-UBND ngày 07/04/2022</t>
  </si>
  <si>
    <t xml:space="preserve">16/QĐ-UBND ngày 01/3/2022 </t>
  </si>
  <si>
    <t>22/QĐ-UBND ngày 21/3/2022</t>
  </si>
  <si>
    <t>18/QĐ-UBND ngày 09/3/2022</t>
  </si>
  <si>
    <t>30/QĐ-UBND ngày 28/3/2022</t>
  </si>
  <si>
    <t>145/QĐ-UBND ngày 18/12/2021</t>
  </si>
  <si>
    <t>Nâng cấp đường nội thị khối 20/7 – bản Đông</t>
  </si>
  <si>
    <t>171/QĐ-UBND ngày 18/12/2019</t>
  </si>
  <si>
    <t>132/QĐ-UBND ngày 14/12/2021</t>
  </si>
  <si>
    <t>Trả nợ sau quyết toán</t>
  </si>
  <si>
    <t>I</t>
  </si>
  <si>
    <t>Tiếp chi và trả nợ sau quyết toán</t>
  </si>
  <si>
    <t>II</t>
  </si>
  <si>
    <t>Chưa phân bổ chi tiết</t>
  </si>
  <si>
    <t>(Kèm theo Nghị quyết số            /NQ-HĐND ngày        tháng 7 năm 2023 của HĐND huyện Tuần Giáo)</t>
  </si>
  <si>
    <t xml:space="preserve">CHI TIẾT TÌNH HÌNH THỰC HIỆN KẾ HOẠCH ĐẦU TƯ VỐN CÂN ĐỐI NGÂN SÁCH ĐỊA PHƯƠNG (DO HUYỆN QUẢN LÝ) NĂM 2023
VÀ DỰ KIẾN KẾ HOẠCH NĂM 2024 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</si>
</sst>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Protection="0">
      <alignment vertical="top"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1" fontId="3" fillId="0" borderId="0" xfId="69" applyNumberFormat="1" applyFont="1" applyFill="1" applyAlignment="1">
      <alignment vertical="center"/>
      <protection/>
    </xf>
    <xf numFmtId="1" fontId="4" fillId="0" borderId="0" xfId="69" applyNumberFormat="1" applyFont="1" applyFill="1" applyAlignment="1">
      <alignment vertical="center"/>
      <protection/>
    </xf>
    <xf numFmtId="1" fontId="5" fillId="0" borderId="0" xfId="69" applyNumberFormat="1" applyFont="1" applyFill="1" applyAlignment="1">
      <alignment vertical="center"/>
      <protection/>
    </xf>
    <xf numFmtId="1" fontId="6" fillId="0" borderId="0" xfId="69" applyNumberFormat="1" applyFont="1" applyFill="1" applyAlignment="1">
      <alignment vertical="center"/>
      <protection/>
    </xf>
    <xf numFmtId="3" fontId="5" fillId="0" borderId="0" xfId="69" applyNumberFormat="1" applyFont="1" applyBorder="1" applyAlignment="1">
      <alignment horizontal="center" vertical="center" wrapText="1"/>
      <protection/>
    </xf>
    <xf numFmtId="3" fontId="5" fillId="0" borderId="10" xfId="69" applyNumberFormat="1" applyFont="1" applyFill="1" applyBorder="1" applyAlignment="1" quotePrefix="1">
      <alignment horizontal="center" vertical="center" wrapText="1"/>
      <protection/>
    </xf>
    <xf numFmtId="3" fontId="5" fillId="0" borderId="0" xfId="69" applyNumberFormat="1" applyFont="1" applyFill="1" applyBorder="1" applyAlignment="1">
      <alignment vertical="center" wrapText="1"/>
      <protection/>
    </xf>
    <xf numFmtId="1" fontId="5" fillId="0" borderId="0" xfId="69" applyNumberFormat="1" applyFont="1" applyFill="1" applyAlignment="1">
      <alignment horizontal="right" vertical="center"/>
      <protection/>
    </xf>
    <xf numFmtId="1" fontId="5" fillId="0" borderId="0" xfId="69" applyNumberFormat="1" applyFont="1" applyFill="1" applyAlignment="1">
      <alignment vertical="center" wrapText="1"/>
      <protection/>
    </xf>
    <xf numFmtId="1" fontId="5" fillId="0" borderId="0" xfId="69" applyNumberFormat="1" applyFont="1" applyFill="1" applyAlignment="1">
      <alignment horizontal="center" vertical="center" wrapText="1"/>
      <protection/>
    </xf>
    <xf numFmtId="49" fontId="5" fillId="0" borderId="10" xfId="69" applyNumberFormat="1" applyFont="1" applyFill="1" applyBorder="1" applyAlignment="1" quotePrefix="1">
      <alignment horizontal="center" vertical="center" wrapText="1"/>
      <protection/>
    </xf>
    <xf numFmtId="49" fontId="5" fillId="0" borderId="0" xfId="69" applyNumberFormat="1" applyFont="1" applyFill="1" applyAlignment="1">
      <alignment horizontal="center" vertical="center"/>
      <protection/>
    </xf>
    <xf numFmtId="49" fontId="5" fillId="0" borderId="0" xfId="69" applyNumberFormat="1" applyFont="1" applyFill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69" applyNumberFormat="1" applyFont="1" applyFill="1" applyBorder="1" applyAlignment="1">
      <alignment horizontal="right" vertical="center"/>
      <protection/>
    </xf>
    <xf numFmtId="1" fontId="5" fillId="0" borderId="10" xfId="69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49" fontId="4" fillId="0" borderId="10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3" fontId="4" fillId="0" borderId="10" xfId="69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1" fillId="0" borderId="0" xfId="0" applyFont="1" applyAlignment="1">
      <alignment vertical="center" wrapText="1" readingOrder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51" fillId="0" borderId="0" xfId="0" applyFont="1" applyAlignment="1">
      <alignment/>
    </xf>
    <xf numFmtId="3" fontId="5" fillId="0" borderId="10" xfId="69" applyNumberFormat="1" applyFont="1" applyFill="1" applyBorder="1" applyAlignment="1">
      <alignment horizontal="right" vertical="center"/>
      <protection/>
    </xf>
    <xf numFmtId="3" fontId="4" fillId="0" borderId="10" xfId="69" applyNumberFormat="1" applyFont="1" applyFill="1" applyBorder="1" applyAlignment="1">
      <alignment horizontal="right" vertical="center"/>
      <protection/>
    </xf>
    <xf numFmtId="3" fontId="4" fillId="0" borderId="10" xfId="69" applyNumberFormat="1" applyFont="1" applyFill="1" applyBorder="1" applyAlignment="1" quotePrefix="1">
      <alignment horizontal="right" vertical="center" wrapText="1"/>
      <protection/>
    </xf>
    <xf numFmtId="1" fontId="5" fillId="0" borderId="10" xfId="69" applyNumberFormat="1" applyFont="1" applyFill="1" applyBorder="1" applyAlignment="1">
      <alignment horizontal="left" vertical="center" wrapText="1"/>
      <protection/>
    </xf>
    <xf numFmtId="3" fontId="5" fillId="0" borderId="10" xfId="69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1" fontId="5" fillId="32" borderId="10" xfId="69" applyNumberFormat="1" applyFont="1" applyFill="1" applyBorder="1" applyAlignment="1">
      <alignment horizontal="center" vertical="center" wrapText="1"/>
      <protection/>
    </xf>
    <xf numFmtId="3" fontId="5" fillId="32" borderId="10" xfId="69" applyNumberFormat="1" applyFont="1" applyFill="1" applyBorder="1" applyAlignment="1">
      <alignment horizontal="right" vertical="center"/>
      <protection/>
    </xf>
    <xf numFmtId="1" fontId="5" fillId="32" borderId="10" xfId="69" applyNumberFormat="1" applyFont="1" applyFill="1" applyBorder="1" applyAlignment="1">
      <alignment horizontal="right" vertical="center"/>
      <protection/>
    </xf>
    <xf numFmtId="1" fontId="5" fillId="32" borderId="0" xfId="69" applyNumberFormat="1" applyFont="1" applyFill="1" applyAlignment="1">
      <alignment vertical="center"/>
      <protection/>
    </xf>
    <xf numFmtId="1" fontId="5" fillId="32" borderId="10" xfId="69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3" fontId="5" fillId="32" borderId="10" xfId="69" applyNumberFormat="1" applyFont="1" applyFill="1" applyBorder="1" applyAlignment="1">
      <alignment horizontal="center" vertical="center"/>
      <protection/>
    </xf>
    <xf numFmtId="1" fontId="5" fillId="32" borderId="10" xfId="69" applyNumberFormat="1" applyFont="1" applyFill="1" applyBorder="1" applyAlignment="1">
      <alignment horizontal="center" vertical="center"/>
      <protection/>
    </xf>
    <xf numFmtId="3" fontId="5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69" applyNumberFormat="1" applyFont="1" applyFill="1" applyBorder="1" applyAlignment="1">
      <alignment vertical="center"/>
      <protection/>
    </xf>
    <xf numFmtId="182" fontId="4" fillId="0" borderId="10" xfId="69" applyNumberFormat="1" applyFont="1" applyFill="1" applyBorder="1" applyAlignment="1" quotePrefix="1">
      <alignment horizontal="right" vertical="center" wrapText="1"/>
      <protection/>
    </xf>
    <xf numFmtId="182" fontId="4" fillId="0" borderId="10" xfId="69" applyNumberFormat="1" applyFont="1" applyFill="1" applyBorder="1" applyAlignment="1">
      <alignment horizontal="right" vertical="center"/>
      <protection/>
    </xf>
    <xf numFmtId="182" fontId="5" fillId="0" borderId="10" xfId="69" applyNumberFormat="1" applyFont="1" applyFill="1" applyBorder="1" applyAlignment="1">
      <alignment horizontal="right" vertical="center"/>
      <protection/>
    </xf>
    <xf numFmtId="182" fontId="5" fillId="32" borderId="10" xfId="69" applyNumberFormat="1" applyFont="1" applyFill="1" applyBorder="1" applyAlignment="1">
      <alignment horizontal="right" vertical="center"/>
      <protection/>
    </xf>
    <xf numFmtId="182" fontId="5" fillId="0" borderId="10" xfId="69" applyNumberFormat="1" applyFont="1" applyFill="1" applyBorder="1" applyAlignment="1">
      <alignment horizontal="left" vertical="center" wrapText="1"/>
      <protection/>
    </xf>
    <xf numFmtId="182" fontId="5" fillId="0" borderId="10" xfId="69" applyNumberFormat="1" applyFont="1" applyFill="1" applyBorder="1" applyAlignment="1">
      <alignment vertical="center"/>
      <protection/>
    </xf>
    <xf numFmtId="3" fontId="13" fillId="0" borderId="10" xfId="69" applyNumberFormat="1" applyFont="1" applyBorder="1" applyAlignment="1">
      <alignment horizontal="center" vertical="center" wrapText="1"/>
      <protection/>
    </xf>
    <xf numFmtId="3" fontId="13" fillId="0" borderId="10" xfId="69" applyNumberFormat="1" applyFont="1" applyFill="1" applyBorder="1" applyAlignment="1">
      <alignment horizontal="center" vertical="center" wrapText="1"/>
      <protection/>
    </xf>
    <xf numFmtId="1" fontId="4" fillId="0" borderId="10" xfId="69" applyNumberFormat="1" applyFont="1" applyFill="1" applyBorder="1" applyAlignment="1">
      <alignment vertical="center"/>
      <protection/>
    </xf>
    <xf numFmtId="182" fontId="4" fillId="0" borderId="10" xfId="69" applyNumberFormat="1" applyFont="1" applyFill="1" applyBorder="1" applyAlignment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0" fontId="11" fillId="0" borderId="0" xfId="0" applyNumberFormat="1" applyFont="1" applyAlignment="1">
      <alignment vertical="center" wrapText="1"/>
    </xf>
    <xf numFmtId="0" fontId="52" fillId="0" borderId="0" xfId="0" applyFont="1" applyAlignment="1">
      <alignment/>
    </xf>
    <xf numFmtId="182" fontId="7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horizontal="right" vertical="center" wrapText="1"/>
    </xf>
    <xf numFmtId="182" fontId="11" fillId="0" borderId="10" xfId="0" applyNumberFormat="1" applyFont="1" applyBorder="1" applyAlignment="1">
      <alignment vertical="center" wrapText="1"/>
    </xf>
    <xf numFmtId="3" fontId="51" fillId="32" borderId="10" xfId="41" applyNumberFormat="1" applyFont="1" applyFill="1" applyBorder="1" applyAlignment="1">
      <alignment horizontal="right" vertical="center"/>
    </xf>
    <xf numFmtId="1" fontId="4" fillId="0" borderId="10" xfId="69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4" fillId="0" borderId="0" xfId="69" applyNumberFormat="1" applyFont="1" applyFill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3" fontId="4" fillId="0" borderId="10" xfId="69" applyNumberFormat="1" applyFont="1" applyBorder="1" applyAlignment="1">
      <alignment horizontal="center" vertical="center" wrapText="1"/>
      <protection/>
    </xf>
    <xf numFmtId="3" fontId="4" fillId="0" borderId="12" xfId="69" applyNumberFormat="1" applyFont="1" applyFill="1" applyBorder="1" applyAlignment="1">
      <alignment horizontal="center" vertical="center" wrapText="1"/>
      <protection/>
    </xf>
    <xf numFmtId="3" fontId="4" fillId="0" borderId="13" xfId="69" applyNumberFormat="1" applyFont="1" applyFill="1" applyBorder="1" applyAlignment="1">
      <alignment horizontal="center" vertical="center" wrapText="1"/>
      <protection/>
    </xf>
    <xf numFmtId="3" fontId="4" fillId="0" borderId="10" xfId="69" applyNumberFormat="1" applyFont="1" applyFill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3" fontId="4" fillId="0" borderId="14" xfId="69" applyNumberFormat="1" applyFont="1" applyFill="1" applyBorder="1" applyAlignment="1">
      <alignment horizontal="center" vertical="center" wrapText="1"/>
      <protection/>
    </xf>
    <xf numFmtId="1" fontId="4" fillId="0" borderId="0" xfId="69" applyNumberFormat="1" applyFont="1" applyFill="1" applyAlignment="1">
      <alignment horizontal="center" vertical="center"/>
      <protection/>
    </xf>
    <xf numFmtId="1" fontId="3" fillId="0" borderId="0" xfId="69" applyNumberFormat="1" applyFont="1" applyFill="1" applyAlignment="1">
      <alignment horizontal="center" vertical="center" wrapText="1"/>
      <protection/>
    </xf>
    <xf numFmtId="1" fontId="3" fillId="0" borderId="11" xfId="69" applyNumberFormat="1" applyFont="1" applyFill="1" applyBorder="1" applyAlignment="1">
      <alignment horizontal="right" vertical="center"/>
      <protection/>
    </xf>
    <xf numFmtId="49" fontId="4" fillId="0" borderId="10" xfId="69" applyNumberFormat="1" applyFont="1" applyBorder="1" applyAlignment="1">
      <alignment horizontal="center" vertical="center" wrapText="1"/>
      <protection/>
    </xf>
    <xf numFmtId="3" fontId="4" fillId="0" borderId="15" xfId="69" applyNumberFormat="1" applyFont="1" applyFill="1" applyBorder="1" applyAlignment="1">
      <alignment horizontal="center" vertical="center" wrapText="1"/>
      <protection/>
    </xf>
    <xf numFmtId="3" fontId="4" fillId="0" borderId="16" xfId="69" applyNumberFormat="1" applyFont="1" applyFill="1" applyBorder="1" applyAlignment="1">
      <alignment horizontal="center" vertical="center" wrapText="1"/>
      <protection/>
    </xf>
    <xf numFmtId="3" fontId="4" fillId="0" borderId="17" xfId="69" applyNumberFormat="1" applyFont="1" applyBorder="1" applyAlignment="1">
      <alignment horizontal="center" vertical="center" wrapText="1"/>
      <protection/>
    </xf>
    <xf numFmtId="3" fontId="4" fillId="0" borderId="11" xfId="69" applyNumberFormat="1" applyFont="1" applyBorder="1" applyAlignment="1">
      <alignment horizontal="center" vertical="center" wrapText="1"/>
      <protection/>
    </xf>
    <xf numFmtId="3" fontId="4" fillId="0" borderId="18" xfId="69" applyNumberFormat="1" applyFont="1" applyBorder="1" applyAlignment="1">
      <alignment horizontal="center" vertical="center" wrapText="1"/>
      <protection/>
    </xf>
    <xf numFmtId="0" fontId="49" fillId="0" borderId="17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1" xfId="0" applyFont="1" applyBorder="1" applyAlignment="1">
      <alignment/>
    </xf>
    <xf numFmtId="3" fontId="4" fillId="0" borderId="20" xfId="69" applyNumberFormat="1" applyFont="1" applyFill="1" applyBorder="1" applyAlignment="1">
      <alignment horizontal="center" vertical="center" wrapText="1"/>
      <protection/>
    </xf>
    <xf numFmtId="3" fontId="4" fillId="0" borderId="21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horizontal="center" vertical="center" wrapText="1"/>
      <protection/>
    </xf>
    <xf numFmtId="3" fontId="4" fillId="0" borderId="23" xfId="69" applyNumberFormat="1" applyFont="1" applyBorder="1" applyAlignment="1">
      <alignment horizontal="center" vertical="center" wrapText="1"/>
      <protection/>
    </xf>
    <xf numFmtId="3" fontId="13" fillId="0" borderId="10" xfId="69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6" xfId="45"/>
    <cellStyle name="Comma 7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5" xfId="64"/>
    <cellStyle name="Normal 6" xfId="65"/>
    <cellStyle name="Normal 7" xfId="66"/>
    <cellStyle name="Normal 7 2" xfId="67"/>
    <cellStyle name="Normal 8" xfId="68"/>
    <cellStyle name="Normal_Bieu mau (CV )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"/>
  <sheetViews>
    <sheetView tabSelected="1" view="pageBreakPreview" zoomScale="70" zoomScaleNormal="80" zoomScaleSheetLayoutView="70" zoomScalePageLayoutView="0" workbookViewId="0" topLeftCell="A1">
      <selection activeCell="T6" sqref="T6"/>
    </sheetView>
  </sheetViews>
  <sheetFormatPr defaultColWidth="12.28125" defaultRowHeight="15"/>
  <cols>
    <col min="1" max="1" width="6.00390625" style="24" customWidth="1"/>
    <col min="2" max="2" width="44.7109375" style="22" customWidth="1"/>
    <col min="3" max="3" width="13.421875" style="22" customWidth="1"/>
    <col min="4" max="4" width="18.00390625" style="22" customWidth="1"/>
    <col min="5" max="5" width="16.140625" style="22" customWidth="1"/>
    <col min="6" max="7" width="14.140625" style="22" customWidth="1"/>
    <col min="8" max="8" width="21.8515625" style="22" customWidth="1"/>
    <col min="9" max="9" width="9.140625" style="22" customWidth="1"/>
    <col min="10" max="10" width="12.140625" style="22" hidden="1" customWidth="1"/>
    <col min="11" max="11" width="16.00390625" style="22" hidden="1" customWidth="1"/>
    <col min="12" max="12" width="14.00390625" style="22" hidden="1" customWidth="1"/>
    <col min="13" max="13" width="13.57421875" style="22" hidden="1" customWidth="1"/>
    <col min="14" max="243" width="9.140625" style="22" customWidth="1"/>
    <col min="244" max="244" width="6.00390625" style="22" customWidth="1"/>
    <col min="245" max="245" width="41.00390625" style="22" customWidth="1"/>
    <col min="246" max="252" width="12.28125" style="22" customWidth="1"/>
    <col min="253" max="16384" width="12.28125" style="32" customWidth="1"/>
  </cols>
  <sheetData>
    <row r="1" spans="1:35" ht="20.25" customHeight="1">
      <c r="A1" s="76" t="s">
        <v>36</v>
      </c>
      <c r="B1" s="76"/>
      <c r="C1" s="76"/>
      <c r="D1" s="76"/>
      <c r="E1" s="76"/>
      <c r="F1" s="76"/>
      <c r="G1" s="76"/>
      <c r="H1" s="76"/>
      <c r="I1" s="8"/>
      <c r="J1" s="8"/>
      <c r="K1" s="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252" ht="42.75" customHeight="1">
      <c r="A2" s="71" t="s">
        <v>63</v>
      </c>
      <c r="B2" s="71"/>
      <c r="C2" s="71"/>
      <c r="D2" s="71"/>
      <c r="E2" s="71"/>
      <c r="F2" s="71"/>
      <c r="G2" s="71"/>
      <c r="H2" s="71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ht="18.75">
      <c r="A3" s="77" t="s">
        <v>81</v>
      </c>
      <c r="B3" s="77"/>
      <c r="C3" s="77"/>
      <c r="D3" s="77"/>
      <c r="E3" s="77"/>
      <c r="F3" s="77"/>
      <c r="G3" s="77"/>
      <c r="H3" s="7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10" ht="28.5" customHeight="1">
      <c r="A4" s="72" t="s">
        <v>1</v>
      </c>
      <c r="B4" s="72"/>
      <c r="C4" s="72"/>
      <c r="D4" s="72"/>
      <c r="E4" s="72"/>
      <c r="F4" s="72"/>
      <c r="G4" s="72"/>
      <c r="H4" s="72"/>
      <c r="I4" s="29"/>
      <c r="J4" s="29"/>
    </row>
    <row r="5" spans="1:252" ht="46.5" customHeight="1">
      <c r="A5" s="73" t="s">
        <v>13</v>
      </c>
      <c r="B5" s="73" t="s">
        <v>11</v>
      </c>
      <c r="C5" s="73" t="s">
        <v>26</v>
      </c>
      <c r="D5" s="73"/>
      <c r="E5" s="73" t="s">
        <v>25</v>
      </c>
      <c r="F5" s="74" t="s">
        <v>28</v>
      </c>
      <c r="G5" s="74" t="s">
        <v>62</v>
      </c>
      <c r="H5" s="73" t="s">
        <v>16</v>
      </c>
      <c r="I5" s="70"/>
      <c r="J5" s="70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ht="79.5" customHeight="1">
      <c r="A6" s="73"/>
      <c r="B6" s="73"/>
      <c r="C6" s="25" t="s">
        <v>12</v>
      </c>
      <c r="D6" s="25" t="s">
        <v>27</v>
      </c>
      <c r="E6" s="73"/>
      <c r="F6" s="75"/>
      <c r="G6" s="75"/>
      <c r="H6" s="73"/>
      <c r="I6" s="30"/>
      <c r="J6" s="3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8" ht="54" customHeight="1">
      <c r="A7" s="23"/>
      <c r="B7" s="25" t="s">
        <v>3</v>
      </c>
      <c r="C7" s="66">
        <f>C8</f>
        <v>35818.328</v>
      </c>
      <c r="D7" s="66">
        <f>D8</f>
        <v>35818.328</v>
      </c>
      <c r="E7" s="66">
        <f>E8</f>
        <v>116603</v>
      </c>
      <c r="F7" s="66">
        <f>F8</f>
        <v>45214</v>
      </c>
      <c r="G7" s="66">
        <f>G8</f>
        <v>45214</v>
      </c>
      <c r="H7" s="38"/>
    </row>
    <row r="8" spans="1:8" ht="54" customHeight="1">
      <c r="A8" s="25">
        <v>1</v>
      </c>
      <c r="B8" s="26" t="s">
        <v>65</v>
      </c>
      <c r="C8" s="66">
        <f>C9+C10</f>
        <v>35818.328</v>
      </c>
      <c r="D8" s="66">
        <f>D9+D10</f>
        <v>35818.328</v>
      </c>
      <c r="E8" s="66">
        <f>E9+E10</f>
        <v>116603</v>
      </c>
      <c r="F8" s="66">
        <f>F9+F10</f>
        <v>45214</v>
      </c>
      <c r="G8" s="66">
        <f>G9+G10</f>
        <v>45214</v>
      </c>
      <c r="H8" s="38"/>
    </row>
    <row r="9" spans="1:252" s="64" customFormat="1" ht="60" customHeight="1">
      <c r="A9" s="60" t="s">
        <v>29</v>
      </c>
      <c r="B9" s="61" t="s">
        <v>64</v>
      </c>
      <c r="C9" s="67">
        <f>'B2 NSDP'!F11</f>
        <v>23368</v>
      </c>
      <c r="D9" s="67">
        <f>'B2 NSDP'!H11</f>
        <v>23368</v>
      </c>
      <c r="E9" s="67">
        <f>'B2 NSDP'!L11</f>
        <v>116603</v>
      </c>
      <c r="F9" s="67">
        <f>'B2 NSDP'!P11</f>
        <v>31714</v>
      </c>
      <c r="G9" s="67">
        <f>F9</f>
        <v>31714</v>
      </c>
      <c r="H9" s="62" t="s">
        <v>35</v>
      </c>
      <c r="I9" s="27"/>
      <c r="J9" s="63" t="e">
        <f>#REF!/C9</f>
        <v>#REF!</v>
      </c>
      <c r="K9" s="63" t="e">
        <f>#REF!/C9</f>
        <v>#REF!</v>
      </c>
      <c r="L9" s="27"/>
      <c r="M9" s="39" t="e">
        <f>#REF!</f>
        <v>#REF!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s="64" customFormat="1" ht="44.25" customHeight="1">
      <c r="A10" s="60" t="s">
        <v>30</v>
      </c>
      <c r="B10" s="61" t="s">
        <v>66</v>
      </c>
      <c r="C10" s="67">
        <f>'B3 đấu giá đất'!F10</f>
        <v>12450.328</v>
      </c>
      <c r="D10" s="67">
        <f>'B3 đấu giá đất'!H10</f>
        <v>12450.328</v>
      </c>
      <c r="E10" s="67"/>
      <c r="F10" s="67">
        <f>'B3 đấu giá đất'!M10</f>
        <v>13500</v>
      </c>
      <c r="G10" s="67">
        <f>F10</f>
        <v>13500</v>
      </c>
      <c r="H10" s="62" t="s">
        <v>34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8" ht="33.75" customHeight="1">
      <c r="A11" s="31" t="s">
        <v>22</v>
      </c>
      <c r="B11" s="45" t="s">
        <v>52</v>
      </c>
      <c r="C11" s="65">
        <f>'B3 đấu giá đất'!F11</f>
        <v>9750.328</v>
      </c>
      <c r="D11" s="65">
        <f>'B3 đấu giá đất'!H11</f>
        <v>9750.328</v>
      </c>
      <c r="E11" s="65"/>
      <c r="F11" s="65">
        <f>'B3 đấu giá đất'!L11</f>
        <v>10800</v>
      </c>
      <c r="G11" s="65">
        <f>F11</f>
        <v>10800</v>
      </c>
      <c r="H11" s="45"/>
    </row>
    <row r="12" spans="1:8" ht="30" customHeight="1">
      <c r="A12" s="31" t="s">
        <v>22</v>
      </c>
      <c r="B12" s="45" t="s">
        <v>61</v>
      </c>
      <c r="C12" s="65">
        <f>'B3 đấu giá đất'!F22</f>
        <v>2700</v>
      </c>
      <c r="D12" s="65">
        <f>'B3 đấu giá đất'!H22</f>
        <v>2700</v>
      </c>
      <c r="E12" s="65"/>
      <c r="F12" s="65">
        <f>'B3 đấu giá đất'!L22</f>
        <v>2700</v>
      </c>
      <c r="G12" s="65">
        <f>F12</f>
        <v>2700</v>
      </c>
      <c r="H12" s="45"/>
    </row>
  </sheetData>
  <sheetProtection/>
  <mergeCells count="12">
    <mergeCell ref="A1:H1"/>
    <mergeCell ref="A3:H3"/>
    <mergeCell ref="C5:D5"/>
    <mergeCell ref="H5:H6"/>
    <mergeCell ref="G5:G6"/>
    <mergeCell ref="I5:J5"/>
    <mergeCell ref="A2:H2"/>
    <mergeCell ref="A4:H4"/>
    <mergeCell ref="A5:A6"/>
    <mergeCell ref="B5:B6"/>
    <mergeCell ref="E5:E6"/>
    <mergeCell ref="F5:F6"/>
  </mergeCells>
  <printOptions/>
  <pageMargins left="0.3" right="0.2" top="0.3" bottom="0.3" header="0.31496062992126" footer="0.31496062992126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6"/>
  <sheetViews>
    <sheetView view="pageBreakPreview" zoomScale="55" zoomScaleNormal="70" zoomScaleSheetLayoutView="55" zoomScalePageLayoutView="0" workbookViewId="0" topLeftCell="A7">
      <selection activeCell="Q12" sqref="Q12"/>
    </sheetView>
  </sheetViews>
  <sheetFormatPr defaultColWidth="9.140625" defaultRowHeight="27.75" customHeight="1"/>
  <cols>
    <col min="1" max="1" width="5.140625" style="12" customWidth="1"/>
    <col min="2" max="2" width="44.28125" style="9" customWidth="1"/>
    <col min="3" max="3" width="14.7109375" style="10" customWidth="1"/>
    <col min="4" max="4" width="11.8515625" style="8" customWidth="1"/>
    <col min="5" max="9" width="10.8515625" style="8" customWidth="1"/>
    <col min="10" max="10" width="11.00390625" style="8" customWidth="1"/>
    <col min="11" max="11" width="10.8515625" style="8" customWidth="1"/>
    <col min="12" max="12" width="11.7109375" style="8" customWidth="1"/>
    <col min="13" max="13" width="10.57421875" style="8" customWidth="1"/>
    <col min="14" max="14" width="11.57421875" style="8" customWidth="1"/>
    <col min="15" max="15" width="10.7109375" style="8" customWidth="1"/>
    <col min="16" max="16" width="10.8515625" style="8" customWidth="1"/>
    <col min="17" max="17" width="11.7109375" style="8" customWidth="1"/>
    <col min="18" max="18" width="14.7109375" style="8" customWidth="1"/>
    <col min="19" max="19" width="11.8515625" style="8" customWidth="1"/>
    <col min="20" max="20" width="13.57421875" style="8" customWidth="1"/>
    <col min="21" max="21" width="9.140625" style="3" customWidth="1"/>
    <col min="22" max="22" width="13.7109375" style="3" customWidth="1"/>
    <col min="23" max="16384" width="9.140625" style="3" customWidth="1"/>
  </cols>
  <sheetData>
    <row r="1" spans="1:20" s="1" customFormat="1" ht="27.75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46.5" customHeight="1">
      <c r="A2" s="76" t="s">
        <v>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27.75" customHeight="1">
      <c r="A3" s="85" t="str">
        <f>'B1 THDP'!A3:H3</f>
        <v>(Kèm theo Nghị quyết số            /NQ-HĐND ngày        tháng 7 năm 2023 của HĐND huyện Tuần Giáo)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s="4" customFormat="1" ht="27.7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5" customFormat="1" ht="27.75" customHeight="1">
      <c r="A5" s="87" t="s">
        <v>14</v>
      </c>
      <c r="B5" s="78" t="s">
        <v>7</v>
      </c>
      <c r="C5" s="81" t="s">
        <v>15</v>
      </c>
      <c r="D5" s="81"/>
      <c r="E5" s="81"/>
      <c r="F5" s="88" t="s">
        <v>26</v>
      </c>
      <c r="G5" s="96"/>
      <c r="H5" s="96"/>
      <c r="I5" s="89"/>
      <c r="J5" s="92" t="s">
        <v>32</v>
      </c>
      <c r="K5" s="97"/>
      <c r="L5" s="90" t="s">
        <v>47</v>
      </c>
      <c r="M5" s="90"/>
      <c r="N5" s="90"/>
      <c r="O5" s="90"/>
      <c r="P5" s="92" t="s">
        <v>48</v>
      </c>
      <c r="Q5" s="93"/>
      <c r="R5" s="93"/>
      <c r="S5" s="93"/>
      <c r="T5" s="78" t="s">
        <v>16</v>
      </c>
    </row>
    <row r="6" spans="1:20" s="5" customFormat="1" ht="63" customHeight="1">
      <c r="A6" s="87"/>
      <c r="B6" s="78"/>
      <c r="C6" s="81" t="s">
        <v>10</v>
      </c>
      <c r="D6" s="81" t="s">
        <v>17</v>
      </c>
      <c r="E6" s="81"/>
      <c r="F6" s="88" t="s">
        <v>12</v>
      </c>
      <c r="G6" s="89"/>
      <c r="H6" s="88" t="s">
        <v>27</v>
      </c>
      <c r="I6" s="89"/>
      <c r="J6" s="98"/>
      <c r="K6" s="99"/>
      <c r="L6" s="91"/>
      <c r="M6" s="91"/>
      <c r="N6" s="91"/>
      <c r="O6" s="91"/>
      <c r="P6" s="94"/>
      <c r="Q6" s="95"/>
      <c r="R6" s="95"/>
      <c r="S6" s="95"/>
      <c r="T6" s="78"/>
    </row>
    <row r="7" spans="1:20" s="5" customFormat="1" ht="44.25" customHeight="1">
      <c r="A7" s="87"/>
      <c r="B7" s="78"/>
      <c r="C7" s="81"/>
      <c r="D7" s="81" t="s">
        <v>2</v>
      </c>
      <c r="E7" s="79" t="s">
        <v>31</v>
      </c>
      <c r="F7" s="81" t="s">
        <v>2</v>
      </c>
      <c r="G7" s="79" t="s">
        <v>31</v>
      </c>
      <c r="H7" s="81" t="s">
        <v>2</v>
      </c>
      <c r="I7" s="79" t="s">
        <v>31</v>
      </c>
      <c r="J7" s="81" t="s">
        <v>2</v>
      </c>
      <c r="K7" s="79" t="s">
        <v>31</v>
      </c>
      <c r="L7" s="81" t="s">
        <v>2</v>
      </c>
      <c r="M7" s="78" t="s">
        <v>31</v>
      </c>
      <c r="N7" s="78"/>
      <c r="O7" s="78"/>
      <c r="P7" s="81" t="s">
        <v>2</v>
      </c>
      <c r="Q7" s="81" t="s">
        <v>31</v>
      </c>
      <c r="R7" s="81"/>
      <c r="S7" s="81"/>
      <c r="T7" s="78"/>
    </row>
    <row r="8" spans="1:20" s="5" customFormat="1" ht="27.75" customHeight="1">
      <c r="A8" s="87"/>
      <c r="B8" s="78"/>
      <c r="C8" s="81"/>
      <c r="D8" s="81"/>
      <c r="E8" s="83"/>
      <c r="F8" s="81"/>
      <c r="G8" s="83"/>
      <c r="H8" s="81"/>
      <c r="I8" s="83"/>
      <c r="J8" s="81"/>
      <c r="K8" s="83"/>
      <c r="L8" s="81"/>
      <c r="M8" s="78" t="s">
        <v>18</v>
      </c>
      <c r="N8" s="78" t="s">
        <v>6</v>
      </c>
      <c r="O8" s="78"/>
      <c r="P8" s="81"/>
      <c r="Q8" s="79" t="s">
        <v>18</v>
      </c>
      <c r="R8" s="100" t="s">
        <v>6</v>
      </c>
      <c r="S8" s="100"/>
      <c r="T8" s="78"/>
    </row>
    <row r="9" spans="1:20" s="5" customFormat="1" ht="99" customHeight="1">
      <c r="A9" s="87"/>
      <c r="B9" s="78"/>
      <c r="C9" s="81"/>
      <c r="D9" s="82"/>
      <c r="E9" s="80"/>
      <c r="F9" s="82"/>
      <c r="G9" s="80"/>
      <c r="H9" s="82"/>
      <c r="I9" s="80"/>
      <c r="J9" s="82"/>
      <c r="K9" s="80"/>
      <c r="L9" s="82"/>
      <c r="M9" s="78"/>
      <c r="N9" s="57" t="s">
        <v>24</v>
      </c>
      <c r="O9" s="56" t="s">
        <v>23</v>
      </c>
      <c r="P9" s="82"/>
      <c r="Q9" s="80"/>
      <c r="R9" s="57" t="s">
        <v>24</v>
      </c>
      <c r="S9" s="56" t="s">
        <v>23</v>
      </c>
      <c r="T9" s="78"/>
    </row>
    <row r="10" spans="1:20" s="7" customFormat="1" ht="42.75" customHeight="1">
      <c r="A10" s="11"/>
      <c r="B10" s="14" t="s">
        <v>3</v>
      </c>
      <c r="C10" s="6"/>
      <c r="D10" s="35">
        <f>D11</f>
        <v>124450</v>
      </c>
      <c r="E10" s="35">
        <f aca="true" t="shared" si="0" ref="E10:S10">E11</f>
        <v>124450</v>
      </c>
      <c r="F10" s="35">
        <f t="shared" si="0"/>
        <v>23368</v>
      </c>
      <c r="G10" s="35">
        <f t="shared" si="0"/>
        <v>23368</v>
      </c>
      <c r="H10" s="35">
        <f t="shared" si="0"/>
        <v>23368</v>
      </c>
      <c r="I10" s="35">
        <f t="shared" si="0"/>
        <v>23368</v>
      </c>
      <c r="J10" s="35">
        <f t="shared" si="0"/>
        <v>59996</v>
      </c>
      <c r="K10" s="35">
        <f t="shared" si="0"/>
        <v>59996</v>
      </c>
      <c r="L10" s="35">
        <f t="shared" si="0"/>
        <v>116603</v>
      </c>
      <c r="M10" s="35">
        <f t="shared" si="0"/>
        <v>116603</v>
      </c>
      <c r="N10" s="35">
        <f t="shared" si="0"/>
        <v>0</v>
      </c>
      <c r="O10" s="35">
        <f t="shared" si="0"/>
        <v>0</v>
      </c>
      <c r="P10" s="35">
        <f t="shared" si="0"/>
        <v>31714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/>
    </row>
    <row r="11" spans="1:20" ht="33.75" customHeight="1">
      <c r="A11" s="19" t="s">
        <v>51</v>
      </c>
      <c r="B11" s="21" t="s">
        <v>52</v>
      </c>
      <c r="C11" s="15"/>
      <c r="D11" s="34">
        <f>SUM(D12:D17)</f>
        <v>124450</v>
      </c>
      <c r="E11" s="34">
        <f aca="true" t="shared" si="1" ref="E11:S11">SUM(E12:E17)</f>
        <v>124450</v>
      </c>
      <c r="F11" s="34">
        <f t="shared" si="1"/>
        <v>23368</v>
      </c>
      <c r="G11" s="34">
        <f t="shared" si="1"/>
        <v>23368</v>
      </c>
      <c r="H11" s="34">
        <f t="shared" si="1"/>
        <v>23368</v>
      </c>
      <c r="I11" s="34">
        <f t="shared" si="1"/>
        <v>23368</v>
      </c>
      <c r="J11" s="34">
        <f t="shared" si="1"/>
        <v>59996</v>
      </c>
      <c r="K11" s="34">
        <f t="shared" si="1"/>
        <v>59996</v>
      </c>
      <c r="L11" s="34">
        <f t="shared" si="1"/>
        <v>116603</v>
      </c>
      <c r="M11" s="34">
        <f t="shared" si="1"/>
        <v>116603</v>
      </c>
      <c r="N11" s="34">
        <f t="shared" si="1"/>
        <v>0</v>
      </c>
      <c r="O11" s="34">
        <f t="shared" si="1"/>
        <v>0</v>
      </c>
      <c r="P11" s="34">
        <f t="shared" si="1"/>
        <v>31714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16"/>
    </row>
    <row r="12" spans="1:20" ht="95.25" customHeight="1">
      <c r="A12" s="20" t="s">
        <v>8</v>
      </c>
      <c r="B12" s="44" t="s">
        <v>49</v>
      </c>
      <c r="C12" s="40" t="s">
        <v>50</v>
      </c>
      <c r="D12" s="33">
        <v>5000</v>
      </c>
      <c r="E12" s="33">
        <v>5000</v>
      </c>
      <c r="F12" s="33">
        <v>969</v>
      </c>
      <c r="G12" s="33">
        <v>969</v>
      </c>
      <c r="H12" s="33">
        <v>969</v>
      </c>
      <c r="I12" s="33">
        <v>969</v>
      </c>
      <c r="J12" s="33">
        <v>4969</v>
      </c>
      <c r="K12" s="33">
        <v>4969</v>
      </c>
      <c r="L12" s="33">
        <v>5000</v>
      </c>
      <c r="M12" s="33">
        <f aca="true" t="shared" si="2" ref="M12:M17">L12</f>
        <v>5000</v>
      </c>
      <c r="N12" s="34"/>
      <c r="O12" s="34"/>
      <c r="P12" s="34"/>
      <c r="Q12" s="34"/>
      <c r="R12" s="34"/>
      <c r="S12" s="34"/>
      <c r="T12" s="15" t="s">
        <v>43</v>
      </c>
    </row>
    <row r="13" spans="1:20" s="43" customFormat="1" ht="87.75" customHeight="1">
      <c r="A13" s="20" t="s">
        <v>0</v>
      </c>
      <c r="B13" s="44" t="s">
        <v>37</v>
      </c>
      <c r="C13" s="40" t="s">
        <v>38</v>
      </c>
      <c r="D13" s="41">
        <v>40000</v>
      </c>
      <c r="E13" s="41">
        <v>40000</v>
      </c>
      <c r="F13" s="41">
        <v>8849</v>
      </c>
      <c r="G13" s="41">
        <v>8849</v>
      </c>
      <c r="H13" s="41">
        <v>8849</v>
      </c>
      <c r="I13" s="41">
        <v>8849</v>
      </c>
      <c r="J13" s="41">
        <f>8700+8849+4360</f>
        <v>21909</v>
      </c>
      <c r="K13" s="41">
        <f>8700+8849+4360</f>
        <v>21909</v>
      </c>
      <c r="L13" s="41">
        <v>40000</v>
      </c>
      <c r="M13" s="33">
        <f t="shared" si="2"/>
        <v>40000</v>
      </c>
      <c r="N13" s="41"/>
      <c r="O13" s="41"/>
      <c r="P13" s="41">
        <v>15689</v>
      </c>
      <c r="Q13" s="41"/>
      <c r="R13" s="41"/>
      <c r="S13" s="41"/>
      <c r="T13" s="46" t="s">
        <v>33</v>
      </c>
    </row>
    <row r="14" spans="1:20" ht="88.5" customHeight="1">
      <c r="A14" s="20" t="s">
        <v>4</v>
      </c>
      <c r="B14" s="17" t="s">
        <v>39</v>
      </c>
      <c r="C14" s="15" t="s">
        <v>40</v>
      </c>
      <c r="D14" s="33">
        <v>18000</v>
      </c>
      <c r="E14" s="33">
        <v>18000</v>
      </c>
      <c r="F14" s="33">
        <v>6000</v>
      </c>
      <c r="G14" s="33">
        <v>6000</v>
      </c>
      <c r="H14" s="33">
        <v>6000</v>
      </c>
      <c r="I14" s="33">
        <v>6000</v>
      </c>
      <c r="J14" s="33">
        <f>6000+4500+4534</f>
        <v>15034</v>
      </c>
      <c r="K14" s="33">
        <f>J14</f>
        <v>15034</v>
      </c>
      <c r="L14" s="33">
        <v>18000</v>
      </c>
      <c r="M14" s="33">
        <f t="shared" si="2"/>
        <v>18000</v>
      </c>
      <c r="N14" s="33"/>
      <c r="O14" s="33"/>
      <c r="P14" s="33">
        <f>L14-K14</f>
        <v>2966</v>
      </c>
      <c r="Q14" s="16"/>
      <c r="R14" s="16"/>
      <c r="S14" s="16"/>
      <c r="T14" s="37" t="s">
        <v>33</v>
      </c>
    </row>
    <row r="15" spans="1:20" s="43" customFormat="1" ht="87.75" customHeight="1">
      <c r="A15" s="20" t="s">
        <v>5</v>
      </c>
      <c r="B15" s="44" t="s">
        <v>41</v>
      </c>
      <c r="C15" s="40" t="s">
        <v>42</v>
      </c>
      <c r="D15" s="41">
        <v>33000</v>
      </c>
      <c r="E15" s="41">
        <v>33000</v>
      </c>
      <c r="F15" s="41">
        <f>7550</f>
        <v>7550</v>
      </c>
      <c r="G15" s="41">
        <f>7550</f>
        <v>7550</v>
      </c>
      <c r="H15" s="41">
        <f>7550</f>
        <v>7550</v>
      </c>
      <c r="I15" s="41">
        <f>7550</f>
        <v>7550</v>
      </c>
      <c r="J15" s="41">
        <f>4000+7550+6534</f>
        <v>18084</v>
      </c>
      <c r="K15" s="41">
        <f>4000+7550+6534</f>
        <v>18084</v>
      </c>
      <c r="L15" s="41">
        <v>30603</v>
      </c>
      <c r="M15" s="33">
        <f t="shared" si="2"/>
        <v>30603</v>
      </c>
      <c r="N15" s="41"/>
      <c r="O15" s="41"/>
      <c r="P15" s="41">
        <v>7059</v>
      </c>
      <c r="Q15" s="42"/>
      <c r="R15" s="42"/>
      <c r="S15" s="42"/>
      <c r="T15" s="47" t="s">
        <v>33</v>
      </c>
    </row>
    <row r="16" spans="1:20" ht="73.5" customHeight="1">
      <c r="A16" s="20" t="s">
        <v>9</v>
      </c>
      <c r="B16" s="17" t="s">
        <v>44</v>
      </c>
      <c r="C16" s="17"/>
      <c r="D16" s="33">
        <v>13500</v>
      </c>
      <c r="E16" s="33">
        <v>13500</v>
      </c>
      <c r="F16" s="33"/>
      <c r="G16" s="33"/>
      <c r="H16" s="33"/>
      <c r="I16" s="33"/>
      <c r="J16" s="33"/>
      <c r="K16" s="33"/>
      <c r="L16" s="33">
        <v>11000</v>
      </c>
      <c r="M16" s="33">
        <f t="shared" si="2"/>
        <v>11000</v>
      </c>
      <c r="N16" s="33"/>
      <c r="O16" s="33"/>
      <c r="P16" s="33">
        <v>3000</v>
      </c>
      <c r="Q16" s="36"/>
      <c r="R16" s="36"/>
      <c r="S16" s="36"/>
      <c r="T16" s="15" t="s">
        <v>46</v>
      </c>
    </row>
    <row r="17" spans="1:20" ht="72" customHeight="1">
      <c r="A17" s="20" t="s">
        <v>19</v>
      </c>
      <c r="B17" s="17" t="s">
        <v>45</v>
      </c>
      <c r="C17" s="15"/>
      <c r="D17" s="33">
        <v>14950</v>
      </c>
      <c r="E17" s="33">
        <v>14950</v>
      </c>
      <c r="F17" s="33"/>
      <c r="G17" s="33"/>
      <c r="H17" s="33"/>
      <c r="I17" s="33"/>
      <c r="J17" s="33"/>
      <c r="K17" s="33"/>
      <c r="L17" s="33">
        <v>12000</v>
      </c>
      <c r="M17" s="33">
        <f t="shared" si="2"/>
        <v>12000</v>
      </c>
      <c r="N17" s="33"/>
      <c r="O17" s="33"/>
      <c r="P17" s="33">
        <v>3000</v>
      </c>
      <c r="Q17" s="16"/>
      <c r="R17" s="16"/>
      <c r="S17" s="16"/>
      <c r="T17" s="15" t="s">
        <v>46</v>
      </c>
    </row>
    <row r="18" spans="1:20" ht="27.7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7.7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7.7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7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7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7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7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7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7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7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7.7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7.7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7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7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7.7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27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7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27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27.7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27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7.7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27.7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7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7.7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7.7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7.7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27.7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27.7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27.7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27.7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27.7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27.7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27.7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27.7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27.7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27.7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</sheetData>
  <sheetProtection/>
  <mergeCells count="32">
    <mergeCell ref="L5:O6"/>
    <mergeCell ref="P5:S6"/>
    <mergeCell ref="H7:H9"/>
    <mergeCell ref="I7:I9"/>
    <mergeCell ref="F5:I5"/>
    <mergeCell ref="J5:K6"/>
    <mergeCell ref="L7:L9"/>
    <mergeCell ref="M7:O7"/>
    <mergeCell ref="H6:I6"/>
    <mergeCell ref="R8:S8"/>
    <mergeCell ref="A1:T1"/>
    <mergeCell ref="A2:T2"/>
    <mergeCell ref="A3:T3"/>
    <mergeCell ref="A4:T4"/>
    <mergeCell ref="A5:A9"/>
    <mergeCell ref="B5:B9"/>
    <mergeCell ref="T5:T9"/>
    <mergeCell ref="C6:C9"/>
    <mergeCell ref="D6:E6"/>
    <mergeCell ref="F6:G6"/>
    <mergeCell ref="C5:E5"/>
    <mergeCell ref="G7:G9"/>
    <mergeCell ref="J7:J9"/>
    <mergeCell ref="K7:K9"/>
    <mergeCell ref="E7:E9"/>
    <mergeCell ref="F7:F9"/>
    <mergeCell ref="N8:O8"/>
    <mergeCell ref="M8:M9"/>
    <mergeCell ref="Q8:Q9"/>
    <mergeCell ref="P7:P9"/>
    <mergeCell ref="Q7:S7"/>
    <mergeCell ref="D7:D9"/>
  </mergeCells>
  <printOptions/>
  <pageMargins left="0.31496062992125984" right="0.1968503937007874" top="0.3937007874015748" bottom="0.31496062992125984" header="0.31496062992125984" footer="0.31496062992125984"/>
  <pageSetup fitToHeight="0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4"/>
  <sheetViews>
    <sheetView view="pageBreakPreview" zoomScale="60" zoomScaleNormal="70" zoomScalePageLayoutView="0" workbookViewId="0" topLeftCell="A10">
      <selection activeCell="U6" sqref="U6"/>
    </sheetView>
  </sheetViews>
  <sheetFormatPr defaultColWidth="9.140625" defaultRowHeight="15"/>
  <cols>
    <col min="1" max="1" width="5.140625" style="12" customWidth="1"/>
    <col min="2" max="2" width="47.57421875" style="9" customWidth="1"/>
    <col min="3" max="3" width="14.7109375" style="10" customWidth="1"/>
    <col min="4" max="11" width="12.00390625" style="8" customWidth="1"/>
    <col min="12" max="12" width="11.57421875" style="8" customWidth="1"/>
    <col min="13" max="13" width="11.7109375" style="8" customWidth="1"/>
    <col min="14" max="14" width="14.7109375" style="8" customWidth="1"/>
    <col min="15" max="15" width="11.8515625" style="8" customWidth="1"/>
    <col min="16" max="16" width="15.421875" style="8" customWidth="1"/>
    <col min="17" max="17" width="9.140625" style="3" customWidth="1"/>
    <col min="18" max="18" width="13.7109375" style="3" customWidth="1"/>
    <col min="19" max="16384" width="9.140625" style="3" customWidth="1"/>
  </cols>
  <sheetData>
    <row r="1" spans="1:16" s="1" customFormat="1" ht="27.75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46.5" customHeight="1">
      <c r="A2" s="76" t="s">
        <v>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7.75" customHeight="1">
      <c r="A3" s="85" t="str">
        <f>'B1 THDP'!A3:H3</f>
        <v>(Kèm theo Nghị quyết số            /NQ-HĐND ngày        tháng 7 năm 2023 của HĐND huyện Tuần Giáo)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4" customFormat="1" ht="27.7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5" customFormat="1" ht="27.75" customHeight="1">
      <c r="A5" s="87" t="s">
        <v>14</v>
      </c>
      <c r="B5" s="78" t="s">
        <v>7</v>
      </c>
      <c r="C5" s="81" t="s">
        <v>15</v>
      </c>
      <c r="D5" s="81"/>
      <c r="E5" s="81"/>
      <c r="F5" s="88" t="s">
        <v>26</v>
      </c>
      <c r="G5" s="96"/>
      <c r="H5" s="96"/>
      <c r="I5" s="89"/>
      <c r="J5" s="92" t="s">
        <v>32</v>
      </c>
      <c r="K5" s="97"/>
      <c r="L5" s="92" t="s">
        <v>48</v>
      </c>
      <c r="M5" s="93"/>
      <c r="N5" s="93"/>
      <c r="O5" s="93"/>
      <c r="P5" s="78" t="s">
        <v>16</v>
      </c>
    </row>
    <row r="6" spans="1:16" s="5" customFormat="1" ht="63" customHeight="1">
      <c r="A6" s="87"/>
      <c r="B6" s="78"/>
      <c r="C6" s="81" t="s">
        <v>10</v>
      </c>
      <c r="D6" s="81" t="s">
        <v>17</v>
      </c>
      <c r="E6" s="81"/>
      <c r="F6" s="88" t="s">
        <v>12</v>
      </c>
      <c r="G6" s="89"/>
      <c r="H6" s="88" t="s">
        <v>27</v>
      </c>
      <c r="I6" s="89"/>
      <c r="J6" s="98"/>
      <c r="K6" s="99"/>
      <c r="L6" s="94"/>
      <c r="M6" s="95"/>
      <c r="N6" s="95"/>
      <c r="O6" s="95"/>
      <c r="P6" s="78"/>
    </row>
    <row r="7" spans="1:16" s="5" customFormat="1" ht="44.25" customHeight="1">
      <c r="A7" s="87"/>
      <c r="B7" s="78"/>
      <c r="C7" s="81"/>
      <c r="D7" s="81" t="s">
        <v>2</v>
      </c>
      <c r="E7" s="79" t="s">
        <v>31</v>
      </c>
      <c r="F7" s="81" t="s">
        <v>2</v>
      </c>
      <c r="G7" s="79" t="s">
        <v>31</v>
      </c>
      <c r="H7" s="81" t="s">
        <v>2</v>
      </c>
      <c r="I7" s="79" t="s">
        <v>31</v>
      </c>
      <c r="J7" s="81" t="s">
        <v>2</v>
      </c>
      <c r="K7" s="79" t="s">
        <v>31</v>
      </c>
      <c r="L7" s="81" t="s">
        <v>2</v>
      </c>
      <c r="M7" s="81" t="s">
        <v>31</v>
      </c>
      <c r="N7" s="81"/>
      <c r="O7" s="81"/>
      <c r="P7" s="78"/>
    </row>
    <row r="8" spans="1:16" s="5" customFormat="1" ht="27.75" customHeight="1">
      <c r="A8" s="87"/>
      <c r="B8" s="78"/>
      <c r="C8" s="81"/>
      <c r="D8" s="81"/>
      <c r="E8" s="83"/>
      <c r="F8" s="81"/>
      <c r="G8" s="83"/>
      <c r="H8" s="81"/>
      <c r="I8" s="83"/>
      <c r="J8" s="81"/>
      <c r="K8" s="83"/>
      <c r="L8" s="81"/>
      <c r="M8" s="79" t="s">
        <v>18</v>
      </c>
      <c r="N8" s="100" t="s">
        <v>6</v>
      </c>
      <c r="O8" s="100"/>
      <c r="P8" s="78"/>
    </row>
    <row r="9" spans="1:16" s="5" customFormat="1" ht="99" customHeight="1">
      <c r="A9" s="87"/>
      <c r="B9" s="78"/>
      <c r="C9" s="81"/>
      <c r="D9" s="82"/>
      <c r="E9" s="80"/>
      <c r="F9" s="82"/>
      <c r="G9" s="80"/>
      <c r="H9" s="82"/>
      <c r="I9" s="80"/>
      <c r="J9" s="82"/>
      <c r="K9" s="80"/>
      <c r="L9" s="82"/>
      <c r="M9" s="80"/>
      <c r="N9" s="57" t="s">
        <v>24</v>
      </c>
      <c r="O9" s="56" t="s">
        <v>23</v>
      </c>
      <c r="P9" s="78"/>
    </row>
    <row r="10" spans="1:16" s="7" customFormat="1" ht="42.75" customHeight="1">
      <c r="A10" s="11"/>
      <c r="B10" s="14" t="s">
        <v>3</v>
      </c>
      <c r="C10" s="6"/>
      <c r="D10" s="50">
        <f>D11+D22</f>
        <v>31900</v>
      </c>
      <c r="E10" s="50">
        <f aca="true" t="shared" si="0" ref="E10:M10">E11+E22</f>
        <v>31900</v>
      </c>
      <c r="F10" s="50">
        <f t="shared" si="0"/>
        <v>12450.328</v>
      </c>
      <c r="G10" s="50">
        <f t="shared" si="0"/>
        <v>12450.328</v>
      </c>
      <c r="H10" s="50">
        <f t="shared" si="0"/>
        <v>12450.328</v>
      </c>
      <c r="I10" s="50">
        <f t="shared" si="0"/>
        <v>12450.328</v>
      </c>
      <c r="J10" s="50">
        <f t="shared" si="0"/>
        <v>23037.626519999998</v>
      </c>
      <c r="K10" s="50">
        <f t="shared" si="0"/>
        <v>23037.626519999998</v>
      </c>
      <c r="L10" s="50">
        <f t="shared" si="0"/>
        <v>13500</v>
      </c>
      <c r="M10" s="50">
        <f t="shared" si="0"/>
        <v>13500</v>
      </c>
      <c r="N10" s="50"/>
      <c r="O10" s="50"/>
      <c r="P10" s="50"/>
    </row>
    <row r="11" spans="1:16" ht="33.75" customHeight="1">
      <c r="A11" s="19" t="s">
        <v>77</v>
      </c>
      <c r="B11" s="21" t="s">
        <v>52</v>
      </c>
      <c r="C11" s="15"/>
      <c r="D11" s="51">
        <f>D12+D21</f>
        <v>31900</v>
      </c>
      <c r="E11" s="51">
        <f aca="true" t="shared" si="1" ref="E11:M11">E12+E21</f>
        <v>31900</v>
      </c>
      <c r="F11" s="51">
        <f t="shared" si="1"/>
        <v>9750.328</v>
      </c>
      <c r="G11" s="51">
        <f t="shared" si="1"/>
        <v>9750.328</v>
      </c>
      <c r="H11" s="51">
        <f t="shared" si="1"/>
        <v>9750.328</v>
      </c>
      <c r="I11" s="51">
        <f t="shared" si="1"/>
        <v>9750.328</v>
      </c>
      <c r="J11" s="51">
        <f t="shared" si="1"/>
        <v>19436.571</v>
      </c>
      <c r="K11" s="51">
        <f t="shared" si="1"/>
        <v>19436.571</v>
      </c>
      <c r="L11" s="51">
        <f t="shared" si="1"/>
        <v>10800</v>
      </c>
      <c r="M11" s="51">
        <f t="shared" si="1"/>
        <v>10800</v>
      </c>
      <c r="N11" s="51"/>
      <c r="O11" s="51"/>
      <c r="P11" s="16"/>
    </row>
    <row r="12" spans="1:16" ht="33.75" customHeight="1">
      <c r="A12" s="19" t="s">
        <v>51</v>
      </c>
      <c r="B12" s="21" t="s">
        <v>78</v>
      </c>
      <c r="C12" s="15"/>
      <c r="D12" s="51">
        <f>SUM(D13:D20)</f>
        <v>31900</v>
      </c>
      <c r="E12" s="51">
        <f aca="true" t="shared" si="2" ref="E12:M12">SUM(E13:E20)</f>
        <v>31900</v>
      </c>
      <c r="F12" s="51">
        <f t="shared" si="2"/>
        <v>9750.328</v>
      </c>
      <c r="G12" s="51">
        <f t="shared" si="2"/>
        <v>9750.328</v>
      </c>
      <c r="H12" s="51">
        <f t="shared" si="2"/>
        <v>9750.328</v>
      </c>
      <c r="I12" s="51">
        <f t="shared" si="2"/>
        <v>9750.328</v>
      </c>
      <c r="J12" s="51">
        <f t="shared" si="2"/>
        <v>19436.571</v>
      </c>
      <c r="K12" s="51">
        <f t="shared" si="2"/>
        <v>19436.571</v>
      </c>
      <c r="L12" s="51">
        <f t="shared" si="2"/>
        <v>9844</v>
      </c>
      <c r="M12" s="51">
        <f t="shared" si="2"/>
        <v>9844</v>
      </c>
      <c r="N12" s="51"/>
      <c r="O12" s="51"/>
      <c r="P12" s="16"/>
    </row>
    <row r="13" spans="1:16" ht="87.75" customHeight="1">
      <c r="A13" s="20" t="s">
        <v>8</v>
      </c>
      <c r="B13" s="44" t="s">
        <v>59</v>
      </c>
      <c r="C13" s="40" t="s">
        <v>72</v>
      </c>
      <c r="D13" s="52">
        <v>5200</v>
      </c>
      <c r="E13" s="53">
        <f>D13</f>
        <v>5200</v>
      </c>
      <c r="F13" s="53">
        <v>500</v>
      </c>
      <c r="G13" s="53">
        <v>500</v>
      </c>
      <c r="H13" s="53">
        <v>500</v>
      </c>
      <c r="I13" s="53">
        <v>500</v>
      </c>
      <c r="J13" s="53">
        <f>K13</f>
        <v>3752</v>
      </c>
      <c r="K13" s="53">
        <v>3752</v>
      </c>
      <c r="L13" s="53">
        <v>1251</v>
      </c>
      <c r="M13" s="53">
        <v>1251</v>
      </c>
      <c r="N13" s="51"/>
      <c r="O13" s="51"/>
      <c r="P13" s="46" t="s">
        <v>33</v>
      </c>
    </row>
    <row r="14" spans="1:16" s="43" customFormat="1" ht="90" customHeight="1">
      <c r="A14" s="20" t="s">
        <v>0</v>
      </c>
      <c r="B14" s="44" t="s">
        <v>73</v>
      </c>
      <c r="C14" s="40" t="s">
        <v>74</v>
      </c>
      <c r="D14" s="53">
        <v>5000</v>
      </c>
      <c r="E14" s="53">
        <f>D14</f>
        <v>5000</v>
      </c>
      <c r="F14" s="53">
        <v>3250</v>
      </c>
      <c r="G14" s="53">
        <v>3250</v>
      </c>
      <c r="H14" s="53">
        <v>3250</v>
      </c>
      <c r="I14" s="53">
        <v>3250</v>
      </c>
      <c r="J14" s="53">
        <f>K14</f>
        <v>4504.646</v>
      </c>
      <c r="K14" s="53">
        <v>4504.646</v>
      </c>
      <c r="L14" s="53">
        <v>215</v>
      </c>
      <c r="M14" s="53">
        <v>215</v>
      </c>
      <c r="N14" s="53"/>
      <c r="O14" s="53"/>
      <c r="P14" s="46" t="s">
        <v>33</v>
      </c>
    </row>
    <row r="15" spans="1:16" ht="90" customHeight="1">
      <c r="A15" s="20" t="s">
        <v>4</v>
      </c>
      <c r="B15" s="17" t="s">
        <v>60</v>
      </c>
      <c r="C15" s="40" t="s">
        <v>75</v>
      </c>
      <c r="D15" s="53">
        <v>4800</v>
      </c>
      <c r="E15" s="53">
        <f>D15</f>
        <v>4800</v>
      </c>
      <c r="F15" s="53">
        <v>0</v>
      </c>
      <c r="G15" s="53">
        <v>0</v>
      </c>
      <c r="H15" s="53">
        <v>0</v>
      </c>
      <c r="I15" s="53">
        <v>0</v>
      </c>
      <c r="J15" s="53">
        <f>K15</f>
        <v>2729.033</v>
      </c>
      <c r="K15" s="53">
        <v>2729.033</v>
      </c>
      <c r="L15" s="53">
        <f>SUM(M15)</f>
        <v>1961</v>
      </c>
      <c r="M15" s="53">
        <v>1961</v>
      </c>
      <c r="N15" s="52"/>
      <c r="O15" s="52"/>
      <c r="P15" s="48" t="s">
        <v>76</v>
      </c>
    </row>
    <row r="16" spans="1:16" s="43" customFormat="1" ht="81.75" customHeight="1">
      <c r="A16" s="20" t="s">
        <v>5</v>
      </c>
      <c r="B16" s="44" t="s">
        <v>54</v>
      </c>
      <c r="C16" s="40" t="s">
        <v>67</v>
      </c>
      <c r="D16" s="53">
        <v>4600</v>
      </c>
      <c r="E16" s="53">
        <v>4600</v>
      </c>
      <c r="F16" s="53">
        <v>1700</v>
      </c>
      <c r="G16" s="53">
        <v>1700</v>
      </c>
      <c r="H16" s="53">
        <v>1700</v>
      </c>
      <c r="I16" s="53">
        <v>1700</v>
      </c>
      <c r="J16" s="68">
        <f>929+F16</f>
        <v>2629</v>
      </c>
      <c r="K16" s="68">
        <f>929+G16</f>
        <v>2629</v>
      </c>
      <c r="L16" s="53">
        <v>1786</v>
      </c>
      <c r="M16" s="53">
        <v>1786</v>
      </c>
      <c r="N16" s="53"/>
      <c r="O16" s="53"/>
      <c r="P16" s="47" t="s">
        <v>33</v>
      </c>
    </row>
    <row r="17" spans="1:16" ht="85.5" customHeight="1">
      <c r="A17" s="20" t="s">
        <v>9</v>
      </c>
      <c r="B17" s="17" t="s">
        <v>55</v>
      </c>
      <c r="C17" s="40" t="s">
        <v>68</v>
      </c>
      <c r="D17" s="52">
        <v>3600</v>
      </c>
      <c r="E17" s="52">
        <v>3600</v>
      </c>
      <c r="F17" s="52">
        <v>1200</v>
      </c>
      <c r="G17" s="52">
        <v>1200</v>
      </c>
      <c r="H17" s="52">
        <v>1200</v>
      </c>
      <c r="I17" s="52">
        <v>1200</v>
      </c>
      <c r="J17" s="68">
        <f>229.706+F17</f>
        <v>1429.706</v>
      </c>
      <c r="K17" s="68">
        <f>229.706+G17</f>
        <v>1429.706</v>
      </c>
      <c r="L17" s="52">
        <v>1912</v>
      </c>
      <c r="M17" s="53">
        <v>1912</v>
      </c>
      <c r="N17" s="54"/>
      <c r="O17" s="54"/>
      <c r="P17" s="47" t="s">
        <v>33</v>
      </c>
    </row>
    <row r="18" spans="1:16" ht="84" customHeight="1">
      <c r="A18" s="20" t="s">
        <v>19</v>
      </c>
      <c r="B18" s="17" t="s">
        <v>56</v>
      </c>
      <c r="C18" s="40" t="s">
        <v>69</v>
      </c>
      <c r="D18" s="55">
        <v>3000</v>
      </c>
      <c r="E18" s="55">
        <v>3000</v>
      </c>
      <c r="F18" s="55">
        <v>1000</v>
      </c>
      <c r="G18" s="55">
        <v>1000</v>
      </c>
      <c r="H18" s="55">
        <v>1000</v>
      </c>
      <c r="I18" s="55">
        <v>1000</v>
      </c>
      <c r="J18" s="55">
        <f>203.225+F18</f>
        <v>1203.225</v>
      </c>
      <c r="K18" s="55">
        <f>203.225+G18</f>
        <v>1203.225</v>
      </c>
      <c r="L18" s="55">
        <v>250</v>
      </c>
      <c r="M18" s="55">
        <v>250</v>
      </c>
      <c r="N18" s="55"/>
      <c r="O18" s="55"/>
      <c r="P18" s="47" t="s">
        <v>33</v>
      </c>
    </row>
    <row r="19" spans="1:16" ht="84" customHeight="1">
      <c r="A19" s="20" t="s">
        <v>20</v>
      </c>
      <c r="B19" s="17" t="s">
        <v>57</v>
      </c>
      <c r="C19" s="40" t="s">
        <v>70</v>
      </c>
      <c r="D19" s="55">
        <v>2100</v>
      </c>
      <c r="E19" s="55">
        <v>2100</v>
      </c>
      <c r="F19" s="55">
        <v>600.328</v>
      </c>
      <c r="G19" s="55">
        <v>600.328</v>
      </c>
      <c r="H19" s="55">
        <v>600.328</v>
      </c>
      <c r="I19" s="55">
        <v>600.328</v>
      </c>
      <c r="J19" s="55">
        <f>1088.633+F19</f>
        <v>1688.961</v>
      </c>
      <c r="K19" s="55">
        <f>1088.633+G19</f>
        <v>1688.961</v>
      </c>
      <c r="L19" s="55">
        <v>378</v>
      </c>
      <c r="M19" s="55">
        <v>378</v>
      </c>
      <c r="N19" s="55"/>
      <c r="O19" s="55"/>
      <c r="P19" s="47" t="s">
        <v>33</v>
      </c>
    </row>
    <row r="20" spans="1:16" ht="84" customHeight="1">
      <c r="A20" s="20" t="s">
        <v>21</v>
      </c>
      <c r="B20" s="17" t="s">
        <v>58</v>
      </c>
      <c r="C20" s="40" t="s">
        <v>71</v>
      </c>
      <c r="D20" s="55">
        <v>3600</v>
      </c>
      <c r="E20" s="55">
        <v>3600</v>
      </c>
      <c r="F20" s="55">
        <v>1500</v>
      </c>
      <c r="G20" s="55">
        <v>1500</v>
      </c>
      <c r="H20" s="55">
        <v>1500</v>
      </c>
      <c r="I20" s="55">
        <v>1500</v>
      </c>
      <c r="J20" s="55">
        <f>F20</f>
        <v>1500</v>
      </c>
      <c r="K20" s="55">
        <f>G20</f>
        <v>1500</v>
      </c>
      <c r="L20" s="55">
        <v>2091</v>
      </c>
      <c r="M20" s="55">
        <v>2091</v>
      </c>
      <c r="N20" s="55"/>
      <c r="O20" s="55"/>
      <c r="P20" s="47" t="s">
        <v>33</v>
      </c>
    </row>
    <row r="21" spans="1:16" ht="36" customHeight="1">
      <c r="A21" s="19" t="s">
        <v>51</v>
      </c>
      <c r="B21" s="69" t="s">
        <v>80</v>
      </c>
      <c r="C21" s="40"/>
      <c r="D21" s="55"/>
      <c r="E21" s="55"/>
      <c r="F21" s="55"/>
      <c r="G21" s="49"/>
      <c r="H21" s="49"/>
      <c r="I21" s="49"/>
      <c r="J21" s="49"/>
      <c r="K21" s="49"/>
      <c r="L21" s="58">
        <v>956</v>
      </c>
      <c r="M21" s="58">
        <f>L21</f>
        <v>956</v>
      </c>
      <c r="N21" s="49"/>
      <c r="O21" s="49"/>
      <c r="P21" s="40"/>
    </row>
    <row r="22" spans="1:16" s="2" customFormat="1" ht="37.5" customHeight="1">
      <c r="A22" s="19" t="s">
        <v>79</v>
      </c>
      <c r="B22" s="58" t="s">
        <v>61</v>
      </c>
      <c r="C22" s="58"/>
      <c r="D22" s="58"/>
      <c r="E22" s="58"/>
      <c r="F22" s="59">
        <v>2700</v>
      </c>
      <c r="G22" s="59">
        <v>2700</v>
      </c>
      <c r="H22" s="59">
        <v>2700</v>
      </c>
      <c r="I22" s="59">
        <v>2700</v>
      </c>
      <c r="J22" s="59">
        <f>901.05552+F22</f>
        <v>3601.05552</v>
      </c>
      <c r="K22" s="59">
        <f>901.05552+G22</f>
        <v>3601.05552</v>
      </c>
      <c r="L22" s="59">
        <v>2700</v>
      </c>
      <c r="M22" s="59">
        <f>L22</f>
        <v>2700</v>
      </c>
      <c r="N22" s="58"/>
      <c r="O22" s="58"/>
      <c r="P22" s="58"/>
    </row>
    <row r="23" spans="1:16" ht="27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7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7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.7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.7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7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7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.7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7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7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.7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7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7.7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7.7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7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7.7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7.7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7.7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27.7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27.7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27.7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27.7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27.7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27.7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27.7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27.7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ht="27.75" customHeight="1"/>
  </sheetData>
  <sheetProtection/>
  <mergeCells count="27">
    <mergeCell ref="A1:P1"/>
    <mergeCell ref="A2:P2"/>
    <mergeCell ref="A3:P3"/>
    <mergeCell ref="A4:P4"/>
    <mergeCell ref="A5:A9"/>
    <mergeCell ref="B5:B9"/>
    <mergeCell ref="C5:E5"/>
    <mergeCell ref="F5:I5"/>
    <mergeCell ref="J5:K6"/>
    <mergeCell ref="L5:O6"/>
    <mergeCell ref="P5:P9"/>
    <mergeCell ref="C6:C9"/>
    <mergeCell ref="D6:E6"/>
    <mergeCell ref="F6:G6"/>
    <mergeCell ref="H6:I6"/>
    <mergeCell ref="D7:D9"/>
    <mergeCell ref="E7:E9"/>
    <mergeCell ref="F7:F9"/>
    <mergeCell ref="G7:G9"/>
    <mergeCell ref="L7:L9"/>
    <mergeCell ref="M7:O7"/>
    <mergeCell ref="M8:M9"/>
    <mergeCell ref="N8:O8"/>
    <mergeCell ref="H7:H9"/>
    <mergeCell ref="I7:I9"/>
    <mergeCell ref="J7:J9"/>
    <mergeCell ref="K7:K9"/>
  </mergeCells>
  <printOptions/>
  <pageMargins left="0.3937007874015748" right="0.1968503937007874" top="0.7874015748031497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2023-07-06T10:13:37Z</cp:lastPrinted>
  <dcterms:created xsi:type="dcterms:W3CDTF">2011-09-23T07:23:18Z</dcterms:created>
  <dcterms:modified xsi:type="dcterms:W3CDTF">2023-07-07T09:47:11Z</dcterms:modified>
  <cp:category/>
  <cp:version/>
  <cp:contentType/>
  <cp:contentStatus/>
</cp:coreProperties>
</file>