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1"/>
  </bookViews>
  <sheets>
    <sheet name="Thu " sheetId="1" r:id="rId1"/>
    <sheet name="Chi" sheetId="2" r:id="rId2"/>
  </sheets>
  <definedNames>
    <definedName name="_xlnm.Print_Titles" localSheetId="1">'Chi'!$6:$6</definedName>
  </definedNames>
  <calcPr fullCalcOnLoad="1"/>
</workbook>
</file>

<file path=xl/sharedStrings.xml><?xml version="1.0" encoding="utf-8"?>
<sst xmlns="http://schemas.openxmlformats.org/spreadsheetml/2006/main" count="174" uniqueCount="169">
  <si>
    <t>Nội dung</t>
  </si>
  <si>
    <t>Phòng nông nghiệp</t>
  </si>
  <si>
    <t>A</t>
  </si>
  <si>
    <t>B</t>
  </si>
  <si>
    <t>I</t>
  </si>
  <si>
    <t>Phòng Tài chính-KH</t>
  </si>
  <si>
    <t>Thanh tra</t>
  </si>
  <si>
    <t>Trạm khuyến nông</t>
  </si>
  <si>
    <t>Phòng tư pháp</t>
  </si>
  <si>
    <t>Đơn vị tính: Triệu đồng</t>
  </si>
  <si>
    <t>STT</t>
  </si>
  <si>
    <t>NỘI DUNG</t>
  </si>
  <si>
    <t>Thuế ngoài quốc doanh</t>
  </si>
  <si>
    <t xml:space="preserve"> - Thuế GTGT</t>
  </si>
  <si>
    <t xml:space="preserve"> - Thuế thu nhập doanh nghiệp</t>
  </si>
  <si>
    <t xml:space="preserve"> - Thuế tài nguyên</t>
  </si>
  <si>
    <t>Lệ phí trước bạ</t>
  </si>
  <si>
    <t>Thuế SD đất phi nông nghiệp</t>
  </si>
  <si>
    <t>Thuế thu nhập cá nhân</t>
  </si>
  <si>
    <t>Phí và lệ phí</t>
  </si>
  <si>
    <t>II</t>
  </si>
  <si>
    <t>Bổ sung cân đối</t>
  </si>
  <si>
    <t>Bổ sung có mục tiêu:</t>
  </si>
  <si>
    <t xml:space="preserve">NỘI DUNG </t>
  </si>
  <si>
    <t>Phòng tài nguyên MT</t>
  </si>
  <si>
    <t>Phòng  y tế</t>
  </si>
  <si>
    <t>Phòng nội vụ</t>
  </si>
  <si>
    <t>Phòng LĐTBXH</t>
  </si>
  <si>
    <t>Phòng dân tộc</t>
  </si>
  <si>
    <t>VPĐKQSD đất</t>
  </si>
  <si>
    <t>Nhà khách</t>
  </si>
  <si>
    <t>Đài TTTH</t>
  </si>
  <si>
    <t>Phòng văn hóa-TT</t>
  </si>
  <si>
    <t>Công an</t>
  </si>
  <si>
    <t>Huyện đội</t>
  </si>
  <si>
    <t>Ngân sách xã</t>
  </si>
  <si>
    <r>
      <t>CHI CÂN ĐỐI NGÂN SÁCH</t>
    </r>
    <r>
      <rPr>
        <b/>
        <sz val="9"/>
        <rFont val="Times New Roman"/>
        <family val="1"/>
      </rPr>
      <t xml:space="preserve">  </t>
    </r>
  </si>
  <si>
    <t>Chi đầu tư phát triển</t>
  </si>
  <si>
    <t>Chi thường xuyên</t>
  </si>
  <si>
    <t>Chi An ninh</t>
  </si>
  <si>
    <t>Chi SN giáo dục-ĐT &amp; dạy nghề</t>
  </si>
  <si>
    <t>Chi sự nghiệp y tế</t>
  </si>
  <si>
    <t>Chi SN văn hóa -Thông tin</t>
  </si>
  <si>
    <t>Chi SN phát thanh - truyền hình</t>
  </si>
  <si>
    <t>Chi SN thể dục- thể thao</t>
  </si>
  <si>
    <t>Chi lương hưu và đảm bảo xã hội</t>
  </si>
  <si>
    <t>Chi SN kinh tế</t>
  </si>
  <si>
    <t>III</t>
  </si>
  <si>
    <t>Dự phòng ngân sách</t>
  </si>
  <si>
    <t>Phòng Kinh tế và Hạ tầng</t>
  </si>
  <si>
    <t>Khối Đoàn thể</t>
  </si>
  <si>
    <t>TT BD chính trị</t>
  </si>
  <si>
    <t>Ban QLDA</t>
  </si>
  <si>
    <t>Tổng cộng</t>
  </si>
  <si>
    <t>3.1</t>
  </si>
  <si>
    <t>3.2</t>
  </si>
  <si>
    <t xml:space="preserve">Chi Quốc phòng </t>
  </si>
  <si>
    <t>Thu khác ngân sách:</t>
  </si>
  <si>
    <t>Huyện ủy</t>
  </si>
  <si>
    <t>Chi SN môi trường</t>
  </si>
  <si>
    <t xml:space="preserve"> - Các hoạt động TX của ĐBXH</t>
  </si>
  <si>
    <t xml:space="preserve">Chi quản lý hành chính, Đảng, Đoàn thể </t>
  </si>
  <si>
    <t>E</t>
  </si>
  <si>
    <t xml:space="preserve">C=D+E </t>
  </si>
  <si>
    <t>QLNN</t>
  </si>
  <si>
    <t xml:space="preserve"> Đảng</t>
  </si>
  <si>
    <t xml:space="preserve"> Đoàn thể</t>
  </si>
  <si>
    <t xml:space="preserve"> - Thu từ đấu giá đất</t>
  </si>
  <si>
    <t>Sự nghiệp giáo dục</t>
  </si>
  <si>
    <t>Sự nghiệp đào tạo và dạy nghề</t>
  </si>
  <si>
    <t xml:space="preserve"> - Đào tạo trung tâm chính trị</t>
  </si>
  <si>
    <t xml:space="preserve"> - Hỗ trợ đào tạo trung tâm cộng đồng xã</t>
  </si>
  <si>
    <t xml:space="preserve"> - Hỗ trợ đào tạo lại CBCC</t>
  </si>
  <si>
    <t xml:space="preserve"> - HT chính sách người có uy tín (QĐ 18)</t>
  </si>
  <si>
    <t>Trong đó : Miễn thủy lợi phí</t>
  </si>
  <si>
    <t>Hỗ trợ các hội</t>
  </si>
  <si>
    <t>SN nông nghiệp</t>
  </si>
  <si>
    <t xml:space="preserve">SN giao thông </t>
  </si>
  <si>
    <t>SN thủy lợi</t>
  </si>
  <si>
    <t>SN kinh tế khác</t>
  </si>
  <si>
    <t>Chi SN khoa học và công nghệ</t>
  </si>
  <si>
    <t>10.1</t>
  </si>
  <si>
    <t>10.2</t>
  </si>
  <si>
    <t>10.3</t>
  </si>
  <si>
    <t>10.4</t>
  </si>
  <si>
    <t xml:space="preserve"> Ngân sách cấp huyện</t>
  </si>
  <si>
    <t>Đơn vị: Triệu đồng</t>
  </si>
  <si>
    <t>Trong đó: - Phí BVMT khai thác khoáng sản</t>
  </si>
  <si>
    <t>Thu tiền sử dụng đất</t>
  </si>
  <si>
    <t xml:space="preserve"> - Thu cấp quyền sử dụng đất:</t>
  </si>
  <si>
    <t xml:space="preserve">     + Thu cấp quyền SD đất trên địa bàn thị trấn</t>
  </si>
  <si>
    <t>Thu cấp quyền khai thác khoáng sản</t>
  </si>
  <si>
    <t xml:space="preserve"> - Đào tạo nghề cho lao động nông thôn</t>
  </si>
  <si>
    <t>HỘI PHỤ NỮ</t>
  </si>
  <si>
    <t>ĐOÀN THANH NIÊN</t>
  </si>
  <si>
    <t>MẶT TRẬN TỔ QUỐC</t>
  </si>
  <si>
    <t>HỘI NÔNG DÂN</t>
  </si>
  <si>
    <t>HỘI CỰU CHIẾN BINH</t>
  </si>
  <si>
    <t xml:space="preserve"> - Bảo vệ chăm sóc sức khỏe CB chính sách</t>
  </si>
  <si>
    <t xml:space="preserve"> - Hỗ trợ hộ nghèo tiền điện</t>
  </si>
  <si>
    <t xml:space="preserve">  + Tiêu độc khử trùng</t>
  </si>
  <si>
    <t xml:space="preserve"> - Đầu tư XDCB từ nguồn đấu giá đất</t>
  </si>
  <si>
    <t xml:space="preserve">  + Vốn đầu tư</t>
  </si>
  <si>
    <t xml:space="preserve">  + Vốn sự nghiệp</t>
  </si>
  <si>
    <t xml:space="preserve">  + Hỗ trợ địa phương đất trồng lúa</t>
  </si>
  <si>
    <t xml:space="preserve"> - KP thực hiện chính sách BTXH theo NĐ 136</t>
  </si>
  <si>
    <t>TCPT quỹ đất</t>
  </si>
  <si>
    <t>Phòng Giáo dục</t>
  </si>
  <si>
    <t>Trong đó: + Hỗ trợ SXNN</t>
  </si>
  <si>
    <t xml:space="preserve"> Trong đó: - Tiền điện và SC, duy tu, bảo dưỡng đường điện, bóng điện, quét vôi cắt tỉa cây xanh</t>
  </si>
  <si>
    <t>VP HĐND và
UBND</t>
  </si>
  <si>
    <t>Chi khác ngân sách</t>
  </si>
  <si>
    <t>THU NGÂN SÁCH NHÀ NƯỚC TRÊN ĐỊA BÀN</t>
  </si>
  <si>
    <t xml:space="preserve">     + Thu cấp quyền SD đất trên địa bàn các xã</t>
  </si>
  <si>
    <t xml:space="preserve"> - Thu ngân sách trung ương hưởng</t>
  </si>
  <si>
    <t>Thu từ quỹ đất công ích và thu hoa lợi công sản khác</t>
  </si>
  <si>
    <t>THU NGÂN SÁCH ĐỊA PHƯƠNG</t>
  </si>
  <si>
    <t xml:space="preserve">I </t>
  </si>
  <si>
    <t>Thu ngân sách huyện hưởng theo phân cấp</t>
  </si>
  <si>
    <t>Thu bổ sung từ ngân sách cấp tỉnh</t>
  </si>
  <si>
    <t xml:space="preserve"> - Bổ sung Chương trình MTQG</t>
  </si>
  <si>
    <t xml:space="preserve"> - Bổ sung thực hiện một số mục tiêu, nhiệm vụ khác</t>
  </si>
  <si>
    <t>Phụ biểu số 01</t>
  </si>
  <si>
    <t>Phụ biểu số 02</t>
  </si>
  <si>
    <t xml:space="preserve"> - Đầu tư XDCB từ nguồn thu cấp quyền SD đất</t>
  </si>
  <si>
    <t>(Kèm theo Quyết định số       /QĐ-UBND ngày        tháng 12 năm 2018 của UBND huyện Tuần Giáo)</t>
  </si>
  <si>
    <t>(Kèm theo Quyết định số          /QĐ-UBND ngày        /12/2018 của UBND huyện Tuần Giáo)</t>
  </si>
  <si>
    <t xml:space="preserve"> - Thu khác còn lại (thu cân đối)</t>
  </si>
  <si>
    <t>Bổ sung thực hiện CCTL đến 1.390.000 đồng/ tháng</t>
  </si>
  <si>
    <t>Dự toán năm 2019</t>
  </si>
  <si>
    <t>TTGD nghề nghiệp-GDTX</t>
  </si>
  <si>
    <t xml:space="preserve"> - Đào tạo GD nghề nghiệp-GDTX</t>
  </si>
  <si>
    <t xml:space="preserve">  + Tiêm phòng vacxin </t>
  </si>
  <si>
    <t xml:space="preserve">                    - HT tiền ăn trưa cho trẻ 3-5 tuổi</t>
  </si>
  <si>
    <t xml:space="preserve">                    - HT thực hiện chính sách theo NĐ 86</t>
  </si>
  <si>
    <t xml:space="preserve">                   + Chi phí học tập</t>
  </si>
  <si>
    <t xml:space="preserve">                  + Miễn giảm học phí</t>
  </si>
  <si>
    <t xml:space="preserve">              - Hỗ trợ HS dân tộc rất ít người theo NĐ 57</t>
  </si>
  <si>
    <t>Trong đó: - HT thực hiện chính sách theo NĐ 86</t>
  </si>
  <si>
    <t xml:space="preserve"> Trong đó: Mua sắm tài sản</t>
  </si>
  <si>
    <t xml:space="preserve"> - Trợ cấp hưu cán bộ xã </t>
  </si>
  <si>
    <t xml:space="preserve"> - Mừng thọ, chúc thọ</t>
  </si>
  <si>
    <t xml:space="preserve">  + HĐ cán bộ thú y, Khuyến nông xã</t>
  </si>
  <si>
    <t>TK 10% chi TX để THCCTL năm 2019</t>
  </si>
  <si>
    <t>DỰ THẢO GIAO DỰ TOÁN THU NSĐP NĂM 2019</t>
  </si>
  <si>
    <t>CÒN LẠI</t>
  </si>
  <si>
    <t>(Kèm theo Nghị quyết số     /NQ-HĐND ngày      tháng 12 năm 2018của HĐND huyện Tuần Giáo)</t>
  </si>
  <si>
    <t>(Kèm theo Nghị quyết số          /NQ-HĐND ngày      tháng 12 năm 2018 của HĐND huyện Tuần Giáo)</t>
  </si>
  <si>
    <t>DỰ THẢO GIAO DỰ TOÁN CHI NGÂN SÁCH ĐỊA PHƯƠNG NĂM 2019</t>
  </si>
  <si>
    <t>D=1+..+26</t>
  </si>
  <si>
    <t>Các khoản chi từ NS</t>
  </si>
  <si>
    <t>11.1</t>
  </si>
  <si>
    <t>11.2</t>
  </si>
  <si>
    <t>11.3</t>
  </si>
  <si>
    <t>11.4</t>
  </si>
  <si>
    <t>Trong đó: - Hỗ trợ HSBT theo NĐ 116</t>
  </si>
  <si>
    <t xml:space="preserve">                   + Miễn giảm học phí</t>
  </si>
  <si>
    <t xml:space="preserve">                   - Hỗ trợ học sinh khuyết tật  theo TT42</t>
  </si>
  <si>
    <t xml:space="preserve"> - BHYT cho đối tượng BTXH</t>
  </si>
  <si>
    <t xml:space="preserve"> - BHYT cho CCB, TNXP, QĐ 62</t>
  </si>
  <si>
    <t>Trong đó: Quỹ hỗ trợ Nông dân</t>
  </si>
  <si>
    <t>Trong đó: + KP khen thưởng</t>
  </si>
  <si>
    <t xml:space="preserve">               + PC đại biểu HĐND huyện</t>
  </si>
  <si>
    <t xml:space="preserve">               + KP Ban an toàn giao thông</t>
  </si>
  <si>
    <t xml:space="preserve"> - KP hội Cựu TNXP</t>
  </si>
  <si>
    <t xml:space="preserve"> - KP Hội người cao tuổi</t>
  </si>
  <si>
    <t xml:space="preserve"> - HT Hội chữ thập đỏ</t>
  </si>
  <si>
    <t xml:space="preserve"> - HT Hội văn học nghệ thuật</t>
  </si>
  <si>
    <t xml:space="preserve"> - Quy hoạch, kế hoạch, quản lý đất đai, cấp GCNQSD đất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</si>
</sst>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_(* #,##0.000000_);_(* \(#,##0.000000\);_(* &quot;-&quot;??_);_(@_)"/>
    <numFmt numFmtId="175" formatCode="_(* #,##0.000_);_(* \(#,##0.000\);_(* &quot;-&quot;??_);_(@_)"/>
    <numFmt numFmtId="176" formatCode="#,##0.000000"/>
    <numFmt numFmtId="177" formatCode="#,##0.0"/>
    <numFmt numFmtId="178" formatCode="#,##0.000"/>
    <numFmt numFmtId="179" formatCode="_-* #,##0\ _€_-;\-* #,##0\ _€_-;_-* &quot;-&quot;??\ _€_-;_-@_-"/>
    <numFmt numFmtId="180" formatCode="0.0000"/>
    <numFmt numFmtId="181" formatCode="_ * #,##0_ ;_ * \-#,##0_ ;_ * &quot;-&quot;??_ ;_ @_ "/>
    <numFmt numFmtId="182" formatCode="_(* #,##0.0_);_(* \(#,##0.0\);_(* &quot;-&quot;?_);_(@_)"/>
    <numFmt numFmtId="183" formatCode="_ * #,##0.000_ ;_ * \-#,##0.000_ ;_ * &quot;-&quot;??_ ;_ @_ "/>
    <numFmt numFmtId="184" formatCode="_-* #,##0.000\ _€_-;\-* #,##0.000\ _€_-;_-* &quot;-&quot;???\ _€_-;_-@_-"/>
    <numFmt numFmtId="185" formatCode="_(* #,##0.000_);_(* \(#,##0.000\);_(* &quot;-&quot;???_);_(@_)"/>
    <numFmt numFmtId="186" formatCode="0.0%"/>
    <numFmt numFmtId="187" formatCode="_(* #,##0_);_(* \(#,##0\);_(* &quot;-&quot;?_);_(@_)"/>
    <numFmt numFmtId="188" formatCode="_(* #,##0.00_);_(* \(#,##0.00\);_(* &quot;-&quot;?_);_(@_)"/>
    <numFmt numFmtId="189" formatCode="_(* #,##0.000_);_(* \(#,##0.000\);_(* &quot;-&quot;?_);_(@_)"/>
    <numFmt numFmtId="190" formatCode="_(* #,##0.0000_);_(* \(#,##0.0000\);_(* &quot;-&quot;??_);_(@_)"/>
    <numFmt numFmtId="191" formatCode="_(* #,##0.0000_);_(* \(#,##0.0000\);_(* &quot;-&quot;????_);_(@_)"/>
    <numFmt numFmtId="192" formatCode="0.0"/>
    <numFmt numFmtId="193" formatCode="_(* #,##0.00_);_(* \(#,##0.00\);_(* &quot;-&quot;???_);_(@_)"/>
    <numFmt numFmtId="194" formatCode="_(* #,##0.0_);_(* \(#,##0.0\);_(* &quot;-&quot;???_);_(@_)"/>
    <numFmt numFmtId="195" formatCode="_(* #,##0_);_(* \(#,##0\);_(* &quot;-&quot;???_);_(@_)"/>
    <numFmt numFmtId="196" formatCode="_(* #,##0.0_);_(* \(#,##0.0\);_(* &quot;-&quot;_);_(@_)"/>
    <numFmt numFmtId="197" formatCode="#,##0.0000"/>
    <numFmt numFmtId="198" formatCode="_(* #,##0.00_);_(* \(#,##0.00\);_(* &quot;-&quot;_);_(@_)"/>
    <numFmt numFmtId="199" formatCode="#,##0.00000"/>
  </numFmts>
  <fonts count="42">
    <font>
      <sz val="12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Times New Roman"/>
      <family val="1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5" fillId="17" borderId="0" applyNumberFormat="0" applyBorder="0" applyAlignment="0" applyProtection="0"/>
    <xf numFmtId="0" fontId="26" fillId="9" borderId="1" applyNumberFormat="0" applyAlignment="0" applyProtection="0"/>
    <xf numFmtId="0" fontId="2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10" borderId="0" applyNumberFormat="0" applyBorder="0" applyAlignment="0" applyProtection="0"/>
    <xf numFmtId="0" fontId="0" fillId="5" borderId="7" applyNumberFormat="0" applyFont="0" applyAlignment="0" applyProtection="0"/>
    <xf numFmtId="0" fontId="38" fillId="9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left"/>
    </xf>
    <xf numFmtId="3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7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7" fillId="0" borderId="10" xfId="0" applyFont="1" applyBorder="1" applyAlignment="1">
      <alignment wrapText="1"/>
    </xf>
    <xf numFmtId="0" fontId="7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173" fontId="5" fillId="0" borderId="20" xfId="42" applyNumberFormat="1" applyFont="1" applyFill="1" applyBorder="1" applyAlignment="1">
      <alignment/>
    </xf>
    <xf numFmtId="173" fontId="0" fillId="0" borderId="20" xfId="42" applyNumberFormat="1" applyFont="1" applyFill="1" applyBorder="1" applyAlignment="1">
      <alignment/>
    </xf>
    <xf numFmtId="173" fontId="7" fillId="0" borderId="20" xfId="42" applyNumberFormat="1" applyFont="1" applyFill="1" applyBorder="1" applyAlignment="1">
      <alignment/>
    </xf>
    <xf numFmtId="173" fontId="7" fillId="0" borderId="21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173" fontId="7" fillId="0" borderId="24" xfId="42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right"/>
    </xf>
    <xf numFmtId="3" fontId="19" fillId="0" borderId="10" xfId="0" applyNumberFormat="1" applyFont="1" applyFill="1" applyBorder="1" applyAlignment="1">
      <alignment horizontal="left"/>
    </xf>
    <xf numFmtId="4" fontId="14" fillId="0" borderId="17" xfId="0" applyNumberFormat="1" applyFont="1" applyFill="1" applyBorder="1" applyAlignment="1">
      <alignment horizontal="right"/>
    </xf>
    <xf numFmtId="4" fontId="14" fillId="0" borderId="17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left" wrapText="1"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18" fillId="0" borderId="17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14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0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173" fontId="3" fillId="0" borderId="0" xfId="0" applyNumberFormat="1" applyFont="1" applyFill="1" applyAlignment="1">
      <alignment horizontal="center"/>
    </xf>
    <xf numFmtId="173" fontId="6" fillId="0" borderId="0" xfId="0" applyNumberFormat="1" applyFont="1" applyAlignment="1">
      <alignment/>
    </xf>
    <xf numFmtId="3" fontId="21" fillId="10" borderId="0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left"/>
    </xf>
    <xf numFmtId="3" fontId="22" fillId="0" borderId="12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0" fontId="0" fillId="0" borderId="11" xfId="0" applyFont="1" applyBorder="1" applyAlignment="1">
      <alignment/>
    </xf>
    <xf numFmtId="173" fontId="0" fillId="0" borderId="27" xfId="42" applyNumberFormat="1" applyFont="1" applyFill="1" applyBorder="1" applyAlignment="1">
      <alignment/>
    </xf>
    <xf numFmtId="0" fontId="11" fillId="0" borderId="16" xfId="0" applyFont="1" applyBorder="1" applyAlignment="1">
      <alignment/>
    </xf>
    <xf numFmtId="173" fontId="0" fillId="0" borderId="21" xfId="42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B20" sqref="B20"/>
    </sheetView>
  </sheetViews>
  <sheetFormatPr defaultColWidth="9.00390625" defaultRowHeight="15.75"/>
  <cols>
    <col min="1" max="1" width="9.625" style="7" customWidth="1"/>
    <col min="2" max="2" width="53.25390625" style="3" customWidth="1"/>
    <col min="3" max="3" width="19.25390625" style="66" customWidth="1"/>
    <col min="4" max="4" width="10.75390625" style="3" customWidth="1"/>
    <col min="5" max="16384" width="9.00390625" style="3" customWidth="1"/>
  </cols>
  <sheetData>
    <row r="1" ht="21.75" customHeight="1">
      <c r="C1" s="86" t="s">
        <v>122</v>
      </c>
    </row>
    <row r="2" spans="1:3" ht="27" customHeight="1">
      <c r="A2" s="105" t="s">
        <v>144</v>
      </c>
      <c r="B2" s="105"/>
      <c r="C2" s="105"/>
    </row>
    <row r="3" spans="1:3" ht="22.5" customHeight="1" hidden="1">
      <c r="A3" s="113" t="s">
        <v>126</v>
      </c>
      <c r="B3" s="113"/>
      <c r="C3" s="113"/>
    </row>
    <row r="4" spans="1:26" ht="24" customHeight="1">
      <c r="A4" s="106" t="s">
        <v>146</v>
      </c>
      <c r="B4" s="106"/>
      <c r="C4" s="106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25.5" customHeight="1" thickBot="1">
      <c r="C5" s="59" t="s">
        <v>9</v>
      </c>
    </row>
    <row r="6" spans="1:3" ht="16.5" customHeight="1" thickTop="1">
      <c r="A6" s="107" t="s">
        <v>10</v>
      </c>
      <c r="B6" s="109" t="s">
        <v>11</v>
      </c>
      <c r="C6" s="111" t="s">
        <v>129</v>
      </c>
    </row>
    <row r="7" spans="1:3" s="7" customFormat="1" ht="10.5" customHeight="1">
      <c r="A7" s="108"/>
      <c r="B7" s="110" t="s">
        <v>0</v>
      </c>
      <c r="C7" s="112"/>
    </row>
    <row r="8" spans="1:3" s="7" customFormat="1" ht="16.5" customHeight="1">
      <c r="A8" s="50">
        <v>1</v>
      </c>
      <c r="B8" s="51">
        <v>2</v>
      </c>
      <c r="C8" s="60">
        <v>3</v>
      </c>
    </row>
    <row r="9" spans="1:3" s="1" customFormat="1" ht="25.5" customHeight="1">
      <c r="A9" s="46" t="s">
        <v>2</v>
      </c>
      <c r="B9" s="8" t="s">
        <v>112</v>
      </c>
      <c r="C9" s="61">
        <f>C10+C14+C15+C16+C17+C18+C20++C25+C28</f>
        <v>51400</v>
      </c>
    </row>
    <row r="10" spans="1:3" s="1" customFormat="1" ht="18.75" customHeight="1">
      <c r="A10" s="47">
        <v>1</v>
      </c>
      <c r="B10" s="4" t="s">
        <v>12</v>
      </c>
      <c r="C10" s="62">
        <f>SUM(C11:C13)</f>
        <v>20700</v>
      </c>
    </row>
    <row r="11" spans="1:3" s="10" customFormat="1" ht="18.75" customHeight="1">
      <c r="A11" s="48"/>
      <c r="B11" s="9" t="s">
        <v>13</v>
      </c>
      <c r="C11" s="63">
        <v>13100</v>
      </c>
    </row>
    <row r="12" spans="1:3" s="10" customFormat="1" ht="18.75" customHeight="1">
      <c r="A12" s="48"/>
      <c r="B12" s="9" t="s">
        <v>14</v>
      </c>
      <c r="C12" s="63">
        <v>1000</v>
      </c>
    </row>
    <row r="13" spans="1:3" s="10" customFormat="1" ht="18.75" customHeight="1">
      <c r="A13" s="48"/>
      <c r="B13" s="9" t="s">
        <v>15</v>
      </c>
      <c r="C13" s="63">
        <v>6600</v>
      </c>
    </row>
    <row r="14" spans="1:3" ht="18.75" customHeight="1">
      <c r="A14" s="47">
        <v>2</v>
      </c>
      <c r="B14" s="4" t="s">
        <v>16</v>
      </c>
      <c r="C14" s="62">
        <v>4000</v>
      </c>
    </row>
    <row r="15" spans="1:3" ht="18.75" customHeight="1">
      <c r="A15" s="47">
        <v>3</v>
      </c>
      <c r="B15" s="4" t="s">
        <v>17</v>
      </c>
      <c r="C15" s="62">
        <v>50</v>
      </c>
    </row>
    <row r="16" spans="1:3" ht="18.75" customHeight="1">
      <c r="A16" s="47">
        <v>4</v>
      </c>
      <c r="B16" s="4" t="s">
        <v>18</v>
      </c>
      <c r="C16" s="62">
        <v>2000</v>
      </c>
    </row>
    <row r="17" spans="1:3" ht="18.75" customHeight="1">
      <c r="A17" s="47">
        <v>5</v>
      </c>
      <c r="B17" s="4" t="s">
        <v>91</v>
      </c>
      <c r="C17" s="62">
        <v>100</v>
      </c>
    </row>
    <row r="18" spans="1:3" ht="18.75" customHeight="1">
      <c r="A18" s="47">
        <v>6</v>
      </c>
      <c r="B18" s="4" t="s">
        <v>19</v>
      </c>
      <c r="C18" s="62">
        <v>950</v>
      </c>
    </row>
    <row r="19" spans="1:3" s="10" customFormat="1" ht="18.75" customHeight="1">
      <c r="A19" s="48"/>
      <c r="B19" s="9" t="s">
        <v>87</v>
      </c>
      <c r="C19" s="63">
        <v>500</v>
      </c>
    </row>
    <row r="20" spans="1:3" s="6" customFormat="1" ht="18.75" customHeight="1">
      <c r="A20" s="47">
        <v>7</v>
      </c>
      <c r="B20" s="4" t="s">
        <v>88</v>
      </c>
      <c r="C20" s="62">
        <f>C21+C24</f>
        <v>21400</v>
      </c>
    </row>
    <row r="21" spans="1:3" s="5" customFormat="1" ht="18.75" customHeight="1">
      <c r="A21" s="48"/>
      <c r="B21" s="4" t="s">
        <v>89</v>
      </c>
      <c r="C21" s="62">
        <f>C22+C23</f>
        <v>1400</v>
      </c>
    </row>
    <row r="22" spans="1:3" s="5" customFormat="1" ht="18.75" customHeight="1">
      <c r="A22" s="48"/>
      <c r="B22" s="4" t="s">
        <v>90</v>
      </c>
      <c r="C22" s="63">
        <v>1000</v>
      </c>
    </row>
    <row r="23" spans="1:3" s="5" customFormat="1" ht="18.75" customHeight="1">
      <c r="A23" s="48"/>
      <c r="B23" s="4" t="s">
        <v>113</v>
      </c>
      <c r="C23" s="63">
        <v>400</v>
      </c>
    </row>
    <row r="24" spans="1:3" s="5" customFormat="1" ht="18.75" customHeight="1">
      <c r="A24" s="48"/>
      <c r="B24" s="4" t="s">
        <v>67</v>
      </c>
      <c r="C24" s="62">
        <f>15000+5000</f>
        <v>20000</v>
      </c>
    </row>
    <row r="25" spans="1:3" s="6" customFormat="1" ht="18.75" customHeight="1">
      <c r="A25" s="47">
        <v>8</v>
      </c>
      <c r="B25" s="4" t="s">
        <v>57</v>
      </c>
      <c r="C25" s="62">
        <f>C26+C27</f>
        <v>2100</v>
      </c>
    </row>
    <row r="26" spans="1:3" s="5" customFormat="1" ht="18.75" customHeight="1">
      <c r="A26" s="48"/>
      <c r="B26" s="58" t="s">
        <v>114</v>
      </c>
      <c r="C26" s="63">
        <v>1550</v>
      </c>
    </row>
    <row r="27" spans="1:3" s="10" customFormat="1" ht="18.75" customHeight="1">
      <c r="A27" s="48"/>
      <c r="B27" s="9" t="s">
        <v>127</v>
      </c>
      <c r="C27" s="63">
        <v>550</v>
      </c>
    </row>
    <row r="28" spans="1:3" s="6" customFormat="1" ht="18.75" customHeight="1">
      <c r="A28" s="47">
        <v>9</v>
      </c>
      <c r="B28" s="4" t="s">
        <v>115</v>
      </c>
      <c r="C28" s="62">
        <v>100</v>
      </c>
    </row>
    <row r="29" spans="1:3" s="83" customFormat="1" ht="26.25" customHeight="1">
      <c r="A29" s="46" t="s">
        <v>3</v>
      </c>
      <c r="B29" s="2" t="s">
        <v>116</v>
      </c>
      <c r="C29" s="61">
        <f>C30+C31</f>
        <v>622306</v>
      </c>
    </row>
    <row r="30" spans="1:5" s="83" customFormat="1" ht="20.25" customHeight="1">
      <c r="A30" s="46" t="s">
        <v>117</v>
      </c>
      <c r="B30" s="2" t="s">
        <v>118</v>
      </c>
      <c r="C30" s="61">
        <f>C9-C26-C22</f>
        <v>48850</v>
      </c>
      <c r="E30" s="84"/>
    </row>
    <row r="31" spans="1:3" s="1" customFormat="1" ht="20.25" customHeight="1">
      <c r="A31" s="46" t="s">
        <v>20</v>
      </c>
      <c r="B31" s="2" t="s">
        <v>119</v>
      </c>
      <c r="C31" s="61">
        <f>C32+C33+C34</f>
        <v>573456</v>
      </c>
    </row>
    <row r="32" spans="1:3" ht="20.25" customHeight="1">
      <c r="A32" s="47">
        <v>1</v>
      </c>
      <c r="B32" s="4" t="s">
        <v>21</v>
      </c>
      <c r="C32" s="62">
        <v>526411</v>
      </c>
    </row>
    <row r="33" spans="1:3" ht="20.25" customHeight="1" thickBot="1">
      <c r="A33" s="52">
        <v>2</v>
      </c>
      <c r="B33" s="103" t="s">
        <v>128</v>
      </c>
      <c r="C33" s="104">
        <v>47045</v>
      </c>
    </row>
    <row r="34" spans="1:3" ht="20.25" customHeight="1" hidden="1">
      <c r="A34" s="100">
        <v>3</v>
      </c>
      <c r="B34" s="101" t="s">
        <v>22</v>
      </c>
      <c r="C34" s="102"/>
    </row>
    <row r="35" spans="1:3" ht="20.25" customHeight="1" hidden="1">
      <c r="A35" s="47"/>
      <c r="B35" s="4" t="s">
        <v>120</v>
      </c>
      <c r="C35" s="62"/>
    </row>
    <row r="36" spans="1:3" ht="20.25" customHeight="1" hidden="1">
      <c r="A36" s="47"/>
      <c r="B36" s="4" t="s">
        <v>121</v>
      </c>
      <c r="C36" s="62">
        <f>C37+C38</f>
        <v>0</v>
      </c>
    </row>
    <row r="37" spans="1:3" ht="20.25" customHeight="1" hidden="1">
      <c r="A37" s="67"/>
      <c r="B37" s="68" t="s">
        <v>102</v>
      </c>
      <c r="C37" s="69"/>
    </row>
    <row r="38" spans="1:3" ht="20.25" customHeight="1" hidden="1" thickBot="1">
      <c r="A38" s="52"/>
      <c r="B38" s="53" t="s">
        <v>103</v>
      </c>
      <c r="C38" s="64"/>
    </row>
    <row r="39" ht="19.5" thickTop="1">
      <c r="C39" s="65"/>
    </row>
    <row r="40" spans="2:4" ht="18.75">
      <c r="B40" s="1"/>
      <c r="C40" s="94"/>
      <c r="D40" s="95"/>
    </row>
  </sheetData>
  <sheetProtection/>
  <mergeCells count="6">
    <mergeCell ref="A2:C2"/>
    <mergeCell ref="A4:C4"/>
    <mergeCell ref="A6:A7"/>
    <mergeCell ref="B6:B7"/>
    <mergeCell ref="C6:C7"/>
    <mergeCell ref="A3:C3"/>
  </mergeCells>
  <printOptions/>
  <pageMargins left="0.96" right="0" top="0.72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0"/>
  <sheetViews>
    <sheetView tabSelected="1" zoomScale="85" zoomScaleNormal="85" zoomScalePageLayoutView="0" workbookViewId="0" topLeftCell="A70">
      <selection activeCell="F89" sqref="F89"/>
    </sheetView>
  </sheetViews>
  <sheetFormatPr defaultColWidth="9.00390625" defaultRowHeight="15.75"/>
  <cols>
    <col min="1" max="1" width="3.25390625" style="12" customWidth="1"/>
    <col min="2" max="2" width="30.00390625" style="88" customWidth="1"/>
    <col min="3" max="3" width="8.125" style="88" customWidth="1"/>
    <col min="4" max="4" width="7.875" style="88" customWidth="1"/>
    <col min="5" max="5" width="5.00390625" style="88" customWidth="1"/>
    <col min="6" max="7" width="4.75390625" style="88" customWidth="1"/>
    <col min="8" max="8" width="5.25390625" style="88" customWidth="1"/>
    <col min="9" max="9" width="4.875" style="88" customWidth="1"/>
    <col min="10" max="10" width="5.375" style="88" customWidth="1"/>
    <col min="11" max="11" width="4.50390625" style="88" customWidth="1"/>
    <col min="12" max="12" width="4.75390625" style="88" customWidth="1"/>
    <col min="13" max="13" width="6.125" style="88" customWidth="1"/>
    <col min="14" max="15" width="4.75390625" style="88" customWidth="1"/>
    <col min="16" max="17" width="5.50390625" style="88" customWidth="1"/>
    <col min="18" max="18" width="5.875" style="88" customWidth="1"/>
    <col min="19" max="19" width="4.375" style="88" customWidth="1"/>
    <col min="20" max="20" width="5.625" style="88" customWidth="1"/>
    <col min="21" max="21" width="4.50390625" style="88" customWidth="1"/>
    <col min="22" max="22" width="5.375" style="88" customWidth="1"/>
    <col min="23" max="23" width="6.00390625" style="88" customWidth="1"/>
    <col min="24" max="24" width="4.75390625" style="88" customWidth="1"/>
    <col min="25" max="25" width="4.875" style="88" customWidth="1"/>
    <col min="26" max="26" width="5.00390625" style="88" customWidth="1"/>
    <col min="27" max="27" width="4.25390625" style="88" customWidth="1"/>
    <col min="28" max="28" width="4.875" style="88" customWidth="1"/>
    <col min="29" max="29" width="7.00390625" style="88" customWidth="1"/>
    <col min="30" max="30" width="5.375" style="88" customWidth="1"/>
    <col min="31" max="31" width="5.875" style="88" customWidth="1"/>
    <col min="32" max="39" width="9.00390625" style="89" customWidth="1"/>
    <col min="40" max="16384" width="9.00390625" style="88" customWidth="1"/>
  </cols>
  <sheetData>
    <row r="1" spans="29:31" ht="14.25" customHeight="1">
      <c r="AC1" s="113" t="s">
        <v>123</v>
      </c>
      <c r="AD1" s="113"/>
      <c r="AE1" s="113"/>
    </row>
    <row r="2" spans="1:31" ht="24.75" customHeight="1">
      <c r="A2" s="114" t="s">
        <v>148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21" customHeight="1" hidden="1">
      <c r="A3" s="113" t="s">
        <v>125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1:31" ht="15" customHeight="1">
      <c r="A4" s="113" t="s">
        <v>147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</row>
    <row r="5" spans="1:30" s="57" customFormat="1" ht="14.25" customHeight="1">
      <c r="A5" s="54"/>
      <c r="B5" s="55"/>
      <c r="C5" s="7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B5" s="73"/>
      <c r="AC5" s="73"/>
      <c r="AD5" s="72" t="s">
        <v>86</v>
      </c>
    </row>
    <row r="6" spans="1:31" s="16" customFormat="1" ht="54" customHeight="1">
      <c r="A6" s="13" t="s">
        <v>10</v>
      </c>
      <c r="B6" s="14" t="s">
        <v>23</v>
      </c>
      <c r="C6" s="78" t="s">
        <v>53</v>
      </c>
      <c r="D6" s="15" t="s">
        <v>85</v>
      </c>
      <c r="E6" s="15" t="s">
        <v>110</v>
      </c>
      <c r="F6" s="15" t="s">
        <v>58</v>
      </c>
      <c r="G6" s="15" t="s">
        <v>50</v>
      </c>
      <c r="H6" s="15" t="s">
        <v>1</v>
      </c>
      <c r="I6" s="15" t="s">
        <v>5</v>
      </c>
      <c r="J6" s="15" t="s">
        <v>24</v>
      </c>
      <c r="K6" s="90" t="s">
        <v>6</v>
      </c>
      <c r="L6" s="15" t="s">
        <v>8</v>
      </c>
      <c r="M6" s="15" t="s">
        <v>49</v>
      </c>
      <c r="N6" s="15" t="s">
        <v>25</v>
      </c>
      <c r="O6" s="15" t="s">
        <v>26</v>
      </c>
      <c r="P6" s="15" t="s">
        <v>27</v>
      </c>
      <c r="Q6" s="15" t="s">
        <v>28</v>
      </c>
      <c r="R6" s="15" t="s">
        <v>107</v>
      </c>
      <c r="S6" s="15" t="s">
        <v>51</v>
      </c>
      <c r="T6" s="15" t="s">
        <v>130</v>
      </c>
      <c r="U6" s="15" t="s">
        <v>29</v>
      </c>
      <c r="V6" s="15" t="s">
        <v>7</v>
      </c>
      <c r="W6" s="15" t="s">
        <v>30</v>
      </c>
      <c r="X6" s="15" t="s">
        <v>106</v>
      </c>
      <c r="Y6" s="15" t="s">
        <v>31</v>
      </c>
      <c r="Z6" s="15" t="s">
        <v>32</v>
      </c>
      <c r="AA6" s="15" t="s">
        <v>33</v>
      </c>
      <c r="AB6" s="15" t="s">
        <v>34</v>
      </c>
      <c r="AC6" s="15" t="s">
        <v>52</v>
      </c>
      <c r="AD6" s="15" t="s">
        <v>150</v>
      </c>
      <c r="AE6" s="15" t="s">
        <v>35</v>
      </c>
    </row>
    <row r="7" spans="1:33" s="19" customFormat="1" ht="12.75" customHeight="1">
      <c r="A7" s="17" t="s">
        <v>2</v>
      </c>
      <c r="B7" s="17" t="s">
        <v>3</v>
      </c>
      <c r="C7" s="18" t="s">
        <v>63</v>
      </c>
      <c r="D7" s="99" t="s">
        <v>149</v>
      </c>
      <c r="E7" s="18">
        <v>1</v>
      </c>
      <c r="F7" s="18">
        <v>2</v>
      </c>
      <c r="G7" s="18">
        <v>3</v>
      </c>
      <c r="H7" s="18">
        <v>4</v>
      </c>
      <c r="I7" s="18">
        <v>5</v>
      </c>
      <c r="J7" s="18">
        <v>6</v>
      </c>
      <c r="K7" s="18">
        <v>7</v>
      </c>
      <c r="L7" s="18">
        <v>8</v>
      </c>
      <c r="M7" s="18">
        <v>9</v>
      </c>
      <c r="N7" s="18">
        <v>10</v>
      </c>
      <c r="O7" s="18">
        <v>11</v>
      </c>
      <c r="P7" s="18">
        <v>12</v>
      </c>
      <c r="Q7" s="18">
        <v>13</v>
      </c>
      <c r="R7" s="18">
        <v>14</v>
      </c>
      <c r="S7" s="18">
        <v>15</v>
      </c>
      <c r="T7" s="18">
        <v>16</v>
      </c>
      <c r="U7" s="18">
        <v>17</v>
      </c>
      <c r="V7" s="18">
        <v>18</v>
      </c>
      <c r="W7" s="18">
        <v>19</v>
      </c>
      <c r="X7" s="18">
        <v>20</v>
      </c>
      <c r="Y7" s="18">
        <v>21</v>
      </c>
      <c r="Z7" s="18">
        <v>22</v>
      </c>
      <c r="AA7" s="18">
        <v>23</v>
      </c>
      <c r="AB7" s="18">
        <v>24</v>
      </c>
      <c r="AC7" s="18">
        <v>25</v>
      </c>
      <c r="AD7" s="18">
        <v>26</v>
      </c>
      <c r="AE7" s="18" t="s">
        <v>62</v>
      </c>
      <c r="AG7" s="19" t="s">
        <v>145</v>
      </c>
    </row>
    <row r="8" spans="1:33" s="91" customFormat="1" ht="18.75" customHeight="1">
      <c r="A8" s="31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G8" s="96"/>
    </row>
    <row r="9" spans="1:31" s="91" customFormat="1" ht="18" customHeight="1">
      <c r="A9" s="21"/>
      <c r="B9" s="22" t="s">
        <v>36</v>
      </c>
      <c r="C9" s="35">
        <f aca="true" t="shared" si="0" ref="C9:AE9">C10+C13+C84</f>
        <v>622306</v>
      </c>
      <c r="D9" s="35">
        <f t="shared" si="0"/>
        <v>530542</v>
      </c>
      <c r="E9" s="35">
        <f t="shared" si="0"/>
        <v>6651</v>
      </c>
      <c r="F9" s="35">
        <f t="shared" si="0"/>
        <v>6364</v>
      </c>
      <c r="G9" s="35">
        <f t="shared" si="0"/>
        <v>3998</v>
      </c>
      <c r="H9" s="35">
        <f t="shared" si="0"/>
        <v>6869</v>
      </c>
      <c r="I9" s="35">
        <f t="shared" si="0"/>
        <v>1474</v>
      </c>
      <c r="J9" s="35">
        <f t="shared" si="0"/>
        <v>4688</v>
      </c>
      <c r="K9" s="35">
        <f t="shared" si="0"/>
        <v>792</v>
      </c>
      <c r="L9" s="35">
        <f t="shared" si="0"/>
        <v>461</v>
      </c>
      <c r="M9" s="35">
        <f t="shared" si="0"/>
        <v>1674</v>
      </c>
      <c r="N9" s="35">
        <f t="shared" si="0"/>
        <v>214</v>
      </c>
      <c r="O9" s="35">
        <f t="shared" si="0"/>
        <v>1937</v>
      </c>
      <c r="P9" s="35">
        <f t="shared" si="0"/>
        <v>17768</v>
      </c>
      <c r="Q9" s="35">
        <f t="shared" si="0"/>
        <v>987</v>
      </c>
      <c r="R9" s="35">
        <f t="shared" si="0"/>
        <v>369686</v>
      </c>
      <c r="S9" s="35">
        <f t="shared" si="0"/>
        <v>1151</v>
      </c>
      <c r="T9" s="35">
        <f t="shared" si="0"/>
        <v>4137</v>
      </c>
      <c r="U9" s="35">
        <f t="shared" si="0"/>
        <v>545</v>
      </c>
      <c r="V9" s="35">
        <f t="shared" si="0"/>
        <v>1575</v>
      </c>
      <c r="W9" s="35">
        <f t="shared" si="0"/>
        <v>198</v>
      </c>
      <c r="X9" s="35">
        <f t="shared" si="0"/>
        <v>275</v>
      </c>
      <c r="Y9" s="35">
        <f t="shared" si="0"/>
        <v>2234</v>
      </c>
      <c r="Z9" s="35">
        <f t="shared" si="0"/>
        <v>2533</v>
      </c>
      <c r="AA9" s="35">
        <f t="shared" si="0"/>
        <v>1400</v>
      </c>
      <c r="AB9" s="35">
        <f t="shared" si="0"/>
        <v>1650</v>
      </c>
      <c r="AC9" s="35">
        <f t="shared" si="0"/>
        <v>63865</v>
      </c>
      <c r="AD9" s="35">
        <f t="shared" si="0"/>
        <v>27416</v>
      </c>
      <c r="AE9" s="35">
        <f t="shared" si="0"/>
        <v>91764</v>
      </c>
    </row>
    <row r="10" spans="1:31" s="20" customFormat="1" ht="18" customHeight="1">
      <c r="A10" s="23" t="s">
        <v>4</v>
      </c>
      <c r="B10" s="24" t="s">
        <v>37</v>
      </c>
      <c r="C10" s="36">
        <f>D10+AE10</f>
        <v>18900</v>
      </c>
      <c r="D10" s="37">
        <f>D11+D12</f>
        <v>12100</v>
      </c>
      <c r="E10" s="37">
        <f aca="true" t="shared" si="1" ref="E10:AD10">E11+E12</f>
        <v>0</v>
      </c>
      <c r="F10" s="37">
        <f t="shared" si="1"/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  <c r="Q10" s="37">
        <f t="shared" si="1"/>
        <v>0</v>
      </c>
      <c r="R10" s="37">
        <f t="shared" si="1"/>
        <v>0</v>
      </c>
      <c r="S10" s="37">
        <f t="shared" si="1"/>
        <v>0</v>
      </c>
      <c r="T10" s="37"/>
      <c r="U10" s="37">
        <f t="shared" si="1"/>
        <v>0</v>
      </c>
      <c r="V10" s="37">
        <f t="shared" si="1"/>
        <v>0</v>
      </c>
      <c r="W10" s="37">
        <f t="shared" si="1"/>
        <v>0</v>
      </c>
      <c r="X10" s="37">
        <f t="shared" si="1"/>
        <v>0</v>
      </c>
      <c r="Y10" s="37">
        <f t="shared" si="1"/>
        <v>0</v>
      </c>
      <c r="Z10" s="37">
        <f t="shared" si="1"/>
        <v>0</v>
      </c>
      <c r="AA10" s="37">
        <f t="shared" si="1"/>
        <v>0</v>
      </c>
      <c r="AB10" s="37">
        <f t="shared" si="1"/>
        <v>0</v>
      </c>
      <c r="AC10" s="37">
        <f>AC11+AC12</f>
        <v>12100</v>
      </c>
      <c r="AD10" s="37">
        <f t="shared" si="1"/>
        <v>0</v>
      </c>
      <c r="AE10" s="37">
        <f>AE11+AE12</f>
        <v>6800</v>
      </c>
    </row>
    <row r="11" spans="1:31" s="20" customFormat="1" ht="17.25" customHeight="1">
      <c r="A11" s="25"/>
      <c r="B11" s="26" t="s">
        <v>101</v>
      </c>
      <c r="C11" s="36">
        <f>D11+AE11</f>
        <v>18500</v>
      </c>
      <c r="D11" s="37">
        <f>SUM(E11:AD11)</f>
        <v>12100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>
        <v>12100</v>
      </c>
      <c r="AD11" s="27"/>
      <c r="AE11" s="27">
        <v>6400</v>
      </c>
    </row>
    <row r="12" spans="1:31" s="20" customFormat="1" ht="17.25" customHeight="1">
      <c r="A12" s="25"/>
      <c r="B12" s="26" t="s">
        <v>124</v>
      </c>
      <c r="C12" s="36">
        <f>D12+AE12</f>
        <v>400</v>
      </c>
      <c r="D12" s="37">
        <f>SUM(E12:AD12)</f>
        <v>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>
        <v>400</v>
      </c>
    </row>
    <row r="13" spans="1:31" s="20" customFormat="1" ht="17.25" customHeight="1">
      <c r="A13" s="23" t="s">
        <v>20</v>
      </c>
      <c r="B13" s="24" t="s">
        <v>38</v>
      </c>
      <c r="C13" s="36">
        <f aca="true" t="shared" si="2" ref="C13:AE13">C14+C15+C16+C35+C34+C39+C40+C41+C74+C43+C42+C56+C81+C83</f>
        <v>591511</v>
      </c>
      <c r="D13" s="36">
        <f t="shared" si="2"/>
        <v>508215</v>
      </c>
      <c r="E13" s="36">
        <f t="shared" si="2"/>
        <v>6651</v>
      </c>
      <c r="F13" s="36">
        <f t="shared" si="2"/>
        <v>6364</v>
      </c>
      <c r="G13" s="36">
        <f t="shared" si="2"/>
        <v>3998</v>
      </c>
      <c r="H13" s="36">
        <f t="shared" si="2"/>
        <v>6869</v>
      </c>
      <c r="I13" s="36">
        <f t="shared" si="2"/>
        <v>1474</v>
      </c>
      <c r="J13" s="36">
        <f t="shared" si="2"/>
        <v>4688</v>
      </c>
      <c r="K13" s="36">
        <f t="shared" si="2"/>
        <v>792</v>
      </c>
      <c r="L13" s="36">
        <f t="shared" si="2"/>
        <v>461</v>
      </c>
      <c r="M13" s="36">
        <f t="shared" si="2"/>
        <v>1674</v>
      </c>
      <c r="N13" s="36">
        <f t="shared" si="2"/>
        <v>214</v>
      </c>
      <c r="O13" s="36">
        <f t="shared" si="2"/>
        <v>1937</v>
      </c>
      <c r="P13" s="36">
        <f t="shared" si="2"/>
        <v>17768</v>
      </c>
      <c r="Q13" s="36">
        <f t="shared" si="2"/>
        <v>987</v>
      </c>
      <c r="R13" s="36">
        <f t="shared" si="2"/>
        <v>369686</v>
      </c>
      <c r="S13" s="36">
        <f t="shared" si="2"/>
        <v>1151</v>
      </c>
      <c r="T13" s="36">
        <f t="shared" si="2"/>
        <v>4137</v>
      </c>
      <c r="U13" s="36">
        <f t="shared" si="2"/>
        <v>545</v>
      </c>
      <c r="V13" s="36">
        <f t="shared" si="2"/>
        <v>1575</v>
      </c>
      <c r="W13" s="36">
        <f t="shared" si="2"/>
        <v>198</v>
      </c>
      <c r="X13" s="36">
        <f t="shared" si="2"/>
        <v>275</v>
      </c>
      <c r="Y13" s="36">
        <f t="shared" si="2"/>
        <v>2234</v>
      </c>
      <c r="Z13" s="36">
        <f t="shared" si="2"/>
        <v>2533</v>
      </c>
      <c r="AA13" s="36">
        <f t="shared" si="2"/>
        <v>1400</v>
      </c>
      <c r="AB13" s="36">
        <f t="shared" si="2"/>
        <v>1650</v>
      </c>
      <c r="AC13" s="36">
        <f t="shared" si="2"/>
        <v>51765</v>
      </c>
      <c r="AD13" s="36">
        <f t="shared" si="2"/>
        <v>17189</v>
      </c>
      <c r="AE13" s="36">
        <f t="shared" si="2"/>
        <v>83296</v>
      </c>
    </row>
    <row r="14" spans="1:31" s="20" customFormat="1" ht="17.25" customHeight="1">
      <c r="A14" s="25">
        <v>1</v>
      </c>
      <c r="B14" s="26" t="s">
        <v>56</v>
      </c>
      <c r="C14" s="36">
        <f aca="true" t="shared" si="3" ref="C14:C40">D14+AE14</f>
        <v>8242</v>
      </c>
      <c r="D14" s="37">
        <f>SUM(E14:AD14)</f>
        <v>1650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>
        <v>1650</v>
      </c>
      <c r="AC14" s="27"/>
      <c r="AD14" s="27"/>
      <c r="AE14" s="27">
        <v>6592</v>
      </c>
    </row>
    <row r="15" spans="1:31" s="20" customFormat="1" ht="17.25" customHeight="1">
      <c r="A15" s="25">
        <v>2</v>
      </c>
      <c r="B15" s="26" t="s">
        <v>39</v>
      </c>
      <c r="C15" s="36">
        <f t="shared" si="3"/>
        <v>3445</v>
      </c>
      <c r="D15" s="37">
        <f>SUM(E15:AD15)</f>
        <v>1200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70"/>
      <c r="AA15" s="30">
        <v>1200</v>
      </c>
      <c r="AB15" s="30"/>
      <c r="AC15" s="30"/>
      <c r="AD15" s="30"/>
      <c r="AE15" s="30">
        <v>2245</v>
      </c>
    </row>
    <row r="16" spans="1:31" s="20" customFormat="1" ht="17.25" customHeight="1">
      <c r="A16" s="25">
        <v>3</v>
      </c>
      <c r="B16" s="26" t="s">
        <v>40</v>
      </c>
      <c r="C16" s="36">
        <f t="shared" si="3"/>
        <v>375168</v>
      </c>
      <c r="D16" s="36">
        <f aca="true" t="shared" si="4" ref="D16:I16">D17+D25</f>
        <v>374147</v>
      </c>
      <c r="E16" s="27">
        <f t="shared" si="4"/>
        <v>85</v>
      </c>
      <c r="F16" s="27">
        <f t="shared" si="4"/>
        <v>50</v>
      </c>
      <c r="G16" s="27">
        <f t="shared" si="4"/>
        <v>70</v>
      </c>
      <c r="H16" s="27">
        <f t="shared" si="4"/>
        <v>20</v>
      </c>
      <c r="I16" s="27">
        <f t="shared" si="4"/>
        <v>25</v>
      </c>
      <c r="J16" s="27">
        <f aca="true" t="shared" si="5" ref="J16:O16">J17+J25</f>
        <v>0</v>
      </c>
      <c r="K16" s="27">
        <f t="shared" si="5"/>
        <v>15</v>
      </c>
      <c r="L16" s="27">
        <f t="shared" si="5"/>
        <v>0</v>
      </c>
      <c r="M16" s="27">
        <f t="shared" si="5"/>
        <v>0</v>
      </c>
      <c r="N16" s="27">
        <f t="shared" si="5"/>
        <v>10</v>
      </c>
      <c r="O16" s="27">
        <f t="shared" si="5"/>
        <v>10</v>
      </c>
      <c r="P16" s="27">
        <f aca="true" t="shared" si="6" ref="P16:AE16">P17+P25</f>
        <v>20</v>
      </c>
      <c r="Q16" s="27">
        <f t="shared" si="6"/>
        <v>15</v>
      </c>
      <c r="R16" s="27">
        <f t="shared" si="6"/>
        <v>368709</v>
      </c>
      <c r="S16" s="27">
        <f t="shared" si="6"/>
        <v>951</v>
      </c>
      <c r="T16" s="27">
        <f t="shared" si="6"/>
        <v>4137</v>
      </c>
      <c r="U16" s="27">
        <f t="shared" si="6"/>
        <v>0</v>
      </c>
      <c r="V16" s="27">
        <f t="shared" si="6"/>
        <v>0</v>
      </c>
      <c r="W16" s="27">
        <f t="shared" si="6"/>
        <v>0</v>
      </c>
      <c r="X16" s="27">
        <f t="shared" si="6"/>
        <v>0</v>
      </c>
      <c r="Y16" s="27">
        <f t="shared" si="6"/>
        <v>0</v>
      </c>
      <c r="Z16" s="27">
        <f t="shared" si="6"/>
        <v>30</v>
      </c>
      <c r="AA16" s="27">
        <f t="shared" si="6"/>
        <v>0</v>
      </c>
      <c r="AB16" s="27">
        <f t="shared" si="6"/>
        <v>0</v>
      </c>
      <c r="AC16" s="27">
        <f t="shared" si="6"/>
        <v>0</v>
      </c>
      <c r="AD16" s="27">
        <f t="shared" si="6"/>
        <v>0</v>
      </c>
      <c r="AE16" s="27">
        <f t="shared" si="6"/>
        <v>1021</v>
      </c>
    </row>
    <row r="17" spans="1:31" s="20" customFormat="1" ht="17.25" customHeight="1">
      <c r="A17" s="25" t="s">
        <v>54</v>
      </c>
      <c r="B17" s="26" t="s">
        <v>68</v>
      </c>
      <c r="C17" s="36">
        <f t="shared" si="3"/>
        <v>368694</v>
      </c>
      <c r="D17" s="37">
        <f aca="true" t="shared" si="7" ref="D17:D35">SUM(E17:AD17)</f>
        <v>368694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>
        <v>368694</v>
      </c>
      <c r="S17" s="27"/>
      <c r="T17" s="27"/>
      <c r="U17" s="27"/>
      <c r="V17" s="27"/>
      <c r="W17" s="27"/>
      <c r="X17" s="27"/>
      <c r="Y17" s="27"/>
      <c r="Z17" s="39"/>
      <c r="AA17" s="30"/>
      <c r="AB17" s="30"/>
      <c r="AC17" s="30"/>
      <c r="AD17" s="30"/>
      <c r="AE17" s="30"/>
    </row>
    <row r="18" spans="1:31" s="28" customFormat="1" ht="17.25" customHeight="1">
      <c r="A18" s="44"/>
      <c r="B18" s="45" t="s">
        <v>155</v>
      </c>
      <c r="C18" s="42">
        <f t="shared" si="3"/>
        <v>21619</v>
      </c>
      <c r="D18" s="75">
        <f t="shared" si="7"/>
        <v>21619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>
        <v>21619</v>
      </c>
      <c r="S18" s="38"/>
      <c r="T18" s="38"/>
      <c r="U18" s="38"/>
      <c r="V18" s="38"/>
      <c r="W18" s="38"/>
      <c r="X18" s="38"/>
      <c r="Y18" s="38"/>
      <c r="Z18" s="40"/>
      <c r="AA18" s="41"/>
      <c r="AB18" s="41"/>
      <c r="AC18" s="41"/>
      <c r="AD18" s="41"/>
      <c r="AE18" s="41"/>
    </row>
    <row r="19" spans="1:31" s="28" customFormat="1" ht="17.25" customHeight="1">
      <c r="A19" s="44"/>
      <c r="B19" s="71" t="s">
        <v>133</v>
      </c>
      <c r="C19" s="42">
        <f t="shared" si="3"/>
        <v>7137</v>
      </c>
      <c r="D19" s="75">
        <f t="shared" si="7"/>
        <v>7137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v>7137</v>
      </c>
      <c r="S19" s="38"/>
      <c r="T19" s="38"/>
      <c r="U19" s="38"/>
      <c r="V19" s="38"/>
      <c r="W19" s="38"/>
      <c r="X19" s="38"/>
      <c r="Y19" s="38"/>
      <c r="Z19" s="40"/>
      <c r="AA19" s="41"/>
      <c r="AB19" s="41"/>
      <c r="AC19" s="41"/>
      <c r="AD19" s="41"/>
      <c r="AE19" s="41"/>
    </row>
    <row r="20" spans="1:31" s="28" customFormat="1" ht="17.25" customHeight="1">
      <c r="A20" s="44"/>
      <c r="B20" s="71" t="s">
        <v>134</v>
      </c>
      <c r="C20" s="42">
        <f t="shared" si="3"/>
        <v>12880</v>
      </c>
      <c r="D20" s="75">
        <f t="shared" si="7"/>
        <v>12880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>
        <v>12880</v>
      </c>
      <c r="S20" s="38"/>
      <c r="T20" s="38"/>
      <c r="U20" s="38"/>
      <c r="V20" s="38"/>
      <c r="W20" s="38"/>
      <c r="X20" s="38"/>
      <c r="Y20" s="38"/>
      <c r="Z20" s="40"/>
      <c r="AA20" s="41"/>
      <c r="AB20" s="41"/>
      <c r="AC20" s="41"/>
      <c r="AD20" s="41"/>
      <c r="AE20" s="41"/>
    </row>
    <row r="21" spans="1:31" s="28" customFormat="1" ht="17.25" customHeight="1">
      <c r="A21" s="44"/>
      <c r="B21" s="71" t="s">
        <v>135</v>
      </c>
      <c r="C21" s="42">
        <f t="shared" si="3"/>
        <v>11257</v>
      </c>
      <c r="D21" s="75">
        <f t="shared" si="7"/>
        <v>11257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>
        <v>11257</v>
      </c>
      <c r="S21" s="38"/>
      <c r="T21" s="38"/>
      <c r="U21" s="38"/>
      <c r="V21" s="38"/>
      <c r="W21" s="38"/>
      <c r="X21" s="38"/>
      <c r="Y21" s="38"/>
      <c r="Z21" s="40"/>
      <c r="AA21" s="41"/>
      <c r="AB21" s="41"/>
      <c r="AC21" s="41"/>
      <c r="AD21" s="41"/>
      <c r="AE21" s="41"/>
    </row>
    <row r="22" spans="1:31" s="28" customFormat="1" ht="17.25" customHeight="1">
      <c r="A22" s="44"/>
      <c r="B22" s="71" t="s">
        <v>156</v>
      </c>
      <c r="C22" s="42">
        <f t="shared" si="3"/>
        <v>1623</v>
      </c>
      <c r="D22" s="75">
        <f t="shared" si="7"/>
        <v>1623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>
        <v>1623</v>
      </c>
      <c r="S22" s="38"/>
      <c r="T22" s="38"/>
      <c r="U22" s="38"/>
      <c r="V22" s="38"/>
      <c r="W22" s="38"/>
      <c r="X22" s="38"/>
      <c r="Y22" s="38"/>
      <c r="Z22" s="40"/>
      <c r="AA22" s="41"/>
      <c r="AB22" s="41"/>
      <c r="AC22" s="41"/>
      <c r="AD22" s="41"/>
      <c r="AE22" s="41"/>
    </row>
    <row r="23" spans="1:31" s="28" customFormat="1" ht="17.25" customHeight="1">
      <c r="A23" s="44"/>
      <c r="B23" s="71" t="s">
        <v>157</v>
      </c>
      <c r="C23" s="42">
        <f t="shared" si="3"/>
        <v>4183</v>
      </c>
      <c r="D23" s="75">
        <f t="shared" si="7"/>
        <v>4183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>
        <v>4183</v>
      </c>
      <c r="S23" s="38"/>
      <c r="T23" s="38"/>
      <c r="U23" s="38"/>
      <c r="V23" s="38"/>
      <c r="W23" s="38"/>
      <c r="X23" s="38"/>
      <c r="Y23" s="38"/>
      <c r="Z23" s="40"/>
      <c r="AA23" s="41"/>
      <c r="AB23" s="41"/>
      <c r="AC23" s="41"/>
      <c r="AD23" s="41"/>
      <c r="AE23" s="41"/>
    </row>
    <row r="24" spans="1:31" s="28" customFormat="1" ht="17.25" customHeight="1">
      <c r="A24" s="44"/>
      <c r="B24" s="71" t="s">
        <v>137</v>
      </c>
      <c r="C24" s="42">
        <f t="shared" si="3"/>
        <v>13</v>
      </c>
      <c r="D24" s="75">
        <f t="shared" si="7"/>
        <v>13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>
        <v>13</v>
      </c>
      <c r="S24" s="38"/>
      <c r="T24" s="38"/>
      <c r="U24" s="38"/>
      <c r="V24" s="38"/>
      <c r="W24" s="38"/>
      <c r="X24" s="38"/>
      <c r="Y24" s="38"/>
      <c r="Z24" s="40"/>
      <c r="AA24" s="41"/>
      <c r="AB24" s="41"/>
      <c r="AC24" s="41"/>
      <c r="AD24" s="41"/>
      <c r="AE24" s="41"/>
    </row>
    <row r="25" spans="1:31" s="20" customFormat="1" ht="17.25" customHeight="1">
      <c r="A25" s="25" t="s">
        <v>55</v>
      </c>
      <c r="B25" s="26" t="s">
        <v>69</v>
      </c>
      <c r="C25" s="36">
        <f t="shared" si="3"/>
        <v>6474</v>
      </c>
      <c r="D25" s="37">
        <f t="shared" si="7"/>
        <v>5453</v>
      </c>
      <c r="E25" s="27">
        <f aca="true" t="shared" si="8" ref="E25:AE25">E26+E27+E31+E32+E33</f>
        <v>85</v>
      </c>
      <c r="F25" s="27">
        <f t="shared" si="8"/>
        <v>50</v>
      </c>
      <c r="G25" s="27">
        <f t="shared" si="8"/>
        <v>70</v>
      </c>
      <c r="H25" s="27">
        <f t="shared" si="8"/>
        <v>20</v>
      </c>
      <c r="I25" s="27">
        <f t="shared" si="8"/>
        <v>25</v>
      </c>
      <c r="J25" s="27">
        <f t="shared" si="8"/>
        <v>0</v>
      </c>
      <c r="K25" s="27">
        <f t="shared" si="8"/>
        <v>15</v>
      </c>
      <c r="L25" s="27">
        <f t="shared" si="8"/>
        <v>0</v>
      </c>
      <c r="M25" s="27">
        <f t="shared" si="8"/>
        <v>0</v>
      </c>
      <c r="N25" s="27">
        <f t="shared" si="8"/>
        <v>10</v>
      </c>
      <c r="O25" s="27">
        <f t="shared" si="8"/>
        <v>10</v>
      </c>
      <c r="P25" s="27">
        <f t="shared" si="8"/>
        <v>20</v>
      </c>
      <c r="Q25" s="27">
        <f t="shared" si="8"/>
        <v>15</v>
      </c>
      <c r="R25" s="27">
        <f t="shared" si="8"/>
        <v>15</v>
      </c>
      <c r="S25" s="27">
        <f t="shared" si="8"/>
        <v>951</v>
      </c>
      <c r="T25" s="27">
        <f t="shared" si="8"/>
        <v>4137</v>
      </c>
      <c r="U25" s="27">
        <f t="shared" si="8"/>
        <v>0</v>
      </c>
      <c r="V25" s="27">
        <f t="shared" si="8"/>
        <v>0</v>
      </c>
      <c r="W25" s="27">
        <f t="shared" si="8"/>
        <v>0</v>
      </c>
      <c r="X25" s="27">
        <f t="shared" si="8"/>
        <v>0</v>
      </c>
      <c r="Y25" s="27">
        <f t="shared" si="8"/>
        <v>0</v>
      </c>
      <c r="Z25" s="27">
        <f t="shared" si="8"/>
        <v>30</v>
      </c>
      <c r="AA25" s="27">
        <f t="shared" si="8"/>
        <v>0</v>
      </c>
      <c r="AB25" s="27">
        <f t="shared" si="8"/>
        <v>0</v>
      </c>
      <c r="AC25" s="27">
        <f t="shared" si="8"/>
        <v>0</v>
      </c>
      <c r="AD25" s="27">
        <f t="shared" si="8"/>
        <v>0</v>
      </c>
      <c r="AE25" s="27">
        <f t="shared" si="8"/>
        <v>1021</v>
      </c>
    </row>
    <row r="26" spans="1:31" s="20" customFormat="1" ht="17.25" customHeight="1">
      <c r="A26" s="25"/>
      <c r="B26" s="26" t="s">
        <v>70</v>
      </c>
      <c r="C26" s="36">
        <f t="shared" si="3"/>
        <v>951</v>
      </c>
      <c r="D26" s="37">
        <f>SUM(E26:AD26)</f>
        <v>951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>
        <f>341+610</f>
        <v>951</v>
      </c>
      <c r="T26" s="27"/>
      <c r="U26" s="27"/>
      <c r="V26" s="27"/>
      <c r="W26" s="27"/>
      <c r="X26" s="27"/>
      <c r="Y26" s="27"/>
      <c r="Z26" s="39"/>
      <c r="AA26" s="30"/>
      <c r="AB26" s="30"/>
      <c r="AC26" s="30"/>
      <c r="AD26" s="30"/>
      <c r="AE26" s="30"/>
    </row>
    <row r="27" spans="1:31" s="20" customFormat="1" ht="17.25" customHeight="1">
      <c r="A27" s="25"/>
      <c r="B27" s="26" t="s">
        <v>131</v>
      </c>
      <c r="C27" s="36">
        <f>D27+AE27</f>
        <v>2137</v>
      </c>
      <c r="D27" s="37">
        <f>SUM(E27:AD27)</f>
        <v>2137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>
        <f>2105+32</f>
        <v>2137</v>
      </c>
      <c r="U27" s="27"/>
      <c r="V27" s="27"/>
      <c r="W27" s="27"/>
      <c r="X27" s="27"/>
      <c r="Y27" s="27"/>
      <c r="Z27" s="39"/>
      <c r="AA27" s="30"/>
      <c r="AB27" s="30"/>
      <c r="AC27" s="30"/>
      <c r="AD27" s="30"/>
      <c r="AE27" s="30"/>
    </row>
    <row r="28" spans="1:31" s="20" customFormat="1" ht="17.25" customHeight="1">
      <c r="A28" s="25"/>
      <c r="B28" s="45" t="s">
        <v>138</v>
      </c>
      <c r="C28" s="36">
        <f>D28+AE28</f>
        <v>32</v>
      </c>
      <c r="D28" s="37">
        <f>SUM(E28:AD28)</f>
        <v>32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>
        <f>T29+T30</f>
        <v>32</v>
      </c>
      <c r="U28" s="27"/>
      <c r="V28" s="27"/>
      <c r="W28" s="27"/>
      <c r="X28" s="27"/>
      <c r="Y28" s="27"/>
      <c r="Z28" s="39"/>
      <c r="AA28" s="30"/>
      <c r="AB28" s="30"/>
      <c r="AC28" s="30"/>
      <c r="AD28" s="30"/>
      <c r="AE28" s="30"/>
    </row>
    <row r="29" spans="1:31" s="20" customFormat="1" ht="17.25" customHeight="1">
      <c r="A29" s="25"/>
      <c r="B29" s="71" t="s">
        <v>135</v>
      </c>
      <c r="C29" s="36">
        <f>D29+AE29</f>
        <v>17</v>
      </c>
      <c r="D29" s="37">
        <f>SUM(E29:AD29)</f>
        <v>17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>
        <v>17</v>
      </c>
      <c r="U29" s="27"/>
      <c r="V29" s="27"/>
      <c r="W29" s="27"/>
      <c r="X29" s="27"/>
      <c r="Y29" s="27"/>
      <c r="Z29" s="39"/>
      <c r="AA29" s="30"/>
      <c r="AB29" s="30"/>
      <c r="AC29" s="30"/>
      <c r="AD29" s="30"/>
      <c r="AE29" s="30"/>
    </row>
    <row r="30" spans="1:31" s="20" customFormat="1" ht="17.25" customHeight="1">
      <c r="A30" s="25"/>
      <c r="B30" s="71" t="s">
        <v>136</v>
      </c>
      <c r="C30" s="36">
        <f>D30+AE30</f>
        <v>15</v>
      </c>
      <c r="D30" s="37">
        <f>SUM(E30:AD30)</f>
        <v>15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>
        <v>15</v>
      </c>
      <c r="U30" s="27"/>
      <c r="V30" s="27"/>
      <c r="W30" s="27"/>
      <c r="X30" s="27"/>
      <c r="Y30" s="27"/>
      <c r="Z30" s="39"/>
      <c r="AA30" s="30"/>
      <c r="AB30" s="30"/>
      <c r="AC30" s="30"/>
      <c r="AD30" s="30"/>
      <c r="AE30" s="30"/>
    </row>
    <row r="31" spans="1:31" s="20" customFormat="1" ht="18.75" customHeight="1">
      <c r="A31" s="25"/>
      <c r="B31" s="26" t="s">
        <v>71</v>
      </c>
      <c r="C31" s="36">
        <f t="shared" si="3"/>
        <v>641</v>
      </c>
      <c r="D31" s="37">
        <f t="shared" si="7"/>
        <v>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39"/>
      <c r="AA31" s="30"/>
      <c r="AB31" s="30"/>
      <c r="AC31" s="30"/>
      <c r="AD31" s="30"/>
      <c r="AE31" s="30">
        <v>641</v>
      </c>
    </row>
    <row r="32" spans="1:31" s="20" customFormat="1" ht="18" customHeight="1">
      <c r="A32" s="25"/>
      <c r="B32" s="26" t="s">
        <v>92</v>
      </c>
      <c r="C32" s="36">
        <f t="shared" si="3"/>
        <v>2000</v>
      </c>
      <c r="D32" s="37">
        <f t="shared" si="7"/>
        <v>2000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>
        <v>2000</v>
      </c>
      <c r="U32" s="27"/>
      <c r="V32" s="27"/>
      <c r="W32" s="27"/>
      <c r="X32" s="27"/>
      <c r="Y32" s="27"/>
      <c r="Z32" s="39"/>
      <c r="AA32" s="30"/>
      <c r="AB32" s="30"/>
      <c r="AC32" s="30"/>
      <c r="AD32" s="30"/>
      <c r="AE32" s="30"/>
    </row>
    <row r="33" spans="1:31" s="20" customFormat="1" ht="18" customHeight="1">
      <c r="A33" s="25"/>
      <c r="B33" s="26" t="s">
        <v>72</v>
      </c>
      <c r="C33" s="36">
        <f t="shared" si="3"/>
        <v>745</v>
      </c>
      <c r="D33" s="37">
        <f t="shared" si="7"/>
        <v>365</v>
      </c>
      <c r="E33" s="27">
        <v>85</v>
      </c>
      <c r="F33" s="27">
        <v>50</v>
      </c>
      <c r="G33" s="27">
        <v>70</v>
      </c>
      <c r="H33" s="27">
        <v>20</v>
      </c>
      <c r="I33" s="27">
        <v>25</v>
      </c>
      <c r="J33" s="27"/>
      <c r="K33" s="27">
        <v>15</v>
      </c>
      <c r="L33" s="27"/>
      <c r="M33" s="27"/>
      <c r="N33" s="27">
        <v>10</v>
      </c>
      <c r="O33" s="27">
        <v>10</v>
      </c>
      <c r="P33" s="27">
        <v>20</v>
      </c>
      <c r="Q33" s="27">
        <v>15</v>
      </c>
      <c r="R33" s="27">
        <v>15</v>
      </c>
      <c r="S33" s="27"/>
      <c r="T33" s="27"/>
      <c r="U33" s="27"/>
      <c r="V33" s="27"/>
      <c r="W33" s="27"/>
      <c r="X33" s="27"/>
      <c r="Y33" s="27"/>
      <c r="Z33" s="39">
        <v>30</v>
      </c>
      <c r="AA33" s="30"/>
      <c r="AB33" s="30"/>
      <c r="AC33" s="30"/>
      <c r="AD33" s="30"/>
      <c r="AE33" s="30">
        <v>380</v>
      </c>
    </row>
    <row r="34" spans="1:31" s="20" customFormat="1" ht="18" customHeight="1">
      <c r="A34" s="25">
        <v>4</v>
      </c>
      <c r="B34" s="26" t="s">
        <v>80</v>
      </c>
      <c r="C34" s="36">
        <f>D34+AE34</f>
        <v>518</v>
      </c>
      <c r="D34" s="37">
        <f>SUM(E34:AD34)</f>
        <v>518</v>
      </c>
      <c r="E34" s="27"/>
      <c r="F34" s="27"/>
      <c r="G34" s="27"/>
      <c r="H34" s="27"/>
      <c r="I34" s="27"/>
      <c r="J34" s="27"/>
      <c r="K34" s="27"/>
      <c r="L34" s="27"/>
      <c r="M34" s="27">
        <v>60</v>
      </c>
      <c r="N34" s="27"/>
      <c r="O34" s="27"/>
      <c r="P34" s="27"/>
      <c r="Q34" s="27"/>
      <c r="R34" s="27"/>
      <c r="S34" s="27"/>
      <c r="T34" s="27"/>
      <c r="U34" s="27"/>
      <c r="V34" s="27">
        <v>458</v>
      </c>
      <c r="W34" s="27"/>
      <c r="X34" s="27"/>
      <c r="Y34" s="27"/>
      <c r="Z34" s="39"/>
      <c r="AA34" s="30"/>
      <c r="AB34" s="30"/>
      <c r="AC34" s="30"/>
      <c r="AD34" s="30"/>
      <c r="AE34" s="30"/>
    </row>
    <row r="35" spans="1:31" s="20" customFormat="1" ht="15.75" customHeight="1">
      <c r="A35" s="25">
        <v>5</v>
      </c>
      <c r="B35" s="26" t="s">
        <v>41</v>
      </c>
      <c r="C35" s="36">
        <f t="shared" si="3"/>
        <v>1508</v>
      </c>
      <c r="D35" s="37">
        <f t="shared" si="7"/>
        <v>1508</v>
      </c>
      <c r="E35" s="27">
        <f>SUM(E36:E38)</f>
        <v>0</v>
      </c>
      <c r="F35" s="27">
        <f aca="true" t="shared" si="9" ref="F35:AD35">SUM(F36:F38)</f>
        <v>200</v>
      </c>
      <c r="G35" s="27">
        <f t="shared" si="9"/>
        <v>0</v>
      </c>
      <c r="H35" s="27">
        <f t="shared" si="9"/>
        <v>0</v>
      </c>
      <c r="I35" s="27">
        <f t="shared" si="9"/>
        <v>0</v>
      </c>
      <c r="J35" s="27">
        <f t="shared" si="9"/>
        <v>0</v>
      </c>
      <c r="K35" s="27">
        <f t="shared" si="9"/>
        <v>0</v>
      </c>
      <c r="L35" s="27">
        <f t="shared" si="9"/>
        <v>0</v>
      </c>
      <c r="M35" s="27">
        <f t="shared" si="9"/>
        <v>0</v>
      </c>
      <c r="N35" s="27">
        <f t="shared" si="9"/>
        <v>0</v>
      </c>
      <c r="O35" s="27">
        <f t="shared" si="9"/>
        <v>0</v>
      </c>
      <c r="P35" s="27">
        <f t="shared" si="9"/>
        <v>1308</v>
      </c>
      <c r="Q35" s="27">
        <f t="shared" si="9"/>
        <v>0</v>
      </c>
      <c r="R35" s="27">
        <f t="shared" si="9"/>
        <v>0</v>
      </c>
      <c r="S35" s="27">
        <f t="shared" si="9"/>
        <v>0</v>
      </c>
      <c r="T35" s="27">
        <f t="shared" si="9"/>
        <v>0</v>
      </c>
      <c r="U35" s="27">
        <f t="shared" si="9"/>
        <v>0</v>
      </c>
      <c r="V35" s="27">
        <f t="shared" si="9"/>
        <v>0</v>
      </c>
      <c r="W35" s="27">
        <f t="shared" si="9"/>
        <v>0</v>
      </c>
      <c r="X35" s="27">
        <f t="shared" si="9"/>
        <v>0</v>
      </c>
      <c r="Y35" s="27">
        <f t="shared" si="9"/>
        <v>0</v>
      </c>
      <c r="Z35" s="27">
        <f t="shared" si="9"/>
        <v>0</v>
      </c>
      <c r="AA35" s="27">
        <f t="shared" si="9"/>
        <v>0</v>
      </c>
      <c r="AB35" s="27">
        <f t="shared" si="9"/>
        <v>0</v>
      </c>
      <c r="AC35" s="27">
        <f t="shared" si="9"/>
        <v>0</v>
      </c>
      <c r="AD35" s="27">
        <f t="shared" si="9"/>
        <v>0</v>
      </c>
      <c r="AE35" s="27">
        <f>SUM(AE36:AE38)</f>
        <v>0</v>
      </c>
    </row>
    <row r="36" spans="1:31" s="20" customFormat="1" ht="15.75" customHeight="1">
      <c r="A36" s="25"/>
      <c r="B36" s="26" t="s">
        <v>98</v>
      </c>
      <c r="C36" s="36">
        <f t="shared" si="3"/>
        <v>200</v>
      </c>
      <c r="D36" s="37">
        <f aca="true" t="shared" si="10" ref="D36:D42">SUM(E36:AD36)</f>
        <v>200</v>
      </c>
      <c r="E36" s="27"/>
      <c r="F36" s="27">
        <v>200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39"/>
      <c r="AA36" s="30"/>
      <c r="AB36" s="30"/>
      <c r="AC36" s="30"/>
      <c r="AD36" s="30"/>
      <c r="AE36" s="30"/>
    </row>
    <row r="37" spans="1:31" s="20" customFormat="1" ht="15.75" customHeight="1">
      <c r="A37" s="25"/>
      <c r="B37" s="26" t="s">
        <v>158</v>
      </c>
      <c r="C37" s="36">
        <f t="shared" si="3"/>
        <v>1208</v>
      </c>
      <c r="D37" s="37">
        <f t="shared" si="10"/>
        <v>1208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>
        <v>1208</v>
      </c>
      <c r="Q37" s="27"/>
      <c r="R37" s="27"/>
      <c r="S37" s="27"/>
      <c r="T37" s="27"/>
      <c r="U37" s="27"/>
      <c r="V37" s="27"/>
      <c r="W37" s="27"/>
      <c r="X37" s="27"/>
      <c r="Y37" s="27"/>
      <c r="Z37" s="39"/>
      <c r="AA37" s="30"/>
      <c r="AB37" s="30"/>
      <c r="AC37" s="30"/>
      <c r="AD37" s="30"/>
      <c r="AE37" s="30"/>
    </row>
    <row r="38" spans="1:31" s="20" customFormat="1" ht="15.75" customHeight="1">
      <c r="A38" s="25"/>
      <c r="B38" s="26" t="s">
        <v>159</v>
      </c>
      <c r="C38" s="36">
        <f t="shared" si="3"/>
        <v>100</v>
      </c>
      <c r="D38" s="37">
        <f t="shared" si="10"/>
        <v>100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>
        <v>100</v>
      </c>
      <c r="Q38" s="27"/>
      <c r="R38" s="27"/>
      <c r="S38" s="27"/>
      <c r="T38" s="27"/>
      <c r="U38" s="27"/>
      <c r="V38" s="27"/>
      <c r="W38" s="27"/>
      <c r="X38" s="27"/>
      <c r="Y38" s="27"/>
      <c r="Z38" s="39"/>
      <c r="AA38" s="30"/>
      <c r="AB38" s="30"/>
      <c r="AC38" s="30"/>
      <c r="AD38" s="30"/>
      <c r="AE38" s="30"/>
    </row>
    <row r="39" spans="1:31" s="20" customFormat="1" ht="18" customHeight="1">
      <c r="A39" s="25">
        <v>6</v>
      </c>
      <c r="B39" s="26" t="s">
        <v>42</v>
      </c>
      <c r="C39" s="36">
        <f t="shared" si="3"/>
        <v>3604</v>
      </c>
      <c r="D39" s="37">
        <f t="shared" si="10"/>
        <v>1730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39">
        <f>1080+650</f>
        <v>1730</v>
      </c>
      <c r="AA39" s="30"/>
      <c r="AB39" s="30"/>
      <c r="AC39" s="30"/>
      <c r="AD39" s="30"/>
      <c r="AE39" s="30">
        <v>1874</v>
      </c>
    </row>
    <row r="40" spans="1:31" s="20" customFormat="1" ht="18.75" customHeight="1">
      <c r="A40" s="25">
        <v>7</v>
      </c>
      <c r="B40" s="27" t="s">
        <v>43</v>
      </c>
      <c r="C40" s="36">
        <f t="shared" si="3"/>
        <v>2234</v>
      </c>
      <c r="D40" s="37">
        <f t="shared" si="10"/>
        <v>2234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>
        <f>1694+540</f>
        <v>2234</v>
      </c>
      <c r="Z40" s="39"/>
      <c r="AA40" s="30"/>
      <c r="AB40" s="30"/>
      <c r="AC40" s="30"/>
      <c r="AD40" s="30"/>
      <c r="AE40" s="30"/>
    </row>
    <row r="41" spans="1:31" s="20" customFormat="1" ht="17.25" customHeight="1">
      <c r="A41" s="25">
        <v>8</v>
      </c>
      <c r="B41" s="27" t="s">
        <v>44</v>
      </c>
      <c r="C41" s="36">
        <f aca="true" t="shared" si="11" ref="C41:C83">D41+AE41</f>
        <v>316</v>
      </c>
      <c r="D41" s="37">
        <f t="shared" si="10"/>
        <v>316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39">
        <f>116+200</f>
        <v>316</v>
      </c>
      <c r="AA41" s="30"/>
      <c r="AB41" s="30"/>
      <c r="AC41" s="30"/>
      <c r="AD41" s="30"/>
      <c r="AE41" s="30"/>
    </row>
    <row r="42" spans="1:31" s="20" customFormat="1" ht="17.25" customHeight="1">
      <c r="A42" s="25">
        <v>9</v>
      </c>
      <c r="B42" s="26" t="s">
        <v>59</v>
      </c>
      <c r="C42" s="36">
        <f t="shared" si="11"/>
        <v>2500</v>
      </c>
      <c r="D42" s="37">
        <f t="shared" si="10"/>
        <v>2500</v>
      </c>
      <c r="E42" s="27"/>
      <c r="F42" s="27"/>
      <c r="G42" s="27"/>
      <c r="H42" s="27"/>
      <c r="I42" s="27"/>
      <c r="J42" s="27">
        <v>2500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39"/>
      <c r="AA42" s="30"/>
      <c r="AB42" s="30"/>
      <c r="AC42" s="30"/>
      <c r="AD42" s="30"/>
      <c r="AE42" s="30"/>
    </row>
    <row r="43" spans="1:31" s="28" customFormat="1" ht="19.5" customHeight="1">
      <c r="A43" s="25">
        <v>10</v>
      </c>
      <c r="B43" s="27" t="s">
        <v>46</v>
      </c>
      <c r="C43" s="36">
        <f t="shared" si="11"/>
        <v>64585</v>
      </c>
      <c r="D43" s="36">
        <f aca="true" t="shared" si="12" ref="D43:S43">D44+D50+D51+D53</f>
        <v>62073</v>
      </c>
      <c r="E43" s="27">
        <f t="shared" si="12"/>
        <v>300</v>
      </c>
      <c r="F43" s="27">
        <f t="shared" si="12"/>
        <v>0</v>
      </c>
      <c r="G43" s="27">
        <f t="shared" si="12"/>
        <v>0</v>
      </c>
      <c r="H43" s="27">
        <f t="shared" si="12"/>
        <v>5693</v>
      </c>
      <c r="I43" s="27">
        <f t="shared" si="12"/>
        <v>0</v>
      </c>
      <c r="J43" s="27">
        <f t="shared" si="12"/>
        <v>1500</v>
      </c>
      <c r="K43" s="27">
        <f t="shared" si="12"/>
        <v>0</v>
      </c>
      <c r="L43" s="27">
        <f t="shared" si="12"/>
        <v>0</v>
      </c>
      <c r="M43" s="27">
        <f t="shared" si="12"/>
        <v>480</v>
      </c>
      <c r="N43" s="27">
        <f t="shared" si="12"/>
        <v>0</v>
      </c>
      <c r="O43" s="27">
        <f t="shared" si="12"/>
        <v>0</v>
      </c>
      <c r="P43" s="27">
        <f t="shared" si="12"/>
        <v>0</v>
      </c>
      <c r="Q43" s="27">
        <f t="shared" si="12"/>
        <v>0</v>
      </c>
      <c r="R43" s="27">
        <f t="shared" si="12"/>
        <v>0</v>
      </c>
      <c r="S43" s="27">
        <f t="shared" si="12"/>
        <v>200</v>
      </c>
      <c r="T43" s="27"/>
      <c r="U43" s="27">
        <f>U44+U50+U51+U53</f>
        <v>545</v>
      </c>
      <c r="V43" s="27">
        <f>V44+V50+V51+V53</f>
        <v>1117</v>
      </c>
      <c r="W43" s="27">
        <f>W44+W50+W51+W53</f>
        <v>198</v>
      </c>
      <c r="X43" s="27">
        <f>X44+X50+X51+X53</f>
        <v>275</v>
      </c>
      <c r="Y43" s="27"/>
      <c r="Z43" s="27"/>
      <c r="AA43" s="27"/>
      <c r="AB43" s="27"/>
      <c r="AC43" s="27">
        <f>AC44+AC50+AC51+AC53</f>
        <v>51765</v>
      </c>
      <c r="AD43" s="27">
        <f>AD44+AD50+AD51+AD53</f>
        <v>0</v>
      </c>
      <c r="AE43" s="27">
        <f>AE44+AE50+AE51+AE53</f>
        <v>2512</v>
      </c>
    </row>
    <row r="44" spans="1:31" s="20" customFormat="1" ht="19.5" customHeight="1">
      <c r="A44" s="25" t="s">
        <v>81</v>
      </c>
      <c r="B44" s="27" t="s">
        <v>76</v>
      </c>
      <c r="C44" s="36">
        <f t="shared" si="11"/>
        <v>10610</v>
      </c>
      <c r="D44" s="37">
        <f>SUM(E44:AD44)</f>
        <v>8828</v>
      </c>
      <c r="E44" s="27"/>
      <c r="F44" s="27"/>
      <c r="G44" s="27"/>
      <c r="H44" s="27">
        <f>SUM(H45:H49)</f>
        <v>3200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>
        <v>300</v>
      </c>
      <c r="W44" s="27"/>
      <c r="X44" s="27"/>
      <c r="Y44" s="27"/>
      <c r="Z44" s="27"/>
      <c r="AA44" s="27"/>
      <c r="AB44" s="27"/>
      <c r="AC44" s="27">
        <f>SUM(AC45:AC49)</f>
        <v>5328</v>
      </c>
      <c r="AD44" s="27"/>
      <c r="AE44" s="27">
        <f>SUM(AE45:AE49)</f>
        <v>1782</v>
      </c>
    </row>
    <row r="45" spans="1:31" s="28" customFormat="1" ht="20.25" customHeight="1">
      <c r="A45" s="44"/>
      <c r="B45" s="38" t="s">
        <v>108</v>
      </c>
      <c r="C45" s="42">
        <f t="shared" si="11"/>
        <v>2000</v>
      </c>
      <c r="D45" s="42">
        <f>SUM(E45:AD45)</f>
        <v>2000</v>
      </c>
      <c r="E45" s="38"/>
      <c r="F45" s="38"/>
      <c r="G45" s="38"/>
      <c r="H45" s="38">
        <v>1700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>
        <v>300</v>
      </c>
      <c r="W45" s="38"/>
      <c r="X45" s="38"/>
      <c r="Y45" s="38"/>
      <c r="Z45" s="40"/>
      <c r="AA45" s="41"/>
      <c r="AB45" s="41"/>
      <c r="AC45" s="41"/>
      <c r="AD45" s="41"/>
      <c r="AE45" s="41"/>
    </row>
    <row r="46" spans="1:31" s="28" customFormat="1" ht="16.5" customHeight="1">
      <c r="A46" s="44"/>
      <c r="B46" s="38" t="s">
        <v>132</v>
      </c>
      <c r="C46" s="42">
        <f t="shared" si="11"/>
        <v>1000</v>
      </c>
      <c r="D46" s="42">
        <f>SUM(E46:AD46)</f>
        <v>1000</v>
      </c>
      <c r="E46" s="38"/>
      <c r="F46" s="38"/>
      <c r="G46" s="38"/>
      <c r="H46" s="38">
        <v>1000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40"/>
      <c r="AA46" s="41"/>
      <c r="AB46" s="41"/>
      <c r="AC46" s="41"/>
      <c r="AD46" s="41"/>
      <c r="AE46" s="41"/>
    </row>
    <row r="47" spans="1:31" s="28" customFormat="1" ht="16.5" customHeight="1">
      <c r="A47" s="44"/>
      <c r="B47" s="38" t="s">
        <v>100</v>
      </c>
      <c r="C47" s="42">
        <f t="shared" si="11"/>
        <v>500</v>
      </c>
      <c r="D47" s="42">
        <f>SUM(E47:AD47)</f>
        <v>500</v>
      </c>
      <c r="E47" s="38"/>
      <c r="F47" s="38"/>
      <c r="G47" s="38"/>
      <c r="H47" s="38">
        <v>500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40"/>
      <c r="AA47" s="41"/>
      <c r="AB47" s="41"/>
      <c r="AC47" s="41"/>
      <c r="AD47" s="41"/>
      <c r="AE47" s="41"/>
    </row>
    <row r="48" spans="1:31" s="28" customFormat="1" ht="16.5" customHeight="1">
      <c r="A48" s="44"/>
      <c r="B48" s="38" t="s">
        <v>142</v>
      </c>
      <c r="C48" s="42">
        <f t="shared" si="11"/>
        <v>1782</v>
      </c>
      <c r="D48" s="42">
        <f aca="true" t="shared" si="13" ref="D48:D55">SUM(E48:AD48)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40"/>
      <c r="AA48" s="41"/>
      <c r="AB48" s="41"/>
      <c r="AC48" s="41"/>
      <c r="AD48" s="41"/>
      <c r="AE48" s="41">
        <v>1782</v>
      </c>
    </row>
    <row r="49" spans="1:31" s="28" customFormat="1" ht="16.5" customHeight="1">
      <c r="A49" s="44"/>
      <c r="B49" s="38" t="s">
        <v>104</v>
      </c>
      <c r="C49" s="42">
        <f t="shared" si="11"/>
        <v>5328</v>
      </c>
      <c r="D49" s="42">
        <f t="shared" si="13"/>
        <v>5328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40"/>
      <c r="AA49" s="41"/>
      <c r="AB49" s="41"/>
      <c r="AC49" s="41">
        <v>5328</v>
      </c>
      <c r="AD49" s="41"/>
      <c r="AE49" s="41"/>
    </row>
    <row r="50" spans="1:31" s="20" customFormat="1" ht="19.5" customHeight="1">
      <c r="A50" s="25" t="s">
        <v>82</v>
      </c>
      <c r="B50" s="26" t="s">
        <v>77</v>
      </c>
      <c r="C50" s="36">
        <f t="shared" si="11"/>
        <v>24896</v>
      </c>
      <c r="D50" s="37">
        <f>SUM(E50:AD50)</f>
        <v>24166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39"/>
      <c r="AA50" s="30"/>
      <c r="AB50" s="30"/>
      <c r="AC50" s="30">
        <f>24036+130</f>
        <v>24166</v>
      </c>
      <c r="AD50" s="30"/>
      <c r="AE50" s="30">
        <v>730</v>
      </c>
    </row>
    <row r="51" spans="1:31" s="20" customFormat="1" ht="16.5" customHeight="1">
      <c r="A51" s="25" t="s">
        <v>83</v>
      </c>
      <c r="B51" s="26" t="s">
        <v>78</v>
      </c>
      <c r="C51" s="36">
        <f t="shared" si="11"/>
        <v>8234</v>
      </c>
      <c r="D51" s="37">
        <f t="shared" si="13"/>
        <v>8234</v>
      </c>
      <c r="E51" s="27"/>
      <c r="F51" s="27"/>
      <c r="G51" s="27"/>
      <c r="H51" s="27">
        <f>H52</f>
        <v>2493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39"/>
      <c r="AA51" s="30"/>
      <c r="AB51" s="30"/>
      <c r="AC51" s="30">
        <f>5693+48</f>
        <v>5741</v>
      </c>
      <c r="AD51" s="30"/>
      <c r="AE51" s="30"/>
    </row>
    <row r="52" spans="1:31" s="28" customFormat="1" ht="16.5" customHeight="1">
      <c r="A52" s="44"/>
      <c r="B52" s="45" t="s">
        <v>74</v>
      </c>
      <c r="C52" s="36">
        <f t="shared" si="11"/>
        <v>2493</v>
      </c>
      <c r="D52" s="75">
        <f>SUM(E52:AD52)</f>
        <v>2493</v>
      </c>
      <c r="E52" s="38"/>
      <c r="F52" s="38"/>
      <c r="G52" s="38"/>
      <c r="H52" s="38">
        <v>2493</v>
      </c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40"/>
      <c r="AA52" s="41"/>
      <c r="AB52" s="41"/>
      <c r="AC52" s="41"/>
      <c r="AD52" s="41"/>
      <c r="AE52" s="41"/>
    </row>
    <row r="53" spans="1:31" s="20" customFormat="1" ht="19.5" customHeight="1">
      <c r="A53" s="25" t="s">
        <v>84</v>
      </c>
      <c r="B53" s="26" t="s">
        <v>79</v>
      </c>
      <c r="C53" s="36">
        <f t="shared" si="11"/>
        <v>20845</v>
      </c>
      <c r="D53" s="37">
        <f>SUM(E53:AD53)</f>
        <v>20845</v>
      </c>
      <c r="E53" s="27">
        <v>300</v>
      </c>
      <c r="F53" s="27"/>
      <c r="G53" s="27"/>
      <c r="H53" s="27"/>
      <c r="I53" s="27"/>
      <c r="J53" s="27">
        <f>J55</f>
        <v>1500</v>
      </c>
      <c r="K53" s="27"/>
      <c r="L53" s="27"/>
      <c r="M53" s="27">
        <f>M54</f>
        <v>480</v>
      </c>
      <c r="N53" s="27"/>
      <c r="O53" s="27"/>
      <c r="P53" s="27"/>
      <c r="Q53" s="27"/>
      <c r="R53" s="27"/>
      <c r="S53" s="27">
        <v>200</v>
      </c>
      <c r="T53" s="27"/>
      <c r="U53" s="27">
        <v>545</v>
      </c>
      <c r="V53" s="27">
        <v>817</v>
      </c>
      <c r="W53" s="27">
        <v>198</v>
      </c>
      <c r="X53" s="27">
        <v>275</v>
      </c>
      <c r="Y53" s="27"/>
      <c r="Z53" s="39"/>
      <c r="AA53" s="30"/>
      <c r="AB53" s="30"/>
      <c r="AC53" s="30">
        <v>16530</v>
      </c>
      <c r="AD53" s="30"/>
      <c r="AE53" s="30"/>
    </row>
    <row r="54" spans="1:31" s="28" customFormat="1" ht="39" customHeight="1">
      <c r="A54" s="44"/>
      <c r="B54" s="74" t="s">
        <v>109</v>
      </c>
      <c r="C54" s="42">
        <f t="shared" si="11"/>
        <v>480</v>
      </c>
      <c r="D54" s="75">
        <f t="shared" si="13"/>
        <v>480</v>
      </c>
      <c r="E54" s="38"/>
      <c r="F54" s="38"/>
      <c r="G54" s="38"/>
      <c r="H54" s="38"/>
      <c r="I54" s="38"/>
      <c r="J54" s="38"/>
      <c r="K54" s="38"/>
      <c r="L54" s="38"/>
      <c r="M54" s="38">
        <v>480</v>
      </c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40"/>
      <c r="AA54" s="41"/>
      <c r="AB54" s="41"/>
      <c r="AC54" s="41"/>
      <c r="AD54" s="41"/>
      <c r="AE54" s="41"/>
    </row>
    <row r="55" spans="1:31" s="28" customFormat="1" ht="30" customHeight="1">
      <c r="A55" s="44"/>
      <c r="B55" s="74" t="s">
        <v>168</v>
      </c>
      <c r="C55" s="42">
        <f t="shared" si="11"/>
        <v>1500</v>
      </c>
      <c r="D55" s="75">
        <f t="shared" si="13"/>
        <v>1500</v>
      </c>
      <c r="E55" s="38"/>
      <c r="F55" s="38"/>
      <c r="G55" s="38"/>
      <c r="H55" s="38"/>
      <c r="I55" s="38"/>
      <c r="J55" s="38">
        <f>1500</f>
        <v>1500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40"/>
      <c r="AA55" s="41"/>
      <c r="AB55" s="41"/>
      <c r="AC55" s="41"/>
      <c r="AD55" s="41"/>
      <c r="AE55" s="41"/>
    </row>
    <row r="56" spans="1:31" s="20" customFormat="1" ht="18" customHeight="1">
      <c r="A56" s="25">
        <v>11</v>
      </c>
      <c r="B56" s="26" t="s">
        <v>61</v>
      </c>
      <c r="C56" s="36">
        <f t="shared" si="11"/>
        <v>94674</v>
      </c>
      <c r="D56" s="36">
        <f>D57+D61+D62+D69</f>
        <v>27234</v>
      </c>
      <c r="E56" s="36">
        <f aca="true" t="shared" si="14" ref="E56:AD56">E57+E61+E62+E69</f>
        <v>6266</v>
      </c>
      <c r="F56" s="36">
        <f t="shared" si="14"/>
        <v>6114</v>
      </c>
      <c r="G56" s="36">
        <f t="shared" si="14"/>
        <v>3928</v>
      </c>
      <c r="H56" s="36">
        <f t="shared" si="14"/>
        <v>1156</v>
      </c>
      <c r="I56" s="36">
        <f t="shared" si="14"/>
        <v>1449</v>
      </c>
      <c r="J56" s="36">
        <f t="shared" si="14"/>
        <v>688</v>
      </c>
      <c r="K56" s="36">
        <f t="shared" si="14"/>
        <v>777</v>
      </c>
      <c r="L56" s="36">
        <f t="shared" si="14"/>
        <v>461</v>
      </c>
      <c r="M56" s="36">
        <f t="shared" si="14"/>
        <v>1134</v>
      </c>
      <c r="N56" s="36">
        <f t="shared" si="14"/>
        <v>204</v>
      </c>
      <c r="O56" s="36">
        <f t="shared" si="14"/>
        <v>1927</v>
      </c>
      <c r="P56" s="36">
        <f t="shared" si="14"/>
        <v>789</v>
      </c>
      <c r="Q56" s="36">
        <f t="shared" si="14"/>
        <v>707</v>
      </c>
      <c r="R56" s="36">
        <f t="shared" si="14"/>
        <v>977</v>
      </c>
      <c r="S56" s="36">
        <f t="shared" si="14"/>
        <v>0</v>
      </c>
      <c r="T56" s="36">
        <f t="shared" si="14"/>
        <v>0</v>
      </c>
      <c r="U56" s="36">
        <f t="shared" si="14"/>
        <v>0</v>
      </c>
      <c r="V56" s="36">
        <f t="shared" si="14"/>
        <v>0</v>
      </c>
      <c r="W56" s="36">
        <f t="shared" si="14"/>
        <v>0</v>
      </c>
      <c r="X56" s="36">
        <f t="shared" si="14"/>
        <v>0</v>
      </c>
      <c r="Y56" s="36">
        <f t="shared" si="14"/>
        <v>0</v>
      </c>
      <c r="Z56" s="36">
        <f t="shared" si="14"/>
        <v>457</v>
      </c>
      <c r="AA56" s="36">
        <f t="shared" si="14"/>
        <v>200</v>
      </c>
      <c r="AB56" s="36">
        <f t="shared" si="14"/>
        <v>0</v>
      </c>
      <c r="AC56" s="36">
        <f t="shared" si="14"/>
        <v>0</v>
      </c>
      <c r="AD56" s="36">
        <f t="shared" si="14"/>
        <v>0</v>
      </c>
      <c r="AE56" s="36">
        <v>67440</v>
      </c>
    </row>
    <row r="57" spans="1:31" s="20" customFormat="1" ht="18.75" customHeight="1">
      <c r="A57" s="25" t="s">
        <v>151</v>
      </c>
      <c r="B57" s="26" t="s">
        <v>64</v>
      </c>
      <c r="C57" s="36">
        <f t="shared" si="11"/>
        <v>16907</v>
      </c>
      <c r="D57" s="37">
        <f aca="true" t="shared" si="15" ref="D57:D71">SUM(E57:AD57)</f>
        <v>16907</v>
      </c>
      <c r="E57" s="27">
        <f>3429-265+2837</f>
        <v>6001</v>
      </c>
      <c r="F57" s="27"/>
      <c r="G57" s="27"/>
      <c r="H57" s="27">
        <f>1106+50</f>
        <v>1156</v>
      </c>
      <c r="I57" s="27">
        <f>1054+395</f>
        <v>1449</v>
      </c>
      <c r="J57" s="27">
        <f>663+25</f>
        <v>688</v>
      </c>
      <c r="K57" s="27">
        <f>687+90</f>
        <v>777</v>
      </c>
      <c r="L57" s="27">
        <f>351+110</f>
        <v>461</v>
      </c>
      <c r="M57" s="27">
        <f>828+20+15+271</f>
        <v>1134</v>
      </c>
      <c r="N57" s="27">
        <f>100+104</f>
        <v>204</v>
      </c>
      <c r="O57" s="27">
        <f>1102+825</f>
        <v>1927</v>
      </c>
      <c r="P57" s="27">
        <v>789</v>
      </c>
      <c r="Q57" s="27">
        <f>507+200</f>
        <v>707</v>
      </c>
      <c r="R57" s="27">
        <v>977</v>
      </c>
      <c r="S57" s="27"/>
      <c r="T57" s="27"/>
      <c r="U57" s="27"/>
      <c r="V57" s="27"/>
      <c r="W57" s="27"/>
      <c r="X57" s="27"/>
      <c r="Y57" s="27"/>
      <c r="Z57" s="39">
        <v>437</v>
      </c>
      <c r="AA57" s="30">
        <f>AA60</f>
        <v>200</v>
      </c>
      <c r="AB57" s="30"/>
      <c r="AC57" s="30"/>
      <c r="AD57" s="30"/>
      <c r="AE57" s="30"/>
    </row>
    <row r="58" spans="1:31" s="28" customFormat="1" ht="18" customHeight="1">
      <c r="A58" s="44"/>
      <c r="B58" s="45" t="s">
        <v>161</v>
      </c>
      <c r="C58" s="42">
        <f t="shared" si="11"/>
        <v>800</v>
      </c>
      <c r="D58" s="75">
        <f t="shared" si="15"/>
        <v>800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>
        <v>800</v>
      </c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40"/>
      <c r="AA58" s="41"/>
      <c r="AB58" s="41"/>
      <c r="AC58" s="41"/>
      <c r="AD58" s="41"/>
      <c r="AE58" s="41"/>
    </row>
    <row r="59" spans="1:31" s="28" customFormat="1" ht="18" customHeight="1">
      <c r="A59" s="44"/>
      <c r="B59" s="45" t="s">
        <v>162</v>
      </c>
      <c r="C59" s="42">
        <f t="shared" si="11"/>
        <v>241</v>
      </c>
      <c r="D59" s="75">
        <f t="shared" si="15"/>
        <v>241</v>
      </c>
      <c r="E59" s="38">
        <v>241</v>
      </c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40"/>
      <c r="AA59" s="41"/>
      <c r="AB59" s="41"/>
      <c r="AC59" s="41"/>
      <c r="AD59" s="41"/>
      <c r="AE59" s="41"/>
    </row>
    <row r="60" spans="1:31" s="28" customFormat="1" ht="16.5" customHeight="1">
      <c r="A60" s="44"/>
      <c r="B60" s="45" t="s">
        <v>163</v>
      </c>
      <c r="C60" s="42">
        <f t="shared" si="11"/>
        <v>200</v>
      </c>
      <c r="D60" s="75">
        <f t="shared" si="15"/>
        <v>200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40"/>
      <c r="AA60" s="41">
        <v>200</v>
      </c>
      <c r="AB60" s="41"/>
      <c r="AC60" s="41"/>
      <c r="AD60" s="41"/>
      <c r="AE60" s="41"/>
    </row>
    <row r="61" spans="1:31" s="29" customFormat="1" ht="18.75" customHeight="1">
      <c r="A61" s="25" t="s">
        <v>152</v>
      </c>
      <c r="B61" s="27" t="s">
        <v>65</v>
      </c>
      <c r="C61" s="36">
        <f t="shared" si="11"/>
        <v>6114</v>
      </c>
      <c r="D61" s="37">
        <f t="shared" si="15"/>
        <v>6114</v>
      </c>
      <c r="E61" s="27"/>
      <c r="F61" s="27">
        <f>4484+1630</f>
        <v>6114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39"/>
      <c r="AA61" s="30"/>
      <c r="AB61" s="30"/>
      <c r="AC61" s="30"/>
      <c r="AD61" s="30"/>
      <c r="AE61" s="30"/>
    </row>
    <row r="62" spans="1:31" s="20" customFormat="1" ht="18.75" customHeight="1">
      <c r="A62" s="25" t="s">
        <v>153</v>
      </c>
      <c r="B62" s="26" t="s">
        <v>66</v>
      </c>
      <c r="C62" s="36">
        <f t="shared" si="11"/>
        <v>3831</v>
      </c>
      <c r="D62" s="37">
        <f t="shared" si="15"/>
        <v>3831</v>
      </c>
      <c r="E62" s="27"/>
      <c r="F62" s="27"/>
      <c r="G62" s="27">
        <f>+G63+G64+G65+G66+G68</f>
        <v>3831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39"/>
      <c r="AA62" s="30"/>
      <c r="AB62" s="30"/>
      <c r="AC62" s="30"/>
      <c r="AD62" s="30"/>
      <c r="AE62" s="30"/>
    </row>
    <row r="63" spans="1:31" s="20" customFormat="1" ht="18.75" customHeight="1">
      <c r="A63" s="25"/>
      <c r="B63" s="26" t="s">
        <v>95</v>
      </c>
      <c r="C63" s="36">
        <f t="shared" si="11"/>
        <v>1117</v>
      </c>
      <c r="D63" s="37">
        <f t="shared" si="15"/>
        <v>1117</v>
      </c>
      <c r="E63" s="27"/>
      <c r="F63" s="27"/>
      <c r="G63" s="27">
        <f>767+350</f>
        <v>1117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39"/>
      <c r="AA63" s="30"/>
      <c r="AB63" s="30"/>
      <c r="AC63" s="30"/>
      <c r="AD63" s="30"/>
      <c r="AE63" s="30"/>
    </row>
    <row r="64" spans="1:31" s="20" customFormat="1" ht="19.5" customHeight="1">
      <c r="A64" s="25"/>
      <c r="B64" s="26" t="s">
        <v>94</v>
      </c>
      <c r="C64" s="36">
        <f t="shared" si="11"/>
        <v>590</v>
      </c>
      <c r="D64" s="37">
        <f t="shared" si="15"/>
        <v>590</v>
      </c>
      <c r="E64" s="27"/>
      <c r="F64" s="27"/>
      <c r="G64" s="27">
        <f>375+215</f>
        <v>590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39"/>
      <c r="AA64" s="30"/>
      <c r="AB64" s="30"/>
      <c r="AC64" s="30"/>
      <c r="AD64" s="30"/>
      <c r="AE64" s="30"/>
    </row>
    <row r="65" spans="1:31" s="20" customFormat="1" ht="19.5" customHeight="1">
      <c r="A65" s="25"/>
      <c r="B65" s="26" t="s">
        <v>93</v>
      </c>
      <c r="C65" s="36">
        <f t="shared" si="11"/>
        <v>728</v>
      </c>
      <c r="D65" s="37">
        <f t="shared" si="15"/>
        <v>728</v>
      </c>
      <c r="E65" s="27"/>
      <c r="F65" s="27"/>
      <c r="G65" s="27">
        <f>615+113</f>
        <v>728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39"/>
      <c r="AA65" s="30"/>
      <c r="AB65" s="30"/>
      <c r="AC65" s="30"/>
      <c r="AD65" s="30"/>
      <c r="AE65" s="30"/>
    </row>
    <row r="66" spans="1:31" s="20" customFormat="1" ht="19.5" customHeight="1">
      <c r="A66" s="25"/>
      <c r="B66" s="26" t="s">
        <v>96</v>
      </c>
      <c r="C66" s="36">
        <f t="shared" si="11"/>
        <v>758</v>
      </c>
      <c r="D66" s="37">
        <f t="shared" si="15"/>
        <v>758</v>
      </c>
      <c r="E66" s="27"/>
      <c r="F66" s="27"/>
      <c r="G66" s="27">
        <f>598+160</f>
        <v>758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39"/>
      <c r="AA66" s="30"/>
      <c r="AB66" s="30"/>
      <c r="AC66" s="30"/>
      <c r="AD66" s="30"/>
      <c r="AE66" s="30"/>
    </row>
    <row r="67" spans="1:31" s="28" customFormat="1" ht="19.5" customHeight="1">
      <c r="A67" s="44"/>
      <c r="B67" s="45" t="s">
        <v>160</v>
      </c>
      <c r="C67" s="42">
        <f t="shared" si="11"/>
        <v>100</v>
      </c>
      <c r="D67" s="75">
        <f t="shared" si="15"/>
        <v>100</v>
      </c>
      <c r="E67" s="38"/>
      <c r="F67" s="38"/>
      <c r="G67" s="38">
        <v>100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40"/>
      <c r="AA67" s="41"/>
      <c r="AB67" s="41"/>
      <c r="AC67" s="41"/>
      <c r="AD67" s="41"/>
      <c r="AE67" s="41"/>
    </row>
    <row r="68" spans="1:31" s="20" customFormat="1" ht="19.5" customHeight="1">
      <c r="A68" s="25"/>
      <c r="B68" s="26" t="s">
        <v>97</v>
      </c>
      <c r="C68" s="36">
        <f t="shared" si="11"/>
        <v>638</v>
      </c>
      <c r="D68" s="37">
        <f t="shared" si="15"/>
        <v>638</v>
      </c>
      <c r="E68" s="27"/>
      <c r="F68" s="27"/>
      <c r="G68" s="27">
        <f>418+220</f>
        <v>638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39"/>
      <c r="AA68" s="30"/>
      <c r="AB68" s="30"/>
      <c r="AC68" s="30"/>
      <c r="AD68" s="30"/>
      <c r="AE68" s="30"/>
    </row>
    <row r="69" spans="1:31" s="20" customFormat="1" ht="17.25" customHeight="1">
      <c r="A69" s="25" t="s">
        <v>154</v>
      </c>
      <c r="B69" s="26" t="s">
        <v>75</v>
      </c>
      <c r="C69" s="36">
        <f t="shared" si="11"/>
        <v>382</v>
      </c>
      <c r="D69" s="37">
        <f t="shared" si="15"/>
        <v>382</v>
      </c>
      <c r="E69" s="27">
        <f aca="true" t="shared" si="16" ref="E69:AE69">SUM(E70:E73)</f>
        <v>265</v>
      </c>
      <c r="F69" s="27">
        <f t="shared" si="16"/>
        <v>0</v>
      </c>
      <c r="G69" s="27">
        <f t="shared" si="16"/>
        <v>97</v>
      </c>
      <c r="H69" s="27">
        <f t="shared" si="16"/>
        <v>0</v>
      </c>
      <c r="I69" s="27">
        <f t="shared" si="16"/>
        <v>0</v>
      </c>
      <c r="J69" s="27">
        <f t="shared" si="16"/>
        <v>0</v>
      </c>
      <c r="K69" s="27">
        <f t="shared" si="16"/>
        <v>0</v>
      </c>
      <c r="L69" s="27">
        <f t="shared" si="16"/>
        <v>0</v>
      </c>
      <c r="M69" s="27">
        <f t="shared" si="16"/>
        <v>0</v>
      </c>
      <c r="N69" s="27">
        <f t="shared" si="16"/>
        <v>0</v>
      </c>
      <c r="O69" s="27">
        <f t="shared" si="16"/>
        <v>0</v>
      </c>
      <c r="P69" s="27">
        <f t="shared" si="16"/>
        <v>0</v>
      </c>
      <c r="Q69" s="27">
        <f t="shared" si="16"/>
        <v>0</v>
      </c>
      <c r="R69" s="27">
        <f t="shared" si="16"/>
        <v>0</v>
      </c>
      <c r="S69" s="27">
        <f t="shared" si="16"/>
        <v>0</v>
      </c>
      <c r="T69" s="27">
        <f t="shared" si="16"/>
        <v>0</v>
      </c>
      <c r="U69" s="27">
        <f t="shared" si="16"/>
        <v>0</v>
      </c>
      <c r="V69" s="27">
        <f t="shared" si="16"/>
        <v>0</v>
      </c>
      <c r="W69" s="27">
        <f t="shared" si="16"/>
        <v>0</v>
      </c>
      <c r="X69" s="27">
        <f t="shared" si="16"/>
        <v>0</v>
      </c>
      <c r="Y69" s="27">
        <f t="shared" si="16"/>
        <v>0</v>
      </c>
      <c r="Z69" s="27">
        <f t="shared" si="16"/>
        <v>20</v>
      </c>
      <c r="AA69" s="27">
        <f t="shared" si="16"/>
        <v>0</v>
      </c>
      <c r="AB69" s="27">
        <f t="shared" si="16"/>
        <v>0</v>
      </c>
      <c r="AC69" s="27">
        <f t="shared" si="16"/>
        <v>0</v>
      </c>
      <c r="AD69" s="27">
        <f t="shared" si="16"/>
        <v>0</v>
      </c>
      <c r="AE69" s="27">
        <f t="shared" si="16"/>
        <v>0</v>
      </c>
    </row>
    <row r="70" spans="1:31" s="20" customFormat="1" ht="17.25" customHeight="1">
      <c r="A70" s="25"/>
      <c r="B70" s="26" t="s">
        <v>164</v>
      </c>
      <c r="C70" s="36">
        <f t="shared" si="11"/>
        <v>97</v>
      </c>
      <c r="D70" s="37">
        <f t="shared" si="15"/>
        <v>97</v>
      </c>
      <c r="E70" s="27"/>
      <c r="F70" s="27"/>
      <c r="G70" s="27">
        <f>87+10</f>
        <v>97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39"/>
      <c r="AA70" s="30"/>
      <c r="AB70" s="30"/>
      <c r="AC70" s="30"/>
      <c r="AD70" s="30"/>
      <c r="AE70" s="30"/>
    </row>
    <row r="71" spans="1:31" s="20" customFormat="1" ht="17.25" customHeight="1">
      <c r="A71" s="25"/>
      <c r="B71" s="26" t="s">
        <v>165</v>
      </c>
      <c r="C71" s="36">
        <f t="shared" si="11"/>
        <v>123</v>
      </c>
      <c r="D71" s="37">
        <f t="shared" si="15"/>
        <v>123</v>
      </c>
      <c r="E71" s="27">
        <v>123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39"/>
      <c r="AA71" s="30"/>
      <c r="AB71" s="30"/>
      <c r="AC71" s="30"/>
      <c r="AD71" s="30"/>
      <c r="AE71" s="30"/>
    </row>
    <row r="72" spans="1:31" s="20" customFormat="1" ht="17.25" customHeight="1">
      <c r="A72" s="25"/>
      <c r="B72" s="26" t="s">
        <v>166</v>
      </c>
      <c r="C72" s="36">
        <f t="shared" si="11"/>
        <v>142</v>
      </c>
      <c r="D72" s="37">
        <f>SUM(E72:AD72)</f>
        <v>142</v>
      </c>
      <c r="E72" s="27">
        <v>142</v>
      </c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39"/>
      <c r="AA72" s="30"/>
      <c r="AB72" s="30"/>
      <c r="AC72" s="30"/>
      <c r="AD72" s="30"/>
      <c r="AE72" s="30"/>
    </row>
    <row r="73" spans="1:31" s="20" customFormat="1" ht="19.5" customHeight="1">
      <c r="A73" s="25"/>
      <c r="B73" s="26" t="s">
        <v>167</v>
      </c>
      <c r="C73" s="36">
        <f t="shared" si="11"/>
        <v>20</v>
      </c>
      <c r="D73" s="37">
        <f>SUM(E73:AD73)</f>
        <v>20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39">
        <v>20</v>
      </c>
      <c r="AA73" s="30"/>
      <c r="AB73" s="30"/>
      <c r="AC73" s="30"/>
      <c r="AD73" s="30"/>
      <c r="AE73" s="30"/>
    </row>
    <row r="74" spans="1:31" s="28" customFormat="1" ht="19.5" customHeight="1">
      <c r="A74" s="25">
        <v>12</v>
      </c>
      <c r="B74" s="26" t="s">
        <v>45</v>
      </c>
      <c r="C74" s="36">
        <f t="shared" si="11"/>
        <v>23505</v>
      </c>
      <c r="D74" s="36">
        <f>SUM(D75:D80)</f>
        <v>21893</v>
      </c>
      <c r="E74" s="27">
        <f>SUM(E75:E80)</f>
        <v>0</v>
      </c>
      <c r="F74" s="27">
        <f aca="true" t="shared" si="17" ref="F74:AD74">SUM(F75:F80)</f>
        <v>0</v>
      </c>
      <c r="G74" s="27">
        <f t="shared" si="17"/>
        <v>0</v>
      </c>
      <c r="H74" s="27">
        <f t="shared" si="17"/>
        <v>0</v>
      </c>
      <c r="I74" s="27">
        <f t="shared" si="17"/>
        <v>0</v>
      </c>
      <c r="J74" s="27">
        <f t="shared" si="17"/>
        <v>0</v>
      </c>
      <c r="K74" s="27">
        <f t="shared" si="17"/>
        <v>0</v>
      </c>
      <c r="L74" s="27">
        <f t="shared" si="17"/>
        <v>0</v>
      </c>
      <c r="M74" s="27">
        <f t="shared" si="17"/>
        <v>0</v>
      </c>
      <c r="N74" s="27">
        <f t="shared" si="17"/>
        <v>0</v>
      </c>
      <c r="O74" s="27">
        <f t="shared" si="17"/>
        <v>0</v>
      </c>
      <c r="P74" s="27">
        <f t="shared" si="17"/>
        <v>15651</v>
      </c>
      <c r="Q74" s="27">
        <f t="shared" si="17"/>
        <v>265</v>
      </c>
      <c r="R74" s="27">
        <f t="shared" si="17"/>
        <v>0</v>
      </c>
      <c r="S74" s="27">
        <f t="shared" si="17"/>
        <v>0</v>
      </c>
      <c r="T74" s="27">
        <f t="shared" si="17"/>
        <v>0</v>
      </c>
      <c r="U74" s="27">
        <f t="shared" si="17"/>
        <v>0</v>
      </c>
      <c r="V74" s="27">
        <f t="shared" si="17"/>
        <v>0</v>
      </c>
      <c r="W74" s="27">
        <f t="shared" si="17"/>
        <v>0</v>
      </c>
      <c r="X74" s="27">
        <f t="shared" si="17"/>
        <v>0</v>
      </c>
      <c r="Y74" s="27">
        <f t="shared" si="17"/>
        <v>0</v>
      </c>
      <c r="Z74" s="27">
        <f t="shared" si="17"/>
        <v>0</v>
      </c>
      <c r="AA74" s="27">
        <f t="shared" si="17"/>
        <v>0</v>
      </c>
      <c r="AB74" s="27">
        <f t="shared" si="17"/>
        <v>0</v>
      </c>
      <c r="AC74" s="27">
        <f t="shared" si="17"/>
        <v>0</v>
      </c>
      <c r="AD74" s="27">
        <f t="shared" si="17"/>
        <v>5977</v>
      </c>
      <c r="AE74" s="27">
        <f>SUM(AE75:AE80)</f>
        <v>1612</v>
      </c>
    </row>
    <row r="75" spans="1:31" s="28" customFormat="1" ht="17.25" customHeight="1">
      <c r="A75" s="25"/>
      <c r="B75" s="26" t="s">
        <v>105</v>
      </c>
      <c r="C75" s="36">
        <f t="shared" si="11"/>
        <v>13211</v>
      </c>
      <c r="D75" s="37">
        <f aca="true" t="shared" si="18" ref="D75:D80">SUM(E75:AD75)</f>
        <v>13211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>
        <v>13211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1:31" s="28" customFormat="1" ht="17.25" customHeight="1">
      <c r="A76" s="25"/>
      <c r="B76" s="26" t="s">
        <v>140</v>
      </c>
      <c r="C76" s="36">
        <f t="shared" si="11"/>
        <v>1369</v>
      </c>
      <c r="D76" s="37">
        <f t="shared" si="18"/>
        <v>0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>
        <v>1369</v>
      </c>
    </row>
    <row r="77" spans="1:31" s="28" customFormat="1" ht="17.25" customHeight="1">
      <c r="A77" s="25"/>
      <c r="B77" s="26" t="s">
        <v>141</v>
      </c>
      <c r="C77" s="36">
        <f t="shared" si="11"/>
        <v>243</v>
      </c>
      <c r="D77" s="37">
        <f t="shared" si="18"/>
        <v>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>
        <v>243</v>
      </c>
    </row>
    <row r="78" spans="1:31" s="28" customFormat="1" ht="17.25" customHeight="1">
      <c r="A78" s="25"/>
      <c r="B78" s="26" t="s">
        <v>73</v>
      </c>
      <c r="C78" s="36">
        <f t="shared" si="11"/>
        <v>265</v>
      </c>
      <c r="D78" s="37">
        <f t="shared" si="18"/>
        <v>265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>
        <v>265</v>
      </c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1:31" s="28" customFormat="1" ht="18" customHeight="1">
      <c r="A79" s="25"/>
      <c r="B79" s="26" t="s">
        <v>99</v>
      </c>
      <c r="C79" s="36">
        <f t="shared" si="11"/>
        <v>5977</v>
      </c>
      <c r="D79" s="37">
        <f t="shared" si="18"/>
        <v>5977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>
        <v>5977</v>
      </c>
      <c r="AE79" s="27"/>
    </row>
    <row r="80" spans="1:31" s="28" customFormat="1" ht="18" customHeight="1">
      <c r="A80" s="25"/>
      <c r="B80" s="26" t="s">
        <v>60</v>
      </c>
      <c r="C80" s="36">
        <f t="shared" si="11"/>
        <v>2440</v>
      </c>
      <c r="D80" s="37">
        <f t="shared" si="18"/>
        <v>2440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>
        <v>2440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1:31" s="20" customFormat="1" ht="19.5" customHeight="1">
      <c r="A81" s="25">
        <v>13</v>
      </c>
      <c r="B81" s="32" t="s">
        <v>111</v>
      </c>
      <c r="C81" s="36">
        <f t="shared" si="11"/>
        <v>7768</v>
      </c>
      <c r="D81" s="37">
        <f>SUM(E81:AD81)</f>
        <v>7768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39"/>
      <c r="AA81" s="30"/>
      <c r="AB81" s="30"/>
      <c r="AC81" s="30"/>
      <c r="AD81" s="30">
        <f>6000+2000+383+14-629</f>
        <v>7768</v>
      </c>
      <c r="AE81" s="30"/>
    </row>
    <row r="82" spans="1:31" s="28" customFormat="1" ht="19.5" customHeight="1">
      <c r="A82" s="44"/>
      <c r="B82" s="87" t="s">
        <v>139</v>
      </c>
      <c r="C82" s="42">
        <f t="shared" si="11"/>
        <v>6000</v>
      </c>
      <c r="D82" s="75">
        <f>SUM(E82:AD82)</f>
        <v>6000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40"/>
      <c r="AA82" s="41"/>
      <c r="AB82" s="41"/>
      <c r="AC82" s="41"/>
      <c r="AD82" s="41">
        <v>6000</v>
      </c>
      <c r="AE82" s="41"/>
    </row>
    <row r="83" spans="1:31" s="20" customFormat="1" ht="18" customHeight="1">
      <c r="A83" s="25">
        <v>14</v>
      </c>
      <c r="B83" s="93" t="s">
        <v>143</v>
      </c>
      <c r="C83" s="27">
        <f t="shared" si="11"/>
        <v>3444</v>
      </c>
      <c r="D83" s="27">
        <f>SUM(E83:AD83)</f>
        <v>3444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39"/>
      <c r="AA83" s="30"/>
      <c r="AB83" s="30"/>
      <c r="AC83" s="30"/>
      <c r="AD83" s="30">
        <v>3444</v>
      </c>
      <c r="AE83" s="30"/>
    </row>
    <row r="84" spans="1:31" s="20" customFormat="1" ht="18" customHeight="1">
      <c r="A84" s="97" t="s">
        <v>47</v>
      </c>
      <c r="B84" s="98" t="s">
        <v>48</v>
      </c>
      <c r="C84" s="79">
        <f>D84+AE84</f>
        <v>11895</v>
      </c>
      <c r="D84" s="79">
        <f>SUM(E84:AD84)</f>
        <v>10227</v>
      </c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>
        <f>11895-AE84</f>
        <v>10227</v>
      </c>
      <c r="AE84" s="79">
        <v>1668</v>
      </c>
    </row>
    <row r="85" ht="15.75">
      <c r="A85" s="43"/>
    </row>
    <row r="86" ht="15.75">
      <c r="A86" s="43"/>
    </row>
    <row r="87" spans="1:39" s="11" customFormat="1" ht="15.75">
      <c r="A87" s="12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5"/>
      <c r="AF87" s="76"/>
      <c r="AG87" s="76"/>
      <c r="AH87" s="76"/>
      <c r="AI87" s="76"/>
      <c r="AJ87" s="76"/>
      <c r="AK87" s="76"/>
      <c r="AL87" s="76"/>
      <c r="AM87" s="76"/>
    </row>
    <row r="88" spans="1:39" s="11" customFormat="1" ht="15.75">
      <c r="A88" s="12"/>
      <c r="B88" s="88"/>
      <c r="C88" s="88"/>
      <c r="D88" s="88"/>
      <c r="E88" s="88"/>
      <c r="F88" s="92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5"/>
      <c r="AF88" s="76"/>
      <c r="AG88" s="76"/>
      <c r="AH88" s="76"/>
      <c r="AI88" s="76"/>
      <c r="AJ88" s="76"/>
      <c r="AK88" s="76"/>
      <c r="AL88" s="76"/>
      <c r="AM88" s="76"/>
    </row>
    <row r="89" spans="1:39" s="80" customFormat="1" ht="12.75">
      <c r="A89" s="82"/>
      <c r="AF89" s="81"/>
      <c r="AG89" s="81"/>
      <c r="AH89" s="81"/>
      <c r="AI89" s="81"/>
      <c r="AJ89" s="81"/>
      <c r="AK89" s="81"/>
      <c r="AL89" s="81"/>
      <c r="AM89" s="81"/>
    </row>
    <row r="90" spans="1:39" s="80" customFormat="1" ht="12.75">
      <c r="A90" s="82"/>
      <c r="AF90" s="81"/>
      <c r="AG90" s="81"/>
      <c r="AH90" s="81"/>
      <c r="AI90" s="81"/>
      <c r="AJ90" s="81"/>
      <c r="AK90" s="81"/>
      <c r="AL90" s="81"/>
      <c r="AM90" s="81"/>
    </row>
  </sheetData>
  <sheetProtection/>
  <mergeCells count="4">
    <mergeCell ref="AC1:AE1"/>
    <mergeCell ref="A2:AE2"/>
    <mergeCell ref="A3:AE3"/>
    <mergeCell ref="A4:AE4"/>
  </mergeCells>
  <printOptions/>
  <pageMargins left="0.23" right="0" top="0.39" bottom="0.17" header="0.3" footer="0.2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2018-12-02T02:40:01Z</cp:lastPrinted>
  <dcterms:created xsi:type="dcterms:W3CDTF">2011-03-10T07:24:34Z</dcterms:created>
  <dcterms:modified xsi:type="dcterms:W3CDTF">2018-12-02T03:35:02Z</dcterms:modified>
  <cp:category/>
  <cp:version/>
  <cp:contentType/>
  <cp:contentStatus/>
</cp:coreProperties>
</file>