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DMINI~1\AppData\Local\Temp\Tandan JSC\files\"/>
    </mc:Choice>
  </mc:AlternateContent>
  <bookViews>
    <workbookView xWindow="0" yWindow="0" windowWidth="20490" windowHeight="7755" tabRatio="791"/>
  </bookViews>
  <sheets>
    <sheet name="BIỂU SỐ 1" sheetId="2" r:id="rId1"/>
    <sheet name="BIỂU SỐ 2" sheetId="51" r:id="rId2"/>
    <sheet name="BIỂU SỐ 3" sheetId="50" r:id="rId3"/>
    <sheet name="BIỂU SỐ 4" sheetId="52" r:id="rId4"/>
    <sheet name="BIỂU SỐ 5" sheetId="53" r:id="rId5"/>
    <sheet name="9. Nhom A DP" sheetId="8" state="hidden" r:id="rId6"/>
    <sheet name="10.TPCP-DP" sheetId="9" state="hidden" r:id="rId7"/>
    <sheet name="11. TƯV" sheetId="10" state="hidden" r:id="rId8"/>
    <sheet name="12.No XDCB" sheetId="11" state="hidden" r:id="rId9"/>
  </sheets>
  <externalReferences>
    <externalReference r:id="rId10"/>
  </externalReferences>
  <definedNames>
    <definedName name="__phu2" localSheetId="1" hidden="1">{"'Sheet1'!$L$16"}</definedName>
    <definedName name="__phu2" localSheetId="2" hidden="1">{"'Sheet1'!$L$16"}</definedName>
    <definedName name="__phu2" hidden="1">{"'Sheet1'!$L$16"}</definedName>
    <definedName name="_Fill" hidden="1">#REF!</definedName>
    <definedName name="_Key1" hidden="1">#REF!</definedName>
    <definedName name="_Key2" hidden="1">#REF!</definedName>
    <definedName name="_Order1" hidden="1">255</definedName>
    <definedName name="_Order2" hidden="1">255</definedName>
    <definedName name="_phu2" localSheetId="1" hidden="1">{"'Sheet1'!$L$16"}</definedName>
    <definedName name="_phu2" localSheetId="2" hidden="1">{"'Sheet1'!$L$16"}</definedName>
    <definedName name="_phu2" hidden="1">{"'Sheet1'!$L$16"}</definedName>
    <definedName name="_Sort" hidden="1">#REF!</definedName>
    <definedName name="dđ" localSheetId="1" hidden="1">{"'Sheet1'!$L$16"}</definedName>
    <definedName name="dđ" localSheetId="2" hidden="1">{"'Sheet1'!$L$16"}</definedName>
    <definedName name="dđ" hidden="1">{"'Sheet1'!$L$16"}</definedName>
    <definedName name="fff" localSheetId="1" hidden="1">{"'Sheet1'!$L$16"}</definedName>
    <definedName name="fff" localSheetId="2" hidden="1">{"'Sheet1'!$L$16"}</definedName>
    <definedName name="fff" hidden="1">{"'Sheet1'!$L$16"}</definedName>
    <definedName name="h" localSheetId="1" hidden="1">{"'Sheet1'!$L$16"}</definedName>
    <definedName name="h" localSheetId="2" hidden="1">{"'Sheet1'!$L$16"}</definedName>
    <definedName name="h" hidden="1">{"'Sheet1'!$L$16"}</definedName>
    <definedName name="hh" localSheetId="1" hidden="1">{"'Sheet1'!$L$16"}</definedName>
    <definedName name="hh" localSheetId="2" hidden="1">{"'Sheet1'!$L$16"}</definedName>
    <definedName name="hh" hidden="1">{"'Sheet1'!$L$16"}</definedName>
    <definedName name="HTML_CodePage" hidden="1">950</definedName>
    <definedName name="HTML_Control" localSheetId="1" hidden="1">{"'Sheet1'!$L$16"}</definedName>
    <definedName name="HTML_Control" localSheetId="2"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1" hidden="1">{"'Sheet1'!$L$16"}</definedName>
    <definedName name="huy" localSheetId="2" hidden="1">{"'Sheet1'!$L$16"}</definedName>
    <definedName name="huy" hidden="1">{"'Sheet1'!$L$16"}</definedName>
    <definedName name="_xlnm.Print_Area" localSheetId="6">'10.TPCP-DP'!$A$1:$AD$61</definedName>
    <definedName name="_xlnm.Print_Area" localSheetId="7">'11. TƯV'!$A$1:$I$27</definedName>
    <definedName name="_xlnm.Print_Area" localSheetId="8">'12.No XDCB'!$A$1:$O$27</definedName>
    <definedName name="_xlnm.Print_Area" localSheetId="5">'9. Nhom A DP'!$A$1:$AQ$75</definedName>
    <definedName name="_xlnm.Print_Area" localSheetId="0">'BIỂU SỐ 1'!$A$1:$K$74</definedName>
    <definedName name="_xlnm.Print_Area" localSheetId="1">'BIỂU SỐ 2'!$A$1:$K$98</definedName>
    <definedName name="_xlnm.Print_Area" localSheetId="2">'BIỂU SỐ 3'!$A$1:$K$110</definedName>
    <definedName name="_xlnm.Print_Area" localSheetId="3">'BIỂU SỐ 4'!$A$1:$J$19</definedName>
    <definedName name="_xlnm.Print_Area" localSheetId="4">'BIỂU SỐ 5'!$A$1:$AD$98</definedName>
    <definedName name="_xlnm.Print_Titles" localSheetId="6">'10.TPCP-DP'!$4:$7</definedName>
    <definedName name="_xlnm.Print_Titles" localSheetId="8">'12.No XDCB'!$5:$6</definedName>
    <definedName name="_xlnm.Print_Titles" localSheetId="5">'9. Nhom A DP'!$4:$8</definedName>
    <definedName name="_xlnm.Print_Titles" localSheetId="0">'BIỂU SỐ 1'!$6:$7</definedName>
    <definedName name="_xlnm.Print_Titles" localSheetId="1">'BIỂU SỐ 2'!$6:$7</definedName>
    <definedName name="_xlnm.Print_Titles" localSheetId="2">'BIỂU SỐ 3'!$6:$7</definedName>
    <definedName name="_xlnm.Print_Titles" localSheetId="4">'BIỂU SỐ 5'!$6:$10</definedName>
    <definedName name="TaxTV">10%</definedName>
    <definedName name="TaxXL">5%</definedName>
    <definedName name="thu" localSheetId="1" hidden="1">{"'Sheet1'!$L$16"}</definedName>
    <definedName name="thu" localSheetId="2" hidden="1">{"'Sheet1'!$L$16"}</definedName>
    <definedName name="thu" hidden="1">{"'Sheet1'!$L$16"}</definedName>
    <definedName name="wrn.chi._.tiÆt." localSheetId="1" hidden="1">{#N/A,#N/A,FALSE,"Chi tiÆt"}</definedName>
    <definedName name="wrn.chi._.tiÆt." localSheetId="2" hidden="1">{#N/A,#N/A,FALSE,"Chi tiÆt"}</definedName>
    <definedName name="wrn.chi._.tiÆt." hidden="1">{#N/A,#N/A,FALSE,"Chi tiÆt"}</definedName>
  </definedNames>
  <calcPr calcId="162913"/>
</workbook>
</file>

<file path=xl/calcChain.xml><?xml version="1.0" encoding="utf-8"?>
<calcChain xmlns="http://schemas.openxmlformats.org/spreadsheetml/2006/main">
  <c r="J21" i="51" l="1"/>
  <c r="J19" i="51"/>
  <c r="H19" i="51"/>
  <c r="J17" i="51"/>
  <c r="H17" i="51"/>
  <c r="J16" i="51"/>
  <c r="H16" i="51"/>
  <c r="I14" i="51"/>
  <c r="J14" i="51" s="1"/>
  <c r="G14" i="51"/>
  <c r="H14" i="51" s="1"/>
  <c r="F14" i="51"/>
  <c r="E14" i="51"/>
  <c r="D14" i="51"/>
  <c r="J76" i="50" l="1"/>
  <c r="J75" i="50"/>
  <c r="F75" i="50"/>
  <c r="G75" i="50"/>
  <c r="I75" i="50"/>
  <c r="E75" i="50"/>
  <c r="U19" i="53" l="1"/>
  <c r="U32" i="53"/>
  <c r="U33" i="53"/>
  <c r="U34" i="53"/>
  <c r="U37" i="53"/>
  <c r="U40" i="53"/>
  <c r="U42" i="53"/>
  <c r="U43" i="53"/>
  <c r="U44" i="53"/>
  <c r="U45" i="53"/>
  <c r="U46" i="53"/>
  <c r="U47" i="53"/>
  <c r="U48" i="53"/>
  <c r="U49" i="53"/>
  <c r="U50" i="53"/>
  <c r="U51" i="53"/>
  <c r="U56" i="53"/>
  <c r="U57" i="53"/>
  <c r="U58" i="53"/>
  <c r="U59" i="53"/>
  <c r="U61" i="53"/>
  <c r="U62" i="53"/>
  <c r="U63" i="53"/>
  <c r="U64" i="53"/>
  <c r="U65" i="53"/>
  <c r="U66" i="53"/>
  <c r="U72" i="53"/>
  <c r="U77" i="53"/>
  <c r="U78" i="53"/>
  <c r="U79" i="53"/>
  <c r="U80" i="53"/>
  <c r="U81" i="53"/>
  <c r="U82" i="53"/>
  <c r="U83" i="53"/>
  <c r="U84" i="53"/>
  <c r="U85" i="53"/>
  <c r="U88" i="53"/>
  <c r="U89" i="53"/>
  <c r="U90" i="53"/>
  <c r="U91" i="53"/>
  <c r="U92" i="53"/>
  <c r="U93" i="53"/>
  <c r="U94" i="53"/>
  <c r="U95" i="53"/>
  <c r="U97" i="53"/>
  <c r="U98" i="53"/>
  <c r="J42" i="2" l="1"/>
  <c r="H42" i="2"/>
  <c r="J33" i="2"/>
  <c r="H33" i="2"/>
  <c r="I33" i="50"/>
  <c r="J10" i="2" l="1"/>
  <c r="J11" i="2"/>
  <c r="J12" i="2"/>
  <c r="J16" i="2"/>
  <c r="J17" i="2"/>
  <c r="J18" i="2"/>
  <c r="J25" i="2"/>
  <c r="J47" i="2"/>
  <c r="J48" i="2"/>
  <c r="J51" i="2"/>
  <c r="J52" i="2"/>
  <c r="H10" i="2"/>
  <c r="H11" i="2"/>
  <c r="H12" i="2"/>
  <c r="H16" i="2"/>
  <c r="H17" i="2"/>
  <c r="H18" i="2"/>
  <c r="H25" i="2"/>
  <c r="H47" i="2"/>
  <c r="H48" i="2"/>
  <c r="H50" i="2"/>
  <c r="H51" i="2"/>
  <c r="H52" i="2"/>
  <c r="H23" i="51" l="1"/>
  <c r="D45" i="2" l="1"/>
  <c r="D44" i="2" s="1"/>
  <c r="F52" i="2"/>
  <c r="G36" i="2"/>
  <c r="J36" i="2" l="1"/>
  <c r="H36" i="2"/>
  <c r="W96" i="53"/>
  <c r="V96" i="53"/>
  <c r="R96" i="53"/>
  <c r="Q96" i="53"/>
  <c r="H96" i="53"/>
  <c r="G96" i="53"/>
  <c r="U96" i="53" l="1"/>
  <c r="H19" i="52"/>
  <c r="F19" i="52"/>
  <c r="E19" i="52"/>
  <c r="C19" i="52"/>
  <c r="I19" i="52"/>
  <c r="C12" i="52"/>
  <c r="C10" i="52"/>
  <c r="C9" i="52" l="1"/>
  <c r="D10" i="52"/>
  <c r="E10" i="52"/>
  <c r="F10" i="52"/>
  <c r="G10" i="52"/>
  <c r="H10" i="52"/>
  <c r="I10" i="52"/>
  <c r="I45" i="2"/>
  <c r="G45" i="2"/>
  <c r="H45" i="2" s="1"/>
  <c r="F45" i="2"/>
  <c r="E45" i="2"/>
  <c r="E44" i="2" s="1"/>
  <c r="D57" i="2"/>
  <c r="G44" i="2"/>
  <c r="H44" i="2" s="1"/>
  <c r="F44" i="2"/>
  <c r="J45" i="2" l="1"/>
  <c r="F57" i="2"/>
  <c r="F55" i="2" s="1"/>
  <c r="G57" i="2"/>
  <c r="H57" i="2" s="1"/>
  <c r="E57" i="2"/>
  <c r="E55" i="2" s="1"/>
  <c r="J92" i="53"/>
  <c r="G17" i="52" s="1"/>
  <c r="G12" i="52" s="1"/>
  <c r="G9" i="52" s="1"/>
  <c r="I92" i="53"/>
  <c r="G55" i="2" l="1"/>
  <c r="A4" i="53"/>
  <c r="A4" i="52"/>
  <c r="AA92" i="53"/>
  <c r="H17" i="52" s="1"/>
  <c r="I17" i="52" s="1"/>
  <c r="Z92" i="53"/>
  <c r="AA89" i="53"/>
  <c r="Z89" i="53"/>
  <c r="X87" i="53"/>
  <c r="X86" i="53" s="1"/>
  <c r="V87" i="53"/>
  <c r="W87" i="53" s="1"/>
  <c r="W86" i="53" s="1"/>
  <c r="F16" i="52" s="1"/>
  <c r="R87" i="53"/>
  <c r="N87" i="53"/>
  <c r="N86" i="53" s="1"/>
  <c r="AF86" i="53"/>
  <c r="AE86" i="53"/>
  <c r="Y86" i="53"/>
  <c r="T86" i="53"/>
  <c r="S86" i="53"/>
  <c r="Q86" i="53"/>
  <c r="P86" i="53"/>
  <c r="O86" i="53"/>
  <c r="M86" i="53"/>
  <c r="L86" i="53"/>
  <c r="K86" i="53"/>
  <c r="J86" i="53"/>
  <c r="I86" i="53"/>
  <c r="H86" i="53"/>
  <c r="G86" i="53"/>
  <c r="AC76" i="53"/>
  <c r="AB76" i="53"/>
  <c r="AA76" i="53"/>
  <c r="Z76" i="53"/>
  <c r="Y76" i="53"/>
  <c r="X76" i="53"/>
  <c r="W76" i="53"/>
  <c r="V76" i="53"/>
  <c r="T76" i="53"/>
  <c r="S76" i="53"/>
  <c r="R76" i="53"/>
  <c r="Q76" i="53"/>
  <c r="P76" i="53"/>
  <c r="U76" i="53" s="1"/>
  <c r="O76" i="53"/>
  <c r="N76" i="53"/>
  <c r="M76" i="53"/>
  <c r="L76" i="53"/>
  <c r="K76" i="53"/>
  <c r="J76" i="53"/>
  <c r="I76" i="53"/>
  <c r="H76" i="53"/>
  <c r="G76" i="53"/>
  <c r="Y75" i="53"/>
  <c r="W75" i="53"/>
  <c r="W74" i="53" s="1"/>
  <c r="R75" i="53"/>
  <c r="N75" i="53"/>
  <c r="N74" i="53" s="1"/>
  <c r="H75" i="53"/>
  <c r="H74" i="53" s="1"/>
  <c r="AC74" i="53"/>
  <c r="AB74" i="53"/>
  <c r="AA74" i="53"/>
  <c r="Z74" i="53"/>
  <c r="Y74" i="53"/>
  <c r="X74" i="53"/>
  <c r="V74" i="53"/>
  <c r="T74" i="53"/>
  <c r="S74" i="53"/>
  <c r="Q74" i="53"/>
  <c r="P74" i="53"/>
  <c r="O74" i="53"/>
  <c r="M74" i="53"/>
  <c r="L74" i="53"/>
  <c r="K74" i="53"/>
  <c r="J74" i="53"/>
  <c r="I74" i="53"/>
  <c r="G74" i="53"/>
  <c r="X73" i="53"/>
  <c r="V73" i="53"/>
  <c r="W73" i="53" s="1"/>
  <c r="R73" i="53"/>
  <c r="U73" i="53" s="1"/>
  <c r="N73" i="53"/>
  <c r="X72" i="53"/>
  <c r="X68" i="53" s="1"/>
  <c r="N72" i="53"/>
  <c r="AA71" i="53"/>
  <c r="AA68" i="53" s="1"/>
  <c r="Y71" i="53"/>
  <c r="W71" i="53"/>
  <c r="N71" i="53"/>
  <c r="Y70" i="53"/>
  <c r="R70" i="53"/>
  <c r="N70" i="53"/>
  <c r="Y69" i="53"/>
  <c r="R69" i="53"/>
  <c r="N69" i="53"/>
  <c r="AB68" i="53"/>
  <c r="Z68" i="53"/>
  <c r="T68" i="53"/>
  <c r="S68" i="53"/>
  <c r="Q68" i="53"/>
  <c r="P68" i="53"/>
  <c r="O68" i="53"/>
  <c r="M68" i="53"/>
  <c r="L68" i="53"/>
  <c r="K68" i="53"/>
  <c r="J68" i="53"/>
  <c r="I68" i="53"/>
  <c r="H68" i="53"/>
  <c r="G68" i="53"/>
  <c r="AF67" i="53"/>
  <c r="AE67" i="53"/>
  <c r="AC60" i="53"/>
  <c r="AB60" i="53"/>
  <c r="AA60" i="53"/>
  <c r="Z60" i="53"/>
  <c r="Y60" i="53"/>
  <c r="X60" i="53"/>
  <c r="W60" i="53"/>
  <c r="V60" i="53"/>
  <c r="T60" i="53"/>
  <c r="S60" i="53"/>
  <c r="R60" i="53"/>
  <c r="Q60" i="53"/>
  <c r="P60" i="53"/>
  <c r="O60" i="53"/>
  <c r="N60" i="53"/>
  <c r="M60" i="53"/>
  <c r="L60" i="53"/>
  <c r="K60" i="53"/>
  <c r="J60" i="53"/>
  <c r="I60" i="53"/>
  <c r="H60" i="53"/>
  <c r="G60" i="53"/>
  <c r="X59" i="53"/>
  <c r="V59" i="53"/>
  <c r="S59" i="53"/>
  <c r="Q59" i="53"/>
  <c r="O59" i="53"/>
  <c r="X58" i="53"/>
  <c r="V58" i="53"/>
  <c r="S58" i="53"/>
  <c r="Q58" i="53"/>
  <c r="O58" i="53"/>
  <c r="AA57" i="53"/>
  <c r="AC57" i="53" s="1"/>
  <c r="AC53" i="53" s="1"/>
  <c r="AC52" i="53" s="1"/>
  <c r="N57" i="53"/>
  <c r="Y57" i="53" s="1"/>
  <c r="X57" i="53" s="1"/>
  <c r="X56" i="53"/>
  <c r="N56" i="53"/>
  <c r="Y55" i="53"/>
  <c r="V55" i="53"/>
  <c r="W55" i="53" s="1"/>
  <c r="R55" i="53"/>
  <c r="U55" i="53" s="1"/>
  <c r="N55" i="53"/>
  <c r="Y54" i="53"/>
  <c r="V54" i="53"/>
  <c r="R54" i="53"/>
  <c r="N54" i="53"/>
  <c r="AB53" i="53"/>
  <c r="Z53" i="53"/>
  <c r="T53" i="53"/>
  <c r="P53" i="53"/>
  <c r="M53" i="53"/>
  <c r="L53" i="53"/>
  <c r="K53" i="53"/>
  <c r="J53" i="53"/>
  <c r="I53" i="53"/>
  <c r="H53" i="53"/>
  <c r="G53" i="53"/>
  <c r="AC41" i="53"/>
  <c r="AB41" i="53"/>
  <c r="AA41" i="53"/>
  <c r="Z41" i="53"/>
  <c r="Y41" i="53"/>
  <c r="X41" i="53"/>
  <c r="W41" i="53"/>
  <c r="V41" i="53"/>
  <c r="T41" i="53"/>
  <c r="S41" i="53"/>
  <c r="R41" i="53"/>
  <c r="Q41" i="53"/>
  <c r="P41" i="53"/>
  <c r="U41" i="53" s="1"/>
  <c r="O41" i="53"/>
  <c r="N41" i="53"/>
  <c r="M41" i="53"/>
  <c r="L41" i="53"/>
  <c r="K41" i="53"/>
  <c r="J41" i="53"/>
  <c r="I41" i="53"/>
  <c r="H41" i="53"/>
  <c r="G41" i="53"/>
  <c r="Y40" i="53"/>
  <c r="X40" i="53" s="1"/>
  <c r="V40" i="53"/>
  <c r="S40" i="53"/>
  <c r="Q40" i="53"/>
  <c r="O40" i="53"/>
  <c r="M40" i="53"/>
  <c r="W39" i="53"/>
  <c r="S39" i="53"/>
  <c r="Q39" i="53"/>
  <c r="O39" i="53"/>
  <c r="N39" i="53"/>
  <c r="M39" i="53" s="1"/>
  <c r="W38" i="53"/>
  <c r="S38" i="53"/>
  <c r="Q38" i="53"/>
  <c r="O38" i="53"/>
  <c r="Y37" i="53"/>
  <c r="X37" i="53" s="1"/>
  <c r="V37" i="53"/>
  <c r="S37" i="53"/>
  <c r="Q37" i="53"/>
  <c r="O37" i="53"/>
  <c r="M37" i="53"/>
  <c r="W36" i="53"/>
  <c r="S36" i="53"/>
  <c r="Q36" i="53"/>
  <c r="O36" i="53"/>
  <c r="Y36" i="53" s="1"/>
  <c r="X36" i="53" s="1"/>
  <c r="W35" i="53"/>
  <c r="S35" i="53"/>
  <c r="Q35" i="53"/>
  <c r="O35" i="53"/>
  <c r="N35" i="53"/>
  <c r="Y35" i="53" s="1"/>
  <c r="X35" i="53" s="1"/>
  <c r="I35" i="53"/>
  <c r="Y34" i="53"/>
  <c r="X34" i="53" s="1"/>
  <c r="V34" i="53"/>
  <c r="S34" i="53"/>
  <c r="Q34" i="53"/>
  <c r="O34" i="53"/>
  <c r="M34" i="53"/>
  <c r="Y33" i="53"/>
  <c r="X33" i="53" s="1"/>
  <c r="V33" i="53"/>
  <c r="S33" i="53"/>
  <c r="Q33" i="53"/>
  <c r="O33" i="53"/>
  <c r="M33" i="53"/>
  <c r="Y32" i="53"/>
  <c r="X32" i="53" s="1"/>
  <c r="V32" i="53"/>
  <c r="S32" i="53"/>
  <c r="Q32" i="53"/>
  <c r="O32" i="53"/>
  <c r="M32" i="53"/>
  <c r="X31" i="53"/>
  <c r="S31" i="53"/>
  <c r="Q31" i="53"/>
  <c r="P31" i="53"/>
  <c r="X30" i="53"/>
  <c r="W30" i="53"/>
  <c r="S30" i="53"/>
  <c r="Q30" i="53"/>
  <c r="O30" i="53"/>
  <c r="W29" i="53"/>
  <c r="S29" i="53"/>
  <c r="Q29" i="53"/>
  <c r="O29" i="53"/>
  <c r="N29" i="53"/>
  <c r="Y29" i="53" s="1"/>
  <c r="X29" i="53" s="1"/>
  <c r="Y28" i="53"/>
  <c r="R28" i="53"/>
  <c r="N28" i="53"/>
  <c r="Y27" i="53"/>
  <c r="W27" i="53"/>
  <c r="N27" i="53"/>
  <c r="Y26" i="53"/>
  <c r="R26" i="53"/>
  <c r="N26" i="53"/>
  <c r="Y25" i="53"/>
  <c r="R25" i="53"/>
  <c r="N25" i="53"/>
  <c r="I25" i="53"/>
  <c r="Y24" i="53"/>
  <c r="R24" i="53"/>
  <c r="N24" i="53"/>
  <c r="I24" i="53"/>
  <c r="Y23" i="53"/>
  <c r="R23" i="53"/>
  <c r="N23" i="53"/>
  <c r="I23" i="53"/>
  <c r="Y22" i="53"/>
  <c r="R22" i="53"/>
  <c r="N22" i="53"/>
  <c r="I22" i="53"/>
  <c r="Y21" i="53"/>
  <c r="V21" i="53"/>
  <c r="W21" i="53" s="1"/>
  <c r="R21" i="53"/>
  <c r="U21" i="53" s="1"/>
  <c r="N21" i="53"/>
  <c r="I21" i="53"/>
  <c r="Y20" i="53"/>
  <c r="X20" i="53" s="1"/>
  <c r="V20" i="53"/>
  <c r="W20" i="53" s="1"/>
  <c r="U20" i="53" s="1"/>
  <c r="T20" i="53"/>
  <c r="Q20" i="53"/>
  <c r="Y19" i="53"/>
  <c r="X19" i="53" s="1"/>
  <c r="N19" i="53"/>
  <c r="Y18" i="53"/>
  <c r="V18" i="53"/>
  <c r="W18" i="53" s="1"/>
  <c r="R18" i="53"/>
  <c r="U18" i="53" s="1"/>
  <c r="N18" i="53"/>
  <c r="W17" i="53"/>
  <c r="N17" i="53"/>
  <c r="J17" i="53"/>
  <c r="J15" i="53" s="1"/>
  <c r="Y16" i="53"/>
  <c r="V16" i="53"/>
  <c r="W16" i="53" s="1"/>
  <c r="R16" i="53"/>
  <c r="U16" i="53" s="1"/>
  <c r="N16" i="53"/>
  <c r="I16" i="53"/>
  <c r="AC15" i="53"/>
  <c r="AB15" i="53"/>
  <c r="AA15" i="53"/>
  <c r="Z15" i="53"/>
  <c r="L15" i="53"/>
  <c r="K15" i="53"/>
  <c r="H15" i="53"/>
  <c r="G15" i="53"/>
  <c r="W26" i="53" l="1"/>
  <c r="V26" i="53" s="1"/>
  <c r="U26" i="53"/>
  <c r="V29" i="53"/>
  <c r="U29" i="53"/>
  <c r="V30" i="53"/>
  <c r="U30" i="53"/>
  <c r="V39" i="53"/>
  <c r="U39" i="53"/>
  <c r="W70" i="53"/>
  <c r="V70" i="53" s="1"/>
  <c r="U70" i="53"/>
  <c r="R74" i="53"/>
  <c r="U75" i="53"/>
  <c r="W22" i="53"/>
  <c r="V22" i="53" s="1"/>
  <c r="U22" i="53"/>
  <c r="W23" i="53"/>
  <c r="V23" i="53" s="1"/>
  <c r="U23" i="53"/>
  <c r="W24" i="53"/>
  <c r="V24" i="53" s="1"/>
  <c r="U24" i="53"/>
  <c r="W25" i="53"/>
  <c r="V25" i="53" s="1"/>
  <c r="U25" i="53"/>
  <c r="V35" i="53"/>
  <c r="U35" i="53"/>
  <c r="V36" i="53"/>
  <c r="U36" i="53"/>
  <c r="W69" i="53"/>
  <c r="V69" i="53" s="1"/>
  <c r="V68" i="53" s="1"/>
  <c r="V67" i="53" s="1"/>
  <c r="R86" i="53"/>
  <c r="D16" i="52" s="1"/>
  <c r="U87" i="53"/>
  <c r="W28" i="53"/>
  <c r="V28" i="53" s="1"/>
  <c r="U28" i="53"/>
  <c r="W31" i="53"/>
  <c r="V31" i="53" s="1"/>
  <c r="U31" i="53"/>
  <c r="V17" i="53"/>
  <c r="U17" i="53"/>
  <c r="V27" i="53"/>
  <c r="V15" i="53" s="1"/>
  <c r="V14" i="53" s="1"/>
  <c r="U27" i="53"/>
  <c r="V38" i="53"/>
  <c r="U38" i="53"/>
  <c r="I52" i="53"/>
  <c r="M52" i="53"/>
  <c r="U60" i="53"/>
  <c r="V71" i="53"/>
  <c r="U71" i="53"/>
  <c r="U74" i="53"/>
  <c r="H14" i="53"/>
  <c r="P52" i="53"/>
  <c r="O53" i="53"/>
  <c r="O52" i="53" s="1"/>
  <c r="L14" i="53"/>
  <c r="Z52" i="53"/>
  <c r="S53" i="53"/>
  <c r="S52" i="53" s="1"/>
  <c r="Y68" i="53"/>
  <c r="Y67" i="53" s="1"/>
  <c r="H67" i="53"/>
  <c r="Q67" i="53"/>
  <c r="G67" i="53"/>
  <c r="P15" i="53"/>
  <c r="I15" i="53"/>
  <c r="I14" i="53" s="1"/>
  <c r="T52" i="53"/>
  <c r="E14" i="52" s="1"/>
  <c r="P67" i="53"/>
  <c r="L67" i="53"/>
  <c r="J67" i="53"/>
  <c r="S67" i="53"/>
  <c r="Z67" i="53"/>
  <c r="J14" i="53"/>
  <c r="K67" i="53"/>
  <c r="O67" i="53"/>
  <c r="T67" i="53"/>
  <c r="K52" i="53"/>
  <c r="I67" i="53"/>
  <c r="V86" i="53"/>
  <c r="Z14" i="53"/>
  <c r="Q15" i="53"/>
  <c r="Q14" i="53" s="1"/>
  <c r="H52" i="53"/>
  <c r="L52" i="53"/>
  <c r="AB52" i="53"/>
  <c r="V53" i="53"/>
  <c r="V52" i="53" s="1"/>
  <c r="N68" i="53"/>
  <c r="N67" i="53" s="1"/>
  <c r="AA67" i="53"/>
  <c r="H15" i="52" s="1"/>
  <c r="I15" i="52" s="1"/>
  <c r="G52" i="53"/>
  <c r="AA53" i="53"/>
  <c r="AA52" i="53" s="1"/>
  <c r="M67" i="53"/>
  <c r="AA14" i="53"/>
  <c r="H13" i="52" s="1"/>
  <c r="Y39" i="53"/>
  <c r="X39" i="53" s="1"/>
  <c r="AC14" i="53"/>
  <c r="X53" i="53"/>
  <c r="X52" i="53" s="1"/>
  <c r="Q53" i="53"/>
  <c r="Q52" i="53" s="1"/>
  <c r="N15" i="53"/>
  <c r="N14" i="53" s="1"/>
  <c r="J52" i="53"/>
  <c r="Y38" i="53"/>
  <c r="X38" i="53" s="1"/>
  <c r="R53" i="53"/>
  <c r="R52" i="53" s="1"/>
  <c r="D14" i="52" s="1"/>
  <c r="N53" i="53"/>
  <c r="N52" i="53" s="1"/>
  <c r="AC71" i="53"/>
  <c r="AC68" i="53" s="1"/>
  <c r="AC67" i="53" s="1"/>
  <c r="R68" i="53"/>
  <c r="R67" i="53" s="1"/>
  <c r="D15" i="52" s="1"/>
  <c r="Z88" i="53"/>
  <c r="AA88" i="53"/>
  <c r="R15" i="53"/>
  <c r="R14" i="53" s="1"/>
  <c r="G14" i="53"/>
  <c r="K14" i="53"/>
  <c r="AB14" i="53"/>
  <c r="X67" i="53"/>
  <c r="AB67" i="53"/>
  <c r="T17" i="53"/>
  <c r="O31" i="53"/>
  <c r="O15" i="53" s="1"/>
  <c r="O14" i="53" s="1"/>
  <c r="Y53" i="53"/>
  <c r="Y52" i="53" s="1"/>
  <c r="W54" i="53"/>
  <c r="W53" i="53" s="1"/>
  <c r="W52" i="53" s="1"/>
  <c r="F14" i="52" s="1"/>
  <c r="M29" i="53"/>
  <c r="M35" i="53"/>
  <c r="D55" i="2"/>
  <c r="H55" i="2" s="1"/>
  <c r="P14" i="53" l="1"/>
  <c r="U15" i="53"/>
  <c r="W68" i="53"/>
  <c r="W67" i="53" s="1"/>
  <c r="F15" i="52" s="1"/>
  <c r="F12" i="52" s="1"/>
  <c r="F9" i="52" s="1"/>
  <c r="U52" i="53"/>
  <c r="U54" i="53"/>
  <c r="O13" i="53"/>
  <c r="O12" i="53" s="1"/>
  <c r="W15" i="53"/>
  <c r="W14" i="53" s="1"/>
  <c r="F13" i="52" s="1"/>
  <c r="U86" i="53"/>
  <c r="U53" i="53"/>
  <c r="I13" i="53"/>
  <c r="I12" i="53" s="1"/>
  <c r="U69" i="53"/>
  <c r="H13" i="53"/>
  <c r="H12" i="53" s="1"/>
  <c r="J13" i="53"/>
  <c r="J12" i="53" s="1"/>
  <c r="V13" i="53"/>
  <c r="V12" i="53" s="1"/>
  <c r="X15" i="53"/>
  <c r="X14" i="53" s="1"/>
  <c r="X13" i="53" s="1"/>
  <c r="X12" i="53" s="1"/>
  <c r="Z13" i="53"/>
  <c r="Z12" i="53" s="1"/>
  <c r="K13" i="53"/>
  <c r="K12" i="53" s="1"/>
  <c r="AB13" i="53"/>
  <c r="AB12" i="53" s="1"/>
  <c r="G13" i="53"/>
  <c r="G12" i="53" s="1"/>
  <c r="L13" i="53"/>
  <c r="L12" i="53" s="1"/>
  <c r="Y15" i="53"/>
  <c r="Y14" i="53" s="1"/>
  <c r="Y13" i="53" s="1"/>
  <c r="Y12" i="53" s="1"/>
  <c r="N13" i="53"/>
  <c r="N12" i="53" s="1"/>
  <c r="Q13" i="53"/>
  <c r="Q12" i="53" s="1"/>
  <c r="H14" i="52"/>
  <c r="I14" i="52" s="1"/>
  <c r="AA13" i="53"/>
  <c r="AA12" i="53" s="1"/>
  <c r="AC13" i="53"/>
  <c r="AC12" i="53" s="1"/>
  <c r="R13" i="53"/>
  <c r="R12" i="53" s="1"/>
  <c r="D13" i="52"/>
  <c r="D12" i="52" s="1"/>
  <c r="D9" i="52" s="1"/>
  <c r="I13" i="52"/>
  <c r="M15" i="53"/>
  <c r="M14" i="53" s="1"/>
  <c r="M13" i="53" s="1"/>
  <c r="M12" i="53" s="1"/>
  <c r="T15" i="53"/>
  <c r="S17" i="53"/>
  <c r="S15" i="53" s="1"/>
  <c r="S14" i="53" s="1"/>
  <c r="S13" i="53" s="1"/>
  <c r="S12" i="53" s="1"/>
  <c r="I9" i="2"/>
  <c r="W13" i="53" l="1"/>
  <c r="W12" i="53" s="1"/>
  <c r="P13" i="53"/>
  <c r="U14" i="53"/>
  <c r="I12" i="52"/>
  <c r="U68" i="53"/>
  <c r="U67" i="53"/>
  <c r="H12" i="52"/>
  <c r="H9" i="52" s="1"/>
  <c r="T14" i="53"/>
  <c r="T13" i="53" s="1"/>
  <c r="T12" i="53" s="1"/>
  <c r="E13" i="52"/>
  <c r="E12" i="52" s="1"/>
  <c r="E9" i="52" s="1"/>
  <c r="I9" i="52"/>
  <c r="I50" i="2"/>
  <c r="H58" i="51"/>
  <c r="P12" i="53" l="1"/>
  <c r="U12" i="53" s="1"/>
  <c r="U13" i="53"/>
  <c r="J50" i="2"/>
  <c r="I44" i="2"/>
  <c r="J44" i="2"/>
  <c r="H24" i="51"/>
  <c r="H25" i="51"/>
  <c r="H26" i="51"/>
  <c r="H30" i="51"/>
  <c r="H31" i="51"/>
  <c r="H34" i="51"/>
  <c r="H36" i="51"/>
  <c r="H37" i="51"/>
  <c r="H38" i="51"/>
  <c r="J23" i="51"/>
  <c r="J24" i="51"/>
  <c r="J25" i="51"/>
  <c r="J26" i="51"/>
  <c r="J27" i="51"/>
  <c r="J28" i="51"/>
  <c r="J30" i="51"/>
  <c r="J31" i="51"/>
  <c r="J33" i="51"/>
  <c r="J34" i="51"/>
  <c r="J36" i="51"/>
  <c r="J37" i="51"/>
  <c r="J38" i="51"/>
  <c r="J13" i="51"/>
  <c r="H13" i="51"/>
  <c r="I58" i="50"/>
  <c r="I55" i="50" s="1"/>
  <c r="E58" i="50"/>
  <c r="E55" i="50" s="1"/>
  <c r="D58" i="50"/>
  <c r="D55" i="50" s="1"/>
  <c r="J32" i="50"/>
  <c r="J31" i="50"/>
  <c r="J30" i="50"/>
  <c r="J28" i="50"/>
  <c r="J25" i="50"/>
  <c r="H34" i="50"/>
  <c r="H33" i="50"/>
  <c r="H32" i="50"/>
  <c r="H30" i="50"/>
  <c r="H27" i="50"/>
  <c r="H26" i="50"/>
  <c r="H25" i="50"/>
  <c r="I57" i="2" l="1"/>
  <c r="J57" i="2" s="1"/>
  <c r="J73" i="50"/>
  <c r="H73" i="50"/>
  <c r="J72" i="50"/>
  <c r="H72" i="50"/>
  <c r="J71" i="50"/>
  <c r="H71" i="50"/>
  <c r="J70" i="50"/>
  <c r="H70" i="50"/>
  <c r="J69" i="50"/>
  <c r="H69" i="50"/>
  <c r="F66" i="50"/>
  <c r="G66" i="50" s="1"/>
  <c r="J65" i="50"/>
  <c r="H65" i="50"/>
  <c r="F64" i="50"/>
  <c r="G64" i="50" s="1"/>
  <c r="F61" i="50"/>
  <c r="G61" i="50" s="1"/>
  <c r="F60" i="50"/>
  <c r="G60" i="50" s="1"/>
  <c r="F59" i="50"/>
  <c r="F57" i="50"/>
  <c r="H61" i="50" l="1"/>
  <c r="J61" i="50"/>
  <c r="G59" i="50"/>
  <c r="G58" i="50" s="1"/>
  <c r="H58" i="50" s="1"/>
  <c r="F58" i="50"/>
  <c r="F55" i="50" s="1"/>
  <c r="I55" i="2"/>
  <c r="J55" i="2" s="1"/>
  <c r="G57" i="50"/>
  <c r="J62" i="50"/>
  <c r="H62" i="50"/>
  <c r="J66" i="50"/>
  <c r="H66" i="50"/>
  <c r="J64" i="50"/>
  <c r="H64" i="50"/>
  <c r="J60" i="50"/>
  <c r="H60" i="50"/>
  <c r="G55" i="50" l="1"/>
  <c r="H57" i="50"/>
  <c r="J59" i="50"/>
  <c r="H59" i="50"/>
  <c r="J57" i="50"/>
  <c r="J58" i="50"/>
  <c r="J55" i="50" l="1"/>
  <c r="H55" i="50"/>
  <c r="E37" i="50" l="1"/>
  <c r="I35" i="50"/>
  <c r="F34" i="50"/>
  <c r="E34" i="50"/>
  <c r="J33" i="50"/>
  <c r="F33" i="50"/>
  <c r="E31" i="50"/>
  <c r="D31" i="50"/>
  <c r="H31" i="50" s="1"/>
  <c r="I29" i="50"/>
  <c r="G29" i="50"/>
  <c r="E29" i="50"/>
  <c r="J21" i="50"/>
  <c r="J20" i="50"/>
  <c r="J19" i="50"/>
  <c r="J18" i="50"/>
  <c r="J17" i="50"/>
  <c r="H21" i="50"/>
  <c r="H20" i="50"/>
  <c r="H19" i="50"/>
  <c r="H18" i="50"/>
  <c r="H17" i="50"/>
  <c r="J29" i="50" l="1"/>
  <c r="J55" i="51"/>
  <c r="H55" i="51"/>
  <c r="J90" i="50" l="1"/>
  <c r="H90" i="50"/>
  <c r="J89" i="50"/>
  <c r="H89" i="50"/>
  <c r="J88" i="50"/>
  <c r="H88" i="50"/>
  <c r="J87" i="50"/>
  <c r="H87" i="50"/>
  <c r="J86" i="50"/>
  <c r="H86" i="50"/>
  <c r="J85" i="50"/>
  <c r="H85" i="50"/>
  <c r="J84" i="50"/>
  <c r="H84" i="50"/>
  <c r="J83" i="50"/>
  <c r="H83" i="50"/>
  <c r="J82" i="50"/>
  <c r="H82" i="50"/>
  <c r="J81" i="50"/>
  <c r="H81" i="50"/>
  <c r="J47" i="50"/>
  <c r="J48" i="50"/>
  <c r="J49" i="50"/>
  <c r="J50" i="50"/>
  <c r="J51" i="50"/>
  <c r="J52" i="50"/>
  <c r="J53" i="50"/>
  <c r="H47" i="50"/>
  <c r="H48" i="50"/>
  <c r="H49" i="50"/>
  <c r="H50" i="50"/>
  <c r="H51" i="50"/>
  <c r="H52" i="50"/>
  <c r="H53" i="50"/>
  <c r="J11" i="50"/>
  <c r="J12" i="50"/>
  <c r="J13" i="50"/>
  <c r="J15" i="50"/>
  <c r="H14" i="50"/>
  <c r="H11" i="50"/>
  <c r="H12" i="50"/>
  <c r="H13" i="50"/>
  <c r="J14" i="50"/>
  <c r="H15" i="50"/>
  <c r="J86" i="51" l="1"/>
  <c r="J91" i="51"/>
  <c r="J92" i="51"/>
  <c r="J84" i="51"/>
  <c r="H86" i="51"/>
  <c r="H91" i="51"/>
  <c r="H92" i="51"/>
  <c r="H84" i="51"/>
  <c r="F91" i="51"/>
  <c r="F88" i="51"/>
  <c r="F90" i="51" s="1"/>
  <c r="E89" i="51"/>
  <c r="E90" i="51"/>
  <c r="D90" i="51"/>
  <c r="D89" i="51"/>
  <c r="F89" i="51" l="1"/>
  <c r="G88" i="51"/>
  <c r="J51" i="51"/>
  <c r="H51" i="51"/>
  <c r="G90" i="51" l="1"/>
  <c r="H90" i="51" s="1"/>
  <c r="I88" i="51"/>
  <c r="G89" i="51"/>
  <c r="H89" i="51" s="1"/>
  <c r="H88" i="51"/>
  <c r="F23" i="51"/>
  <c r="I89" i="51" l="1"/>
  <c r="J89" i="51" s="1"/>
  <c r="J88" i="51"/>
  <c r="I90" i="51"/>
  <c r="J90" i="51" s="1"/>
  <c r="I62" i="51"/>
  <c r="G62" i="51"/>
  <c r="D62" i="51"/>
  <c r="J50" i="51"/>
  <c r="H50" i="51"/>
  <c r="J49" i="51"/>
  <c r="H49" i="51"/>
  <c r="I14" i="2"/>
  <c r="J14" i="2" s="1"/>
  <c r="G14" i="2"/>
  <c r="D14" i="2"/>
  <c r="H14" i="2" s="1"/>
  <c r="G9" i="2"/>
  <c r="J9" i="2" s="1"/>
  <c r="D9" i="2"/>
  <c r="H9" i="2" s="1"/>
  <c r="I23" i="2" l="1"/>
  <c r="H62" i="51"/>
  <c r="J62" i="51"/>
  <c r="G21" i="2"/>
  <c r="G23" i="2"/>
  <c r="G22" i="2"/>
  <c r="I22" i="2"/>
  <c r="J22" i="2" s="1"/>
  <c r="I21" i="2"/>
  <c r="J21" i="2" s="1"/>
  <c r="D21" i="2"/>
  <c r="D22" i="2"/>
  <c r="H22" i="2" s="1"/>
  <c r="D23" i="2"/>
  <c r="H23" i="2" s="1"/>
  <c r="H21" i="2" l="1"/>
  <c r="J23" i="2"/>
  <c r="D20" i="2"/>
  <c r="H20" i="2" s="1"/>
  <c r="I20" i="2"/>
  <c r="G20" i="2"/>
  <c r="J20" i="2" l="1"/>
  <c r="A4" i="50"/>
  <c r="A4" i="51"/>
</calcChain>
</file>

<file path=xl/sharedStrings.xml><?xml version="1.0" encoding="utf-8"?>
<sst xmlns="http://schemas.openxmlformats.org/spreadsheetml/2006/main" count="1254" uniqueCount="705">
  <si>
    <t>Tỉnh, thành phố . . . . . . . .</t>
  </si>
  <si>
    <t>TT</t>
  </si>
  <si>
    <t>Chỉ tiêu</t>
  </si>
  <si>
    <t>Đơn vị</t>
  </si>
  <si>
    <t>Kế hoạch</t>
  </si>
  <si>
    <t>8=7/4</t>
  </si>
  <si>
    <t>10=9/7</t>
  </si>
  <si>
    <t>Tỷ đồng</t>
  </si>
  <si>
    <t>Trong đó:</t>
  </si>
  <si>
    <t>-</t>
  </si>
  <si>
    <t>Nông, lâm nghiệp, thuỷ sản</t>
  </si>
  <si>
    <t>Công nghiệp và xây dựng</t>
  </si>
  <si>
    <t>Dịch vụ</t>
  </si>
  <si>
    <t>Thuế sản phẩm trừ trợ cấp</t>
  </si>
  <si>
    <t xml:space="preserve">GRDP (giá hiện hành) </t>
  </si>
  <si>
    <t>GRDP bình quân đầu người</t>
  </si>
  <si>
    <t>Triệu đồng</t>
  </si>
  <si>
    <t>%</t>
  </si>
  <si>
    <t>Kim ngạch xuất khẩu hàng hóa trên địa bàn</t>
  </si>
  <si>
    <t>Triệu USD</t>
  </si>
  <si>
    <t xml:space="preserve">Trong đó: Xuất khẩu địa phương (quản lý) </t>
  </si>
  <si>
    <t>Kim ngạch nhập khẩu hàng hóa trên địa bàn</t>
  </si>
  <si>
    <t>Thu Ngân sách Nhà nước trên địa bàn (không bao gồm số bổ sung từ NSTW)</t>
  </si>
  <si>
    <t>Thu thuế xuất, nhập khẩu</t>
  </si>
  <si>
    <t>Thu nội địa</t>
  </si>
  <si>
    <t>+ Thu từ kinh tế Trung ương</t>
  </si>
  <si>
    <t>+ Thu quốc doanh địa phương</t>
  </si>
  <si>
    <t>+ Thu ngoài quốc doanh</t>
  </si>
  <si>
    <t>+ Thu từ khu vực có vốn đầu tư nước ngoài</t>
  </si>
  <si>
    <t>Ngân sách Trung ương bổ sung cho ngân sách địa phương (hoặc điều tiết về Ngân sách Trung ương)</t>
  </si>
  <si>
    <t>Chi ngân sách địa phương</t>
  </si>
  <si>
    <t>a)</t>
  </si>
  <si>
    <t>Chi đầu tư phát triển do địa phương quản lý</t>
  </si>
  <si>
    <t>Vốn cân đối ngân sách địa phương</t>
  </si>
  <si>
    <t>b)</t>
  </si>
  <si>
    <t>Chi thường xuyên</t>
  </si>
  <si>
    <t>Tổng vốn đầu tư phát triển trên địa bàn</t>
  </si>
  <si>
    <t>A</t>
  </si>
  <si>
    <t>NÔNG, LÂM NGHIỆP VÀ THUỶ SẢN</t>
  </si>
  <si>
    <t>c)</t>
  </si>
  <si>
    <t>Tạ/ha</t>
  </si>
  <si>
    <t>Ngô:</t>
  </si>
  <si>
    <t>Nghìn tấn</t>
  </si>
  <si>
    <t>Lâm nghiệp</t>
  </si>
  <si>
    <t>Nghìn ha</t>
  </si>
  <si>
    <t>Diện tích rừng trồng mới tập trung</t>
  </si>
  <si>
    <t>Tỷ lệ che phủ rừng</t>
  </si>
  <si>
    <t>Thủy sản</t>
  </si>
  <si>
    <t>Sản lượng khai thác</t>
  </si>
  <si>
    <t>Sản lượng nuôi trồng</t>
  </si>
  <si>
    <t>Phát triển nông thôn</t>
  </si>
  <si>
    <t>Tỷ lệ dân số nông thôn được sử dụng nước hợp vệ sinh</t>
  </si>
  <si>
    <t>Tiêu chí</t>
  </si>
  <si>
    <t>xã</t>
  </si>
  <si>
    <t>B</t>
  </si>
  <si>
    <t>CÔNG NGHIỆP</t>
  </si>
  <si>
    <t>Chỉ số sản xuất công nghiệp (IIP) so với cùng kỳ theo gốc năm 2010</t>
  </si>
  <si>
    <t>Công nghiệp khai khoáng</t>
  </si>
  <si>
    <t>Công nghiệp chế biến, chế tạo</t>
  </si>
  <si>
    <t>Sản xuất và phân phối điện, khí đốt, nước</t>
  </si>
  <si>
    <t>Cung cấp nước, quản lý và xử lý rác thải, nước thải</t>
  </si>
  <si>
    <t>C</t>
  </si>
  <si>
    <t>DỊCH VỤ</t>
  </si>
  <si>
    <t>Tổng mức bán lẻ hàng hoá và doanh thu dịch vụ tiêu dùng (giá hiện hành)</t>
  </si>
  <si>
    <t>I</t>
  </si>
  <si>
    <t>Dân số trung bình</t>
  </si>
  <si>
    <t>Trong đó: Dân số nông thôn</t>
  </si>
  <si>
    <t>Dân số là dân tộc thiểu số</t>
  </si>
  <si>
    <t>Tuổi thọ trung bình</t>
  </si>
  <si>
    <t>Tuổi</t>
  </si>
  <si>
    <t>Tỷ số giới tính của trẻ em mới sinh</t>
  </si>
  <si>
    <t>II</t>
  </si>
  <si>
    <t>III</t>
  </si>
  <si>
    <t>IV</t>
  </si>
  <si>
    <t>V</t>
  </si>
  <si>
    <t>Doanh nghiệp</t>
  </si>
  <si>
    <t>Doanh nghiệp ngoài nhà nước</t>
  </si>
  <si>
    <t>Tổng số lao động trong doanh nghiệp</t>
  </si>
  <si>
    <t>Người</t>
  </si>
  <si>
    <t>Thu nhập bình quân người lao động</t>
  </si>
  <si>
    <t>Hợp tác xã</t>
  </si>
  <si>
    <t>Tổng số thành viên hợp tác xã</t>
  </si>
  <si>
    <t>Tổng số lao động trong hợp tác xã</t>
  </si>
  <si>
    <t>Trong đó: Số lao động là thành viên hợp tác xã</t>
  </si>
  <si>
    <t>Liên hiệp hợp tác xã</t>
  </si>
  <si>
    <t>Tổng số liên hiệp hợp tác xã</t>
  </si>
  <si>
    <t>Trong đó: Số liên hiệp hợp tác xã thành lập mới</t>
  </si>
  <si>
    <t>Tổng số tổ hợp tác</t>
  </si>
  <si>
    <t>Tổ hợp tác</t>
  </si>
  <si>
    <t>Trong đó: Số tổ hợp tác đăng ký chứng thực</t>
  </si>
  <si>
    <t>Tỉnh, thành phố ……….</t>
  </si>
  <si>
    <t>Số dự án</t>
  </si>
  <si>
    <t>Dự án</t>
  </si>
  <si>
    <t>Vốn đăng ký</t>
  </si>
  <si>
    <t>Biểu số 9</t>
  </si>
  <si>
    <t xml:space="preserve">TÌNH HÌNH THỰC HIỆN CÁC DỰ ÁN NHÓM A SỬ DỤNG VỐN ĐẦU TƯ PHÁT TRIỂN NGUỒN NSNN KẾ HOẠCH NĂM 2011 VÀ NHU CẦU NĂM 2012 </t>
  </si>
  <si>
    <t>Đơn vị: Tỷ đồng</t>
  </si>
  <si>
    <t>Danh mục công trình, dự án</t>
  </si>
  <si>
    <t>Địa điểm XD</t>
  </si>
  <si>
    <t>Năng lực thiết kế</t>
  </si>
  <si>
    <t>Thời gian KC-HT</t>
  </si>
  <si>
    <t>Quyết định đầu tư</t>
  </si>
  <si>
    <t>Lũy kế khối lượng thực hiện đến 31/12/2010</t>
  </si>
  <si>
    <t>Lũy kế giải ngân đến 31/01/2011</t>
  </si>
  <si>
    <t>Kế hoạch năm 2012</t>
  </si>
  <si>
    <t>Khối lượng thực hiện từ 01/01/2012 đến 30/6/2012</t>
  </si>
  <si>
    <t>Giải ngân từ 01/01/2012 đến 30/06/2012</t>
  </si>
  <si>
    <t>Ước khối lượng thực hiện kế hoạch năm 2012 đến 31/12/2012</t>
  </si>
  <si>
    <t>Ước giải ngân kế hoạch năm 2012 đến 31/01/2012</t>
  </si>
  <si>
    <t>Nhu cầu năm 2013</t>
  </si>
  <si>
    <t>Ghi chú</t>
  </si>
  <si>
    <t xml:space="preserve">Số quyết định </t>
  </si>
  <si>
    <t xml:space="preserve">TMĐT </t>
  </si>
  <si>
    <t>Tổng số</t>
  </si>
  <si>
    <t>Trong đó: vốn đầu tư phát triển nguồn NSNN</t>
  </si>
  <si>
    <t>Trong đó: Đầu tư từ NSNN</t>
  </si>
  <si>
    <t>Trong đó: vốn ĐTPT nguồn NSNN</t>
  </si>
  <si>
    <t>Trong nước</t>
  </si>
  <si>
    <t>Ngoài nước</t>
  </si>
  <si>
    <t>TỔNG SỐ</t>
  </si>
  <si>
    <t>Ngành/Chương trình ………</t>
  </si>
  <si>
    <t>Dự án ...</t>
  </si>
  <si>
    <t>………..</t>
  </si>
  <si>
    <t>………</t>
  </si>
  <si>
    <t>Các dự án chuyển tiếp</t>
  </si>
  <si>
    <t>Nhóm A</t>
  </si>
  <si>
    <t>Nhóm ….</t>
  </si>
  <si>
    <t>……………</t>
  </si>
  <si>
    <t>Giải thích thông tin ghi các cột:</t>
  </si>
  <si>
    <t>Cột (1) là số thứ tự</t>
  </si>
  <si>
    <t xml:space="preserve">Cột (2) là danh mục các dự án nhóm A sử dụng vốn đầu tư phát triển nguồn NSNN </t>
  </si>
  <si>
    <t>Cột (3) là địa điểm xây dựng</t>
  </si>
  <si>
    <t>Cột (4) là năng lực thiết kế của dự án</t>
  </si>
  <si>
    <t>Cột (5) là thời gian khởi công - hoàn thành theo quyết định đầu tư</t>
  </si>
  <si>
    <t>Cột (6) là số quyết định đầu tư, ghi rõ số, kí hiệu và ngày, tháng, năm ban hành (nếu có nhiều quyết định đầu tư đề nghị ghi đầy đủ tất cả các quyết định đầu tư)</t>
  </si>
  <si>
    <t>Cột (7) là tổng mức đầu tư của dự án sử dụng nhiều nguồn vốn theo quyết định đầu tư được phê duyệt</t>
  </si>
  <si>
    <t>Cột (8) là tổng số vốn đầu tư phát triển nguồn NSNN trong tổng mức đầu tư theo quyết định đầu tư được phê duyệt</t>
  </si>
  <si>
    <t>Cột (9) là số vốn đầu tư phát triển nguồn vốn NSNN (phần vốn trong nước) trong tổng mức đầu tư theo quyết định đầu tư được phê duyệt</t>
  </si>
  <si>
    <t>Cột (10) là số vốn đầu tư phát triển nguồn vốn NSNN (phần vốn ngoài nước) trong tổng mức đầu tư theo quyết định đầu tư được phê duyệt</t>
  </si>
  <si>
    <t xml:space="preserve">Cột (11) là tổng số các nguồn vốn bố trí cho dự án trong kế hoạch năm 2012 </t>
  </si>
  <si>
    <t xml:space="preserve">Cột (12) là tổng số vốn đầu tư phát triển nguồn NSNN bố trí cho dự án trong kế hoạch năm 2012 </t>
  </si>
  <si>
    <t xml:space="preserve">Cột (13) là số vốn đầu tư phát triển nguồn NSNN (phần vốn trong nước) bố trí cho dự án trong kế hoạch năm 2012 </t>
  </si>
  <si>
    <t>Cột (14) là số vốn đầu tư phát triển nguồn NSNN (phần vốn ngoài nước) bố trí cho dự án trong kế hoạch năm 2012</t>
  </si>
  <si>
    <t>Cột (15) là tổng số khối lượng thực hiện các nguồn vốn kế hoạch năm 2012 từ 01/01/2012 đến 30/6/2012</t>
  </si>
  <si>
    <t>Cột (16) là tổng số khối lượng thực hiện nguồn vốn NSNN kế hoạch năm 2012 từ 01/01/2012 đến 30/6/2012</t>
  </si>
  <si>
    <t>Cột (17) là khối lượng thực hiện phần vốn NSNN trong nước kế hoạch năm 2012 từ 01/01/2012 đến 30/6/2012</t>
  </si>
  <si>
    <t>Cột (18) là khối lượng thực hiện phần vốn NSNN nước ngoài kế hoạch năm 2012 từ 01/01/2012 đến 30/6/2012</t>
  </si>
  <si>
    <t>Cột (19) là tổng số giải ngân các nguồn vốn kế hoạch năm 2012 từ 01/01/2012 đến 30/6/2012</t>
  </si>
  <si>
    <t>Cột (20) là tổng số giải ngân nguồn vốn NSNN kế hoạch năm 2012 từ 01/01/2012 đến 30/6/2012</t>
  </si>
  <si>
    <t>Cột (21) là giải ngân phần vốn NSNN trong nước kế hoạch năm 2012 từ 01/01/2012 đến 30/6/2012</t>
  </si>
  <si>
    <t>Cột (22) là giải ngân phần vốn NSNN nước ngoài kế hoạch năm 2012 từ 01/01/2012 đến 30/6/2012</t>
  </si>
  <si>
    <t>Cột (23) là tổng số khối lượng thực hiện các nguồn vốn kế hoạch năm 2012 từ 01/01/2012 đến 31/12/2012</t>
  </si>
  <si>
    <t>Cột (24) là tổng số khối lượng thực hiện nguồn vốn NSNN kế hoạch năm 2012 từ 01/01/2012 đến 31/12/2012</t>
  </si>
  <si>
    <t>Cột (25) là khối lượng thực hiện phần vốn NSNN trong nước kế hoạch năm 2012 từ 01/01/2012 đến 31/12/2012</t>
  </si>
  <si>
    <t>Cột (26) là khối lượng thực hiện phần vốn NSNN nước ngoài kế hoạch năm 2012 từ 01/01/2012 đến 31/12/2012</t>
  </si>
  <si>
    <t>Cột (27) là tổng số giải ngân các nguồn vốn kế hoạch năm 2012 từ 01/01/2012 đến 31/01/2013</t>
  </si>
  <si>
    <t>Cột (28) là tổng số giải ngân nguồn vốn NSNN kế hoạch năm 2012 từ 01/01/2012 đến 31/01/2013</t>
  </si>
  <si>
    <t>Cột (29) là giải ngân phần vốn NSNN trong nước kế hoạch năm 2012 từ 01/01/2012 đến 31/01/2013</t>
  </si>
  <si>
    <t>Cột (30) là giải ngân phần vốn NSNN nước ngoài kế hoạch năm 2012 từ 01/01/2012 đến 31/01/2013</t>
  </si>
  <si>
    <t>Cột (31) là tổng nhu cầu các nguồn vốn năm 2013</t>
  </si>
  <si>
    <t>Cột (32) là nhu cầu vốn NSNN năm 2013</t>
  </si>
  <si>
    <t>Cột (33) là nhu cầu phần vốn NSNN trong nước năm 2013</t>
  </si>
  <si>
    <t>Cột (34) là nhu cầu phần vốn NSNN nước ngoài năm 2013</t>
  </si>
  <si>
    <t>Cột (35) là ghi chú các nội dung khác</t>
  </si>
  <si>
    <t>Biểu số 10</t>
  </si>
  <si>
    <t>TÌNH HÌNH THỰC HIỆN VÀ GIẢI NGÂN NGUỒN VỐN TRÁI PHIẾU CHÍNH PHỦ KẾ HOẠCH NĂM 2012 VÀ DỰ KIẾN KẾ HOẠCH NĂM 2013</t>
  </si>
  <si>
    <t>Tên công trình, dự án</t>
  </si>
  <si>
    <t>Quyết định đầu tư 
điều chỉnh</t>
  </si>
  <si>
    <t>Lũy kế vốn đã bố trí đến 31/12/2011</t>
  </si>
  <si>
    <t>Khối lượng thực hiện từ KC đến 31/12/2011</t>
  </si>
  <si>
    <t>Giải ngân từ KC đến 31/01/2012</t>
  </si>
  <si>
    <t>Kế hoạch
năm 2012</t>
  </si>
  <si>
    <t>Thực hiện từ 1/1/2012
đến 30/6/2012</t>
  </si>
  <si>
    <t>Ước thực hiện cả năm 2012</t>
  </si>
  <si>
    <t>Dự kiến kế hoạch 2013</t>
  </si>
  <si>
    <t>Khối lượng thực hiện từ 1/1/2012
đến 30/6/2012</t>
  </si>
  <si>
    <t>Giải ngân từ 1/1/2012
đến 30/6/2012</t>
  </si>
  <si>
    <t>Khối lượng thực hiện năm 2012</t>
  </si>
  <si>
    <t>Giải ngân năm 2012</t>
  </si>
  <si>
    <t>Trong đó: phần sử dụng TPCP</t>
  </si>
  <si>
    <t>Trong đó: TPCP</t>
  </si>
  <si>
    <t>Ngành………</t>
  </si>
  <si>
    <t>Ngành…………</t>
  </si>
  <si>
    <t>Cột (2) là tên các dự án, phân theo các ngành, lĩnh vực hoặc chương trình cụ thể</t>
  </si>
  <si>
    <t>Cột (4) là năng lực thiết kế</t>
  </si>
  <si>
    <t>Cột (6) là số quyết định đầu tư ban đầu, ghi rõ số, kí hiệu và ngày, tháng, năm ban hành</t>
  </si>
  <si>
    <t>Cột (7) là tổng mức đầu tư của dự án theo quyết định đầu tư ban đầu</t>
  </si>
  <si>
    <t>Cột (8) là phần sử dụng vốn trái phiếu chính phủ (TPCP) trong tổng mức đầu tư theo quyết định đầu tư ban đầu</t>
  </si>
  <si>
    <t>Cột (9) là số quyết định đầu tư điều chỉnh (nếu có), ghi rõ số, kí hiệu và ngày, tháng, năm ban hành (nếu điều chỉnh bằng nhiều quyết định đầu tư, ghi đầy đủ tất cả số quyết định đầu tư đã điều chỉnh)</t>
  </si>
  <si>
    <t>Cột (10) là tổng mức đầu tư điều chỉnh (nếu có) cuối cùng của dự án</t>
  </si>
  <si>
    <t>Cột (11) là phần sử dụng vốn trái phiếu chính phủ (TPCP) điều chỉnh cuối cùng (nếu có) trong tổng mức đầu tư (trong đó ghi chú rõ điều chỉnh tăng quy mô dự án là bao nhiêu so với tổng mức đầu tư ban đầu)</t>
  </si>
  <si>
    <t>Cột (12) là lũy kế các nguồn vốn bố trí cho dự án đến 31/12/2011 (bao gồm số vốn ứng trước các năm sau chưa hoàn trả trong kế hoạch, nếu dự án được ứng trước ghi thêm số ứng trước vào cột ghi chú)</t>
  </si>
  <si>
    <t>Cột (13) là lũy kế vốn TPCP bố trí cho dự án đến 31/12/2011 (bao gồm số vốn trái phiếu Chính phủ ứng trước các năm sau chưa hoàn trả trong kế hoạch, nếu dự án được ứng trước ghi cụ thể số vốn ứng trước vào cột ghi chú)</t>
  </si>
  <si>
    <t>Cột (14) là khối lượng thực hiện dự án từ khởi công đến 31/12/2011</t>
  </si>
  <si>
    <t>Cột (15) là khối lượng thực hiện phần sử dụng vốn TPCP từ khởi công đến 31/12/2011</t>
  </si>
  <si>
    <t>Cột (16) là giải ngân các nguồn vốn từ khởi công đến 31/01/2012 (bao gồm cả giải ngân số vốn ứng trước các năm sau chưa hoàn trả trong kế hoạch, ghi rõ số giải ngân phần ứng trước trong cột ghi chú)</t>
  </si>
  <si>
    <t>Cột (17) là giải ngân phần vốn TPCP từ khởi công đến 31/01/2012 (bao gồm cả giải ngân số vốn TPCP ứng trước các năm sau chưa hoàn trả trong kế hoạch, ghi rõ số giải ngân TPCP ứng trước trong cột ghi chú)</t>
  </si>
  <si>
    <t>Cột (18) là tổng số các nguồn vốn bố trí kế hoạch năm 2012</t>
  </si>
  <si>
    <t xml:space="preserve">Cột (19) là kế hoạch vốn trái phiếu Chính phủ năm 2012 </t>
  </si>
  <si>
    <t>Cột (20) là khối lượng thực hiện các nguồn vốn của từng dự án từ 1/1/2012 đến 30/6/2012</t>
  </si>
  <si>
    <t>Cột (21) là khối lượng thực hiện phần vốn TPCP kế hoạch năm 2012 từ 1/1/2012 đến 30/6/2012</t>
  </si>
  <si>
    <t>Cột (22) là giải ngân từng dự án từ các nguồn vốn từ 1/1/2012 đến 30/6/2012</t>
  </si>
  <si>
    <t>Cột (23) là giải ngân phần vốn TPCP kế hoạch năm 2012 từ 1/1/2012 đến 30/6/2012</t>
  </si>
  <si>
    <t>Cột (24) là lũy kế khối lượng thực hiện từng dự án từ các nguồn vốn từ 1/1/2012 đến hết năm 2012</t>
  </si>
  <si>
    <t>Cột (25) là khối lượng thực hiện phần vốn TPCP kế hoạch năm 2012 từ 1/1/2012 đến hết năm 2012</t>
  </si>
  <si>
    <t>Cột (26) là lũy kế giải ngân từng dự án từ các nguồn vốn từ 1/1/2012 đến hết năm 2012</t>
  </si>
  <si>
    <t>Cột (27) là lũy kế giải ngân phần vốn TPCP kế hoạch năm 2012 từ 1/1/2012 đến hết năm 2012</t>
  </si>
  <si>
    <t>Cột (28) là nhu cầu các nguồn vốn cho từng dự án năm 2013</t>
  </si>
  <si>
    <t>Cột (29) là nhu cầu vốn TPCP cho từng dự án năm 2013</t>
  </si>
  <si>
    <t>Cột (30) ghi chú</t>
  </si>
  <si>
    <t>Biểu số 11</t>
  </si>
  <si>
    <t>Tỉnh, Thành phố:……………</t>
  </si>
  <si>
    <t>DANH MỤC CÁC DỰ ÁN TẠM ỨNG VỐN NGUỒN HỖ TRỢ MỤC TIÊU VÀ SỐ THU HỒI TRONG KẾ HOẠCH NĂM 2012</t>
  </si>
  <si>
    <t>STT</t>
  </si>
  <si>
    <t>Danh mục</t>
  </si>
  <si>
    <t>Tổng số 
tạm ứng đến tháng 6/2012</t>
  </si>
  <si>
    <t>Số tạm ứng 
chưa hoàn trả (đến tháng 6/2012)</t>
  </si>
  <si>
    <t>Nội dung và văn bản ứng vốn liên quan</t>
  </si>
  <si>
    <t>Số đề nghị
 thu hồi trong kế hoạch năm 2013</t>
  </si>
  <si>
    <t>Số còn lại
 phải thu hồi các năm sau</t>
  </si>
  <si>
    <t>Nguồn thu hồi</t>
  </si>
  <si>
    <r>
      <rPr>
        <b/>
        <sz val="12"/>
        <rFont val="Times New Roman"/>
        <family val="1"/>
      </rPr>
      <t xml:space="preserve">Số Công văn
 </t>
    </r>
    <r>
      <rPr>
        <sz val="12"/>
        <rFont val="Times New Roman"/>
        <family val="1"/>
      </rPr>
      <t>(của Chính phủ, Bộ KH, Bộ TC)</t>
    </r>
  </si>
  <si>
    <r>
      <rPr>
        <b/>
        <sz val="12"/>
        <rFont val="Times New Roman"/>
        <family val="1"/>
      </rPr>
      <t xml:space="preserve">Nội dung 
</t>
    </r>
    <r>
      <rPr>
        <sz val="12"/>
        <rFont val="Times New Roman"/>
        <family val="1"/>
      </rPr>
      <t>(nội dung chỉ đạo của lãnh đạo Đảng, Nhà nước)</t>
    </r>
  </si>
  <si>
    <t>8=4-7</t>
  </si>
  <si>
    <t>Tỉnh …</t>
  </si>
  <si>
    <t>Dự án/ công trình …</t>
  </si>
  <si>
    <t>Biểu số 12</t>
  </si>
  <si>
    <t>NỢ XÂY DỰNG CƠ BẢN NGUỒN VỐN NSNN DO ĐỊA PHƯƠNG QUẢN LÝ</t>
  </si>
  <si>
    <t>Địa điểm 
xây dựng</t>
  </si>
  <si>
    <t>Năng lực
thiết kế</t>
  </si>
  <si>
    <t xml:space="preserve"> Tổng dự toán được duyệt</t>
  </si>
  <si>
    <t>Đã thực 
hiện đến 31/12/2011</t>
  </si>
  <si>
    <t>Đã thanh toán đến 31/12/2011</t>
  </si>
  <si>
    <t>Đã bố trí kế hoạch 2012 (để thanh toán nợ)</t>
  </si>
  <si>
    <t>Kế hoạch năm 2013</t>
  </si>
  <si>
    <t>Số nợ còn lại</t>
  </si>
  <si>
    <t>Nợ XDCB từ nguồn ngân sách theo kế hoạch nhà nước giao</t>
  </si>
  <si>
    <t>Ngành Giao thông</t>
  </si>
  <si>
    <t>Dự án hoàn thành</t>
  </si>
  <si>
    <t xml:space="preserve"> - Dự án …</t>
  </si>
  <si>
    <t>Dự án chuyển tiếp:</t>
  </si>
  <si>
    <t>- Dự án .......</t>
  </si>
  <si>
    <t>Ngành Nông nghiệp, thủy lợi</t>
  </si>
  <si>
    <t>Ngành ….</t>
  </si>
  <si>
    <t xml:space="preserve"> (Ghi tương tự như trên)</t>
  </si>
  <si>
    <t>Nợ XDCB từ nguồn vay kho bạc nhà nước và các khoản nợ XDCB từ nguồn ngân sách khác</t>
  </si>
  <si>
    <t>Thu nhập bình quân người lao động hợp tác xã</t>
  </si>
  <si>
    <t>- Sản lượng cà phê nhân</t>
  </si>
  <si>
    <t>Điện sản xuất</t>
  </si>
  <si>
    <t>Than đá</t>
  </si>
  <si>
    <t>Đá xây dựng khác</t>
  </si>
  <si>
    <t>Trang in offset</t>
  </si>
  <si>
    <t>Thức ăn gia súc, gia cầm</t>
  </si>
  <si>
    <t>Thu gom rác thải</t>
  </si>
  <si>
    <t>Triệu Kwh</t>
  </si>
  <si>
    <t>1000 tấn</t>
  </si>
  <si>
    <t>Triệu viên</t>
  </si>
  <si>
    <t>Triệu trang</t>
  </si>
  <si>
    <t>Tấn</t>
  </si>
  <si>
    <t>Thực hiện 6 tháng</t>
  </si>
  <si>
    <r>
      <t xml:space="preserve">Cơ cấu Tổng giá trị gia tăng theo ngành kinh tế </t>
    </r>
    <r>
      <rPr>
        <b/>
        <i/>
        <sz val="12"/>
        <rFont val="Times New Roman"/>
        <family val="1"/>
      </rPr>
      <t>(giá hiện hành)</t>
    </r>
  </si>
  <si>
    <t>Hỗ trợ đầu tư theo các chương trình mục tiêu, chương trình mục tiêu quốc gia từ Ngân sách Trung ương; ODA; TPCP</t>
  </si>
  <si>
    <t>- Sản lượng chè búp</t>
  </si>
  <si>
    <t>- Sản lượng mủ cao su (quy khô)</t>
  </si>
  <si>
    <t>- Đàn trâu</t>
  </si>
  <si>
    <t>Con</t>
  </si>
  <si>
    <t>- Đàn bò</t>
  </si>
  <si>
    <t>- Đàn lợn</t>
  </si>
  <si>
    <t>- Đàn gia cầm</t>
  </si>
  <si>
    <t>1000 m3</t>
  </si>
  <si>
    <t xml:space="preserve">Gạch xây </t>
  </si>
  <si>
    <t xml:space="preserve"> Xi măng </t>
  </si>
  <si>
    <t>Tr. Đồng</t>
  </si>
  <si>
    <t>Vụ</t>
  </si>
  <si>
    <t xml:space="preserve"> -</t>
  </si>
  <si>
    <t>Ước Thực hiện cả năm</t>
  </si>
  <si>
    <t>Năng suất, sản lượng một số cây trồng chủ yếu trên địa bàn</t>
  </si>
  <si>
    <t>Sản xuất cây lương thực có hạt</t>
  </si>
  <si>
    <t>Sản xuất lúa</t>
  </si>
  <si>
    <t>+ Năng suất</t>
  </si>
  <si>
    <t>+ Sản lượng</t>
  </si>
  <si>
    <t>Sản xuất một số cây công nghiệp/cây lâu năm</t>
  </si>
  <si>
    <t>Sản phẩm chăn nuôi chủ yếu</t>
  </si>
  <si>
    <t xml:space="preserve"> Trong đó: Thịt lợn</t>
  </si>
  <si>
    <t>Một số sản phẩm chủ yếu</t>
  </si>
  <si>
    <t>HOẠT ĐỘNG XÂY DỰNG</t>
  </si>
  <si>
    <t>Du lịch</t>
  </si>
  <si>
    <t>PHÁT TRIỂN DOANH NGHIỆP, HỢP TÁC XÃ</t>
  </si>
  <si>
    <t>Doanh nghiệp nhà nước</t>
  </si>
  <si>
    <t>Tổng số doanh nghiệp nhà nước trên địa bàn</t>
  </si>
  <si>
    <t>+ Số doanh nghiệp giữ nguyên 100% vốn nhà nước</t>
  </si>
  <si>
    <t>+ Số doanh nghiệp thực hiện cổ phần hóa</t>
  </si>
  <si>
    <t>+ Số doanh nghiệp sắp xếp theo hình thức khác (bán, hợp nhất, sáp nhập,…)</t>
  </si>
  <si>
    <t>Số doanh nghiệp đang hoạt động trên địa bàn (lũy kế đến kỳ báo cáo)</t>
  </si>
  <si>
    <t>Số doanh nghiệp tư nhân trong nước đăng ký thành lập mới trên địa bàn</t>
  </si>
  <si>
    <t>Tổng số vốn đăng ký của doanh nghiệp tư nhân trong nước đăng ký thành lập mới trên địa bàn</t>
  </si>
  <si>
    <t>Số doanh nghiệp giải thể, ngừng hoạt động trên địa bàn</t>
  </si>
  <si>
    <t>Tổng số hợp tác xã trên địa bàn (lũy kế đến kỳ báo cáo)</t>
  </si>
  <si>
    <t>+ Số hợp tác xã thành lập mới</t>
  </si>
  <si>
    <t>+ Số hợp tác xã giải thể</t>
  </si>
  <si>
    <t>Liên hiệp HTX</t>
  </si>
  <si>
    <t>Chỉ số giá tiêu dùng (CPI) trên địa bàn</t>
  </si>
  <si>
    <t>So với tháng 12 năm trước năm báo cáo</t>
  </si>
  <si>
    <t>So với cùng kỳ năm trước năm báo cáo</t>
  </si>
  <si>
    <t>CPI bình quân so với bình quân cùng kỳ năm trước năm báo cáo</t>
  </si>
  <si>
    <t>Nguồn ngân sách khác</t>
  </si>
  <si>
    <t>Vốn đầu tư phát triển trên địa bàn</t>
  </si>
  <si>
    <t>Khu vực Nhà nước</t>
  </si>
  <si>
    <t>Khu vực ngoài Nhà nước</t>
  </si>
  <si>
    <t>Khu vực có vốn đầu tư trực tiếp nước ngoài</t>
  </si>
  <si>
    <t>Vốn đầu tư nguồn ngân sách nhà nước (bao gồm vốn trái phiếu Chính phủ) trên địa bàn</t>
  </si>
  <si>
    <t>Thực hiện kế hoạch đầu tư vốn ngân sách nhà nước</t>
  </si>
  <si>
    <t>Giải ngân kế hoạch đầu tư vốn ngân sách nhà nước</t>
  </si>
  <si>
    <t>Vốn đầu tư từ nước ngoài trên địa bàn</t>
  </si>
  <si>
    <t>Vốn thực hiện</t>
  </si>
  <si>
    <t>+ Đầu tư trực tiếp nước ngoài</t>
  </si>
  <si>
    <t>+ Đầu tư qua góp vốn, mua cổ phần</t>
  </si>
  <si>
    <t>+ Đăng ký cấp mới</t>
  </si>
  <si>
    <t>+ Đăng ký tăng thêm</t>
  </si>
  <si>
    <t>+ Góp vốn, mua cổ phần</t>
  </si>
  <si>
    <t>+ Cấp mới</t>
  </si>
  <si>
    <t>+ Tăng vốn</t>
  </si>
  <si>
    <t>Lượt dự án</t>
  </si>
  <si>
    <t>CÁC CHỈ TIÊU VỀ TÌNH HÌNH SẢN XUẤT, KINH DOANH</t>
  </si>
  <si>
    <t>Dân số</t>
  </si>
  <si>
    <t xml:space="preserve"> Số bé trai/ 100 bé gái </t>
  </si>
  <si>
    <t>Lao động và việc làm</t>
  </si>
  <si>
    <t>Giáo dục đào tạo</t>
  </si>
  <si>
    <t>Khoa học và Công nghệ</t>
  </si>
  <si>
    <t>Văn hóa, thể dục, thể thao</t>
  </si>
  <si>
    <t>Phòng, chống thiên tai, bảo vệ môi trường, an toàn giao thông và phòng, chống cháy, nổ</t>
  </si>
  <si>
    <t>Phòng, chống thiên tai</t>
  </si>
  <si>
    <t>Số người chết vì hậu quả thiên tai</t>
  </si>
  <si>
    <t>Số người bị thương do thiên tai</t>
  </si>
  <si>
    <t>Tổng giá trị thiệt hại do thiên tai</t>
  </si>
  <si>
    <t>Bảo vệ môi trường</t>
  </si>
  <si>
    <t>Số vụ vi phạm pháp luật về bảo vệ môi trường được phát hiện</t>
  </si>
  <si>
    <t>Số vụ vi phạm pháp luật về bảo vệ môi trường được xử lý</t>
  </si>
  <si>
    <t>Số tiền xử phạt vi phạm pháp luật về bảo vệ môi trường</t>
  </si>
  <si>
    <t>An toàn giao thông</t>
  </si>
  <si>
    <t>Số vụ tai nạn giao thông</t>
  </si>
  <si>
    <t>Số người chết do tai nạn giao thông</t>
  </si>
  <si>
    <t>Số người bị thương do tai nạn giao thông</t>
  </si>
  <si>
    <t>Thông tin và truyền thông</t>
  </si>
  <si>
    <t>Số sự cố tấn công mạng được phát hiện</t>
  </si>
  <si>
    <t>Số sự cố tấn công mạng được xử lý</t>
  </si>
  <si>
    <t>CÁC CHỈ TIÊU VĂN HÓA, XÃ HỘI, MÔI TRƯỜNG</t>
  </si>
  <si>
    <t>Y tế, bảo vệ, chăm sóc sức khỏe nhân dân</t>
  </si>
  <si>
    <t>Giảm nghèo, an sinh xã hội, bảo trợ xã hội</t>
  </si>
  <si>
    <t xml:space="preserve"> +)</t>
  </si>
  <si>
    <t>Tổng số lao động đang làm việc trong các ngành KTQD</t>
  </si>
  <si>
    <t>Số LĐ được tạo việc làm mới trong năm</t>
  </si>
  <si>
    <t>Trong đó: Số LĐ đi làm việc ở nước ngoài theo hợp đồng</t>
  </si>
  <si>
    <t>Tỷ lệ thất nghiệp ở khu vực thành thị</t>
  </si>
  <si>
    <t>Tỷ lệ lao động được đào tạo so với tổng số lao động</t>
  </si>
  <si>
    <t>Trong đó: Tỷ lệ lao động qua đào tạo từ 3 tháng trở lên có chứng chỉ công nhận kết quả đào tạo</t>
  </si>
  <si>
    <t>3.1</t>
  </si>
  <si>
    <t xml:space="preserve"> Giảm nghèo</t>
  </si>
  <si>
    <t>Hộ</t>
  </si>
  <si>
    <t>Số hộ thiếu đói trong năm</t>
  </si>
  <si>
    <t>Lượt hộ</t>
  </si>
  <si>
    <t>Số hộ cận nghèo</t>
  </si>
  <si>
    <t>Tỷ lệ hộ cận nghèo</t>
  </si>
  <si>
    <t>3.2</t>
  </si>
  <si>
    <t xml:space="preserve"> An sinh, bảo trợ xã hội</t>
  </si>
  <si>
    <t>Tỷ lệ tham gia BHXH bắt buộc</t>
  </si>
  <si>
    <t>Tỷ lệ tham gia BHXH thất nghiệp</t>
  </si>
  <si>
    <t>Tỷ lệ tham gia BHXH tự nguyện</t>
  </si>
  <si>
    <t>3.3</t>
  </si>
  <si>
    <t xml:space="preserve"> Chăm sóc trẻ em</t>
  </si>
  <si>
    <t>Số xã, phường, thị trấn đạt tiêu chuẩn phù hợp với trẻ em</t>
  </si>
  <si>
    <t>xã, phường</t>
  </si>
  <si>
    <t>Tỷ lệ xã, phường, thị trấn đạt tiêu chuẩn xã, phường phù hợp với trẻ em</t>
  </si>
  <si>
    <t>Tỷ lệ dân số tham gia bảo hiểm y tế</t>
  </si>
  <si>
    <t>Số giường bệnh/1 vạn dân (không tính giường trạm y tế xã)</t>
  </si>
  <si>
    <t>Giường</t>
  </si>
  <si>
    <t>Số bác sỹ/1 vạn dân</t>
  </si>
  <si>
    <t>Bác sỹ</t>
  </si>
  <si>
    <t>Tỷ lệ trạm y tế xã, phường, thị trấn có bác sỹ làm việc (bác sĩ hoạt động)</t>
  </si>
  <si>
    <t>Tỷ lệ xã đạt tiêu chí quốc gia về y tế</t>
  </si>
  <si>
    <t>Tỷ suất tử vong trẻ em dưới 1 tuổi</t>
  </si>
  <si>
    <t>‰</t>
  </si>
  <si>
    <t>Tỷ lệ tử vong của trẻ em dưới 5 tuổi</t>
  </si>
  <si>
    <t xml:space="preserve">Tỷ lệ trẻ em dưới 5 tuổi suy dinh dưỡng (cân nặng theo tuổi) </t>
  </si>
  <si>
    <t>5.1</t>
  </si>
  <si>
    <t>Tổng số học sinh có mặt đầu năm học</t>
  </si>
  <si>
    <t>Học sinh</t>
  </si>
  <si>
    <t xml:space="preserve">  Trong đó:</t>
  </si>
  <si>
    <t>Số trẻ mầm non</t>
  </si>
  <si>
    <t>Cháu</t>
  </si>
  <si>
    <t>Số học sinh phổ thông</t>
  </si>
  <si>
    <t xml:space="preserve">  + Học sinh Tiểu học</t>
  </si>
  <si>
    <t xml:space="preserve">  + Học sinh Trung học cơ sở </t>
  </si>
  <si>
    <t xml:space="preserve">  + Học sinh Trung học phổ thông</t>
  </si>
  <si>
    <t>Số học sinh bán trú</t>
  </si>
  <si>
    <t>5.2</t>
  </si>
  <si>
    <t>Các tỷ lệ huy động</t>
  </si>
  <si>
    <t>Tỷ lệ huy động trẻ ra lớp/dân số độ tuổi</t>
  </si>
  <si>
    <t xml:space="preserve">- </t>
  </si>
  <si>
    <t>Tỷ lệ học sinh 6-10 tuổi học</t>
  </si>
  <si>
    <t>Tỷ lệ học sinh 11-14 tuổi học THCS</t>
  </si>
  <si>
    <t>Tỷ lệ h/sinh 15-18 tuổi học THPT và tương đương</t>
  </si>
  <si>
    <t>5.3</t>
  </si>
  <si>
    <t>Phổ cập giáo dục - Xóa mù chữ</t>
  </si>
  <si>
    <t>Số xã đạt chuẩn PC GDTH mức độ 2</t>
  </si>
  <si>
    <t>Xã</t>
  </si>
  <si>
    <t>Số xã đạt chuẩn PC GDTH mức độ 3</t>
  </si>
  <si>
    <t>Số xã đạt chuẩn PCGD THCS mức độ 2</t>
  </si>
  <si>
    <t>Số xã đạt chuẩn PCGD THCS mức độ 3</t>
  </si>
  <si>
    <t>Số xã đạt chuẩn Xóa mù chữ mức độ 2</t>
  </si>
  <si>
    <t>Tổng số nhiệm vụ KH&amp;CN</t>
  </si>
  <si>
    <t xml:space="preserve"> Số nhiệm vụ</t>
  </si>
  <si>
    <t xml:space="preserve"> +</t>
  </si>
  <si>
    <t>Nhiệm vụ KH&amp;CN tiếp chi</t>
  </si>
  <si>
    <t>Nhiệm vụ KH&amp;CN mới</t>
  </si>
  <si>
    <t>Nhiệm vụ KH&amp;CN được nghiệm thu</t>
  </si>
  <si>
    <t xml:space="preserve"> Số huyện/ thị/ thành phố có Nhà văn hóa, thể thao </t>
  </si>
  <si>
    <t>Huyện, thị, TP</t>
  </si>
  <si>
    <t xml:space="preserve"> Số huyện/ thị/ thành phố có thư viện</t>
  </si>
  <si>
    <t xml:space="preserve"> Số xã, phường, thị trấn có nhà văn hoá, thể thao</t>
  </si>
  <si>
    <t>Xã, phường</t>
  </si>
  <si>
    <t xml:space="preserve"> Số thôn, bản, tổ dân phố có nhà văn hóa và điểm sinh hoạt cộng đồng </t>
  </si>
  <si>
    <t>Thôn, bản</t>
  </si>
  <si>
    <t xml:space="preserve"> Tỷ lệ GĐ đạt chuẩn VH chiếm trong tổng số gia đình toàn tỉnh</t>
  </si>
  <si>
    <t>Tỷ lệ  thôn, bản,  đạt VH chiếm trong tổng số thôn, bản  toàn tỉnh</t>
  </si>
  <si>
    <t xml:space="preserve"> Tỷ lệ cơ quan, đơn vị DN, trường học đạt VH chiếm trong tổng số cơ quan, đơn vị, trường học  toàn tỉnh</t>
  </si>
  <si>
    <t>Tỷ lệ xã đạt chuẩn văn hóa nông thôn mới</t>
  </si>
  <si>
    <t>Tỷ lệ phường, thị trấn đạt chuẩn văn minh đô thị</t>
  </si>
  <si>
    <t>Tỷ lệ người tham gia luyện tập thường xuyên  ít nhất 01 môn thể thao trong tổng dân số toàn tỉnh</t>
  </si>
  <si>
    <t>Tỷ lệ gia đình thể thao trong tổng số hộ gia đình toàn tỉnh</t>
  </si>
  <si>
    <t>Số lượt khách du lịch đến Điện Biên</t>
  </si>
  <si>
    <t>1000 Lượt người</t>
  </si>
  <si>
    <t>Trong đó:  Số lượt khách khách Quốc tế:</t>
  </si>
  <si>
    <t>nt</t>
  </si>
  <si>
    <t xml:space="preserve"> Thu nhập XH từ hoạt động du lịch  </t>
  </si>
  <si>
    <t>tỷ đồng</t>
  </si>
  <si>
    <t>Số ngày lưu trú bình quân của  khách</t>
  </si>
  <si>
    <t>Ngày</t>
  </si>
  <si>
    <t>Số xã đạt và cơ bản đạt chuẩn nông thôn mới (lũy kế)</t>
  </si>
  <si>
    <t>Tỷ lệ số xã đạt chuẩn nông thôn mới so với mục tiêu NQ đến 2020</t>
  </si>
  <si>
    <t>Tổng số công trình khởi công trên địa bàn</t>
  </si>
  <si>
    <t>công trình</t>
  </si>
  <si>
    <t>Tổng số GPXD được cấp</t>
  </si>
  <si>
    <t>giấy phép</t>
  </si>
  <si>
    <t>Số lượng nhà ở công vụ hiện có</t>
  </si>
  <si>
    <t>Tổng doanh nghiệp hoạt động xây dựng</t>
  </si>
  <si>
    <t xml:space="preserve">Tổng vốn đầu tư thực hiện </t>
  </si>
  <si>
    <t>Thực hiện  2020</t>
  </si>
  <si>
    <t>Năm 2021</t>
  </si>
  <si>
    <t>Ước thực hiện cả năm so với thực hiện 2020 (%)</t>
  </si>
  <si>
    <t>Kế hoạch 2022</t>
  </si>
  <si>
    <t>Kế hoạch 2022 so với ước thực hiện 2021 (%)</t>
  </si>
  <si>
    <t>Kế hoạch 2022 so với ước thực hiện 2021(%)</t>
  </si>
  <si>
    <t>Kế hoạch
 2022</t>
  </si>
  <si>
    <t xml:space="preserve">Ước thực hiện cả năm </t>
  </si>
  <si>
    <t xml:space="preserve">CÁC CHỈ TIÊU KINH TẾ TỔNG HỢP </t>
  </si>
  <si>
    <t>Phòng Lao động-TBXH; Trung tâm giáo dục nghề nghiệp-giáo dục thường xuyên huyện</t>
  </si>
  <si>
    <t>Phòng Lao động-TBXH</t>
  </si>
  <si>
    <t>Bảo hiểm Xã  hội huyện</t>
  </si>
  <si>
    <t>Phòng Lao động-TBXH; Trung tâm Y tế huyện; phòng Y tế</t>
  </si>
  <si>
    <t xml:space="preserve">Bảo hiểm Xã  hội huyện; Trung tâm Y tế huyện; phòng Y tế; </t>
  </si>
  <si>
    <t xml:space="preserve">Chi cục Thống kê huyện; Trung tâm Y tế; Phòng Y tế.   </t>
  </si>
  <si>
    <t>Phòng Giáo dục và Đào tạo; Trường THPT Tuần Giáo; Trường THPT Mùn Chung; Trường THCS-THPT Quài Tở; Trường phổ thông dân tộc nội trú-THPT Tuần Giáo</t>
  </si>
  <si>
    <t>Phòng Kinh tế và Hạ tầng</t>
  </si>
  <si>
    <t>Phòng Văn hóa và Thông tin</t>
  </si>
  <si>
    <t>Phòng Nông nghiệp và PTNT; Phòng Lao động-TBXH</t>
  </si>
  <si>
    <t>Công an huyện; Phòng Tài nguyên và Môi trường</t>
  </si>
  <si>
    <t>Công an huyện</t>
  </si>
  <si>
    <t>Chi cục Thống Kê huyện; Phòng Nông nghiệp và PTNT</t>
  </si>
  <si>
    <t>Chi cục Thống Kê huyện</t>
  </si>
  <si>
    <t>Chi cục Thuế huyện</t>
  </si>
  <si>
    <t>Phòng Tài chính-Kế hoạch</t>
  </si>
  <si>
    <t>- Thịt hơi các loại</t>
  </si>
  <si>
    <t>Số tiêu chí nông thôn mới bình quân đạt được /xã</t>
  </si>
  <si>
    <t>Nước máy sản xuất</t>
  </si>
  <si>
    <t>Tổng doanh thu bình quân của hợp tác xã/năm</t>
  </si>
  <si>
    <t>Chi cục Thống Kê huyện; Phòng Tài nguyên và Môi trường; Phòng Kinh tế và Hạ tầng</t>
  </si>
  <si>
    <t>2,5</t>
  </si>
  <si>
    <t>2,1</t>
  </si>
  <si>
    <t>53,81</t>
  </si>
  <si>
    <t>55,16</t>
  </si>
  <si>
    <t>56,83</t>
  </si>
  <si>
    <t>Tổng số hộ của toàn huyện</t>
  </si>
  <si>
    <t>Số hộ nghèo chuẩn giai đoạn 2016-2020</t>
  </si>
  <si>
    <t>Tỷ lệ hộ nghèo chuẩn giai đoạn 2016-2020</t>
  </si>
  <si>
    <t>Số hộ nghèo chuẩn giai đoạn 2021-2025</t>
  </si>
  <si>
    <t>Tỷ lệ hộ nghèo chuẩn giai đoạn 2021-2025</t>
  </si>
  <si>
    <t>Số hộ thoát nghèo chuẩn cũ</t>
  </si>
  <si>
    <t>Số hộ thoát nghèo chuẩn mới</t>
  </si>
  <si>
    <t>Số hộ tái, phát sinh nghèo chuẩn cũ</t>
  </si>
  <si>
    <t>Số hộ tái, phát sinh nghèo chuẩn mới</t>
  </si>
  <si>
    <t>Huyện Tuần Giáo</t>
  </si>
  <si>
    <t xml:space="preserve">Tổng sản phẩm trên địa bàn huyện (GRDP) </t>
  </si>
  <si>
    <t>Ghi chú (cơ quan, đơn vị phối hợp, cung cấp số liệu)</t>
  </si>
  <si>
    <t>ƯỚC TÌNH HÌNH THỰC HIỆN KẾ HOẠCH ĐẦU TƯ CÔNG NĂM 2021 VÀ
DỰ KIẾN KẾ HOẠCH ĐẦU TƯ CÔNG NĂM 2022 CỦA ĐỊA PHƯƠNG</t>
  </si>
  <si>
    <t>Đơn vị: Triệu đồng</t>
  </si>
  <si>
    <t>Nguồn vốn</t>
  </si>
  <si>
    <t>Dự kiến KH đầu tư trung hạn giai đoạn 2021-2025</t>
  </si>
  <si>
    <t>Nhu cầu kế hoạch năm 2022</t>
  </si>
  <si>
    <t>Dự kiến kế hoạch năm 2022</t>
  </si>
  <si>
    <t>1</t>
  </si>
  <si>
    <t>2</t>
  </si>
  <si>
    <t>3</t>
  </si>
  <si>
    <t>4</t>
  </si>
  <si>
    <t>5</t>
  </si>
  <si>
    <t>6</t>
  </si>
  <si>
    <t>7</t>
  </si>
  <si>
    <t>8</t>
  </si>
  <si>
    <t>9</t>
  </si>
  <si>
    <t>Vốn Ngân sách địa phương</t>
  </si>
  <si>
    <t>Chương trình mục tiêu Quốc gia Xây dựng nông thôn mới</t>
  </si>
  <si>
    <t>Chương trình mục tiêu quốc gia giảm nghèo bền vững theo CT 135</t>
  </si>
  <si>
    <t xml:space="preserve">Chương trình MTQG giảm nghèo thực hiện theo Quyết định 275/QĐ-TTg </t>
  </si>
  <si>
    <t>Chương trình tái cơ cấu kinh tế nông nghiệp và phòng chống giảm nhẹ thiên tai, ổn định đời sống dân cư (Chương trình 1776/QĐ-TTg)</t>
  </si>
  <si>
    <t>TÌNH HÌNH THỰC HIỆN CÁC DỰ ÁN ĐẦU TƯ SỬ DỤNG VỐN NSTW BỔ SUNG CÓ MỤC TIÊU CHO NSĐP (VỐN TRONG NƯỚC) NĂM 2021 VÀ DỰ KIẾN KẾ HOẠCH NĂM 2022</t>
  </si>
  <si>
    <t>Danh mục dự án</t>
  </si>
  <si>
    <t>QĐ đầu tư ban đầu hoặc QĐ đầu tư điều chỉnh đã được Thủ tướng Chính phủ giao KH các năm</t>
  </si>
  <si>
    <t>Kế hoạch năm trung hạn 5 năm (2016-2020)</t>
  </si>
  <si>
    <t>Thực hiện năm 2020 (năm trước)</t>
  </si>
  <si>
    <t>Lũy kế vốn đã bố trí đến hết kế hoạch năm 2021 (năm hiện hành)</t>
  </si>
  <si>
    <t>Dự kiến kế hoạch năm 2022 (năm kế hoạch)</t>
  </si>
  <si>
    <t>Số quyết định; ngày, tháng, năm ban hành</t>
  </si>
  <si>
    <t>Tổng mức đầu tư</t>
  </si>
  <si>
    <t>Tổng số (tất cả các nguồn vốn)</t>
  </si>
  <si>
    <t>Trong đó NSTW</t>
  </si>
  <si>
    <t>Kế hoạch năm hiện hành được giao</t>
  </si>
  <si>
    <t>Số vốn kéo dài các năm trước sang năm hiện hành (nếu có)</t>
  </si>
  <si>
    <t>Ước thực hiện năm 2021</t>
  </si>
  <si>
    <t>Trong đó: NSTW</t>
  </si>
  <si>
    <t>Trong đó</t>
  </si>
  <si>
    <t>Thu hồi các khoản vốn ứng trước NSTW</t>
  </si>
  <si>
    <t>Thanh toán nợ XDCB</t>
  </si>
  <si>
    <t>CHƯƠNG TRÌNH MỤC TIÊU QUỐC GIA</t>
  </si>
  <si>
    <t>Vốn kéo dài 2019 sang 2020: 1.089 tr.đ</t>
  </si>
  <si>
    <t>a</t>
  </si>
  <si>
    <t>Dự án khởi công mới giai đoạn 2016 - 2020</t>
  </si>
  <si>
    <t>Đường QL6 - bản Núm - bản Hốc</t>
  </si>
  <si>
    <t>Xã Mường Mùn</t>
  </si>
  <si>
    <t>329; 31/10/2018</t>
  </si>
  <si>
    <t>Đường QL279 - TT xã Pú Nhung</t>
  </si>
  <si>
    <t>xã Quài Nưa, Pú Nhung</t>
  </si>
  <si>
    <t>168;31/10/2018</t>
  </si>
  <si>
    <t>LG vốn NSH</t>
  </si>
  <si>
    <t>Nhà văn hoá thể thao xã Phình Sáng</t>
  </si>
  <si>
    <t>132; 25/11/2015</t>
  </si>
  <si>
    <t>Nhà văn hoá thể thao xã Tỏa Tình</t>
  </si>
  <si>
    <t>45; 24/03/2017</t>
  </si>
  <si>
    <t>Đường QL6 - bản Cong xã Quài Cang</t>
  </si>
  <si>
    <t>107; 22/07/2016</t>
  </si>
  <si>
    <t>Đường từ bản Nà Sáy 1 đến Pa Cá, xã Nà Sáy</t>
  </si>
  <si>
    <t>xã Nà Sáy</t>
  </si>
  <si>
    <t>146; 31/10/2019</t>
  </si>
  <si>
    <t>Đường TT xã Pú Nhung - bản Phiêng Pi</t>
  </si>
  <si>
    <t>xã Pú Nhung</t>
  </si>
  <si>
    <t>129; 20/11/2015</t>
  </si>
  <si>
    <t>xã Pú Xi</t>
  </si>
  <si>
    <t>148; 31/10/2019</t>
  </si>
  <si>
    <t>Đường QL6 - bản Co Sản, xã Mùn Chung</t>
  </si>
  <si>
    <t>151; 31/10/2019</t>
  </si>
  <si>
    <t>LG vốn 135</t>
  </si>
  <si>
    <t>Đường vào bản Khúa Trá và bản Phiêng Hoa xã Phình Sáng</t>
  </si>
  <si>
    <t>xã Phình Sáng</t>
  </si>
  <si>
    <t>149; 31/10/2019</t>
  </si>
  <si>
    <t>Nâng cấp đường từ TT xã Tênh Phông đến ngã ba Há Dùa (giai đoạn I)</t>
  </si>
  <si>
    <t>xã Tênh Phông</t>
  </si>
  <si>
    <t>150; 31/10/2019</t>
  </si>
  <si>
    <t>Trường THCS xã Chiềng Đông huyện Tuần Giáo</t>
  </si>
  <si>
    <t xml:space="preserve">1493; 29/11/2016 </t>
  </si>
  <si>
    <t>LG vốn CĐNSĐP</t>
  </si>
  <si>
    <t>Đường QL6 - bản Kệt xã Quài Cang</t>
  </si>
  <si>
    <t>1088; 29/10/2019</t>
  </si>
  <si>
    <t>Nhà văn hóa xã Tênh Phông</t>
  </si>
  <si>
    <t>05;  30/10/2018</t>
  </si>
  <si>
    <t>UBND xã Tênh Phông</t>
  </si>
  <si>
    <t>Nhà văn hoá xã Mường Mùn</t>
  </si>
  <si>
    <t>xã Mường Mùn</t>
  </si>
  <si>
    <t>98;  30/10/2019</t>
  </si>
  <si>
    <t>UBND xã Mường Mùn</t>
  </si>
  <si>
    <t>Nhà văn hoá: Bản Huổi Lốt; bản Mường 1 + 2 + 3 (2 nhà)</t>
  </si>
  <si>
    <t>95;  30/10/2019</t>
  </si>
  <si>
    <t>Nhà văn hóa xã Quài Nưa</t>
  </si>
  <si>
    <t>xã Quài Nưa</t>
  </si>
  <si>
    <t>73;  26/10/2018</t>
  </si>
  <si>
    <t>UBND xã Quài Nưa</t>
  </si>
  <si>
    <t>Nhà văn hoá bản Thín B, xã Mường Thín</t>
  </si>
  <si>
    <t>xã Mường Thín</t>
  </si>
  <si>
    <t>202c;  26/10/2018</t>
  </si>
  <si>
    <t>UBND xã Mường Thín</t>
  </si>
  <si>
    <t>Đường BT nội bản Chứn xã Mường Thín</t>
  </si>
  <si>
    <t>227;  16/11/2018</t>
  </si>
  <si>
    <t>Đường  giao thông từ bản Sáng đến bản Ten Cá xã Quài Cang</t>
  </si>
  <si>
    <t>xã Quài Cang</t>
  </si>
  <si>
    <t>02;  30/10/2018</t>
  </si>
  <si>
    <t>UBND xã Quài Cang</t>
  </si>
  <si>
    <t>Nhà văn hóa xã Quài Cang</t>
  </si>
  <si>
    <t>52a;  30/10/2018</t>
  </si>
  <si>
    <t>Đường QL 279 - bản Cộng</t>
  </si>
  <si>
    <t>xã Chiềng Sinh</t>
  </si>
  <si>
    <t>284b;  30/10/2018</t>
  </si>
  <si>
    <t>UBND xã Chiềng Đông</t>
  </si>
  <si>
    <t>Nhà văn hóa xã Chiềng Đông</t>
  </si>
  <si>
    <t>xã Chiềng Đông</t>
  </si>
  <si>
    <t>284a;  30/10/2018</t>
  </si>
  <si>
    <t>Nhà văn hóa xã Mường Khong</t>
  </si>
  <si>
    <t>xã Mường Khong</t>
  </si>
  <si>
    <t>152; 30/10/2018</t>
  </si>
  <si>
    <t>UBND xã Mường Khong</t>
  </si>
  <si>
    <t>Đường BT nội bản Noong Luông</t>
  </si>
  <si>
    <t>xã Rạng Đông</t>
  </si>
  <si>
    <t>204a; 30/10/2018</t>
  </si>
  <si>
    <t>UBND xã Rạng Đông</t>
  </si>
  <si>
    <t>b</t>
  </si>
  <si>
    <t>Chuẩn bị đầu tư + KCM 2021</t>
  </si>
  <si>
    <t>Đường từ bản Chăn đi bản Hua Chăn</t>
  </si>
  <si>
    <t>NSH các bản Ten Hon + Thẳm Nậm xã Tênh Phông</t>
  </si>
  <si>
    <t>Trụ sở xã Quài Cang</t>
  </si>
  <si>
    <t>Nhà văn hóa xã Pú Nhung</t>
  </si>
  <si>
    <t>Nhà văn hóa xã Pú Xi</t>
  </si>
  <si>
    <t>Nhà văn hóa xã Rạng Đông</t>
  </si>
  <si>
    <t>Nhà văn hóa xã Ta Ma</t>
  </si>
  <si>
    <t>Trường Tiểu học Nậm Din xã Phình Sáng</t>
  </si>
  <si>
    <t>Đường Mường Khong - Hua Sát (giai đoạn II)</t>
  </si>
  <si>
    <t>CBĐT</t>
  </si>
  <si>
    <t>Đường từ bản Háng Á - Xá Nhè, xã Rạng Đông</t>
  </si>
  <si>
    <t>Đường dân sinh ngầm tràn liên hợp bản Nong Tóng xã Nà Tòng</t>
  </si>
  <si>
    <t>Số 155; 30/10/2019</t>
  </si>
  <si>
    <t>Nước sinh hoạt trung tâm xã Phình Sáng</t>
  </si>
  <si>
    <t>Số 156; 30/10/2019</t>
  </si>
  <si>
    <t>LG vốn NTM</t>
  </si>
  <si>
    <t>Đường Nậm Cá - bản Hồng Lực, xã Nà Sáy</t>
  </si>
  <si>
    <t>142; 21/10/2019</t>
  </si>
  <si>
    <t>Bản đặc biệt khó khăn ( 01 bản): Đường nội bản Dửn GD 2, xã Chiềng Sinh</t>
  </si>
  <si>
    <t>71; 30/10/2019</t>
  </si>
  <si>
    <t>UBND xã Chiềng Sinh</t>
  </si>
  <si>
    <t>Đường bản Hán xã Quài Cang</t>
  </si>
  <si>
    <t>06; 30/10/2019</t>
  </si>
  <si>
    <t>Đường + ngầm từ Khong Nưa đi Phai Cộng</t>
  </si>
  <si>
    <t>Đường + ngầm từ Co Đứa - Pom Khoang</t>
  </si>
  <si>
    <t>Đường bê tông bản Huổi Khạ - Pú Piến</t>
  </si>
  <si>
    <t>Nước sinh hoạt trung tâm xã Pú Xi</t>
  </si>
  <si>
    <t>Thủy lợi Ná Món + Ta Cả, bản Nậm Cá</t>
  </si>
  <si>
    <t>Đường Nậm Din - Phảng Củ, xã Phình Sáng</t>
  </si>
  <si>
    <t>Chuyển M.Chà</t>
  </si>
  <si>
    <t>Chương trình MTQG giảm nghèo thực hiện theo Quyết định 275/QĐ-TTg (nối tiếp Quyết định 293/QĐ-TTg)</t>
  </si>
  <si>
    <t>Chuyển cho huyện Mường Chà 1.422 tr.đ</t>
  </si>
  <si>
    <t>Sửa chữa đường Mường Khong - Hua Sát xã Mường Khong</t>
  </si>
  <si>
    <t>1107; 29/10/2019</t>
  </si>
  <si>
    <t>Nâng cấp đường QL6- bản Lồng (giai đoạn 2)</t>
  </si>
  <si>
    <t>1110; 29/10/2019</t>
  </si>
  <si>
    <t>Đường TT xã Tỏa Tình - bản Hua Sa A</t>
  </si>
  <si>
    <t>1109; 29/10/2019</t>
  </si>
  <si>
    <t>Trường Mầm non Mường Mùn</t>
  </si>
  <si>
    <t>1072/QĐ-UBND ngày 29/10/2019</t>
  </si>
  <si>
    <t>Đường từ bản Hua Mức 1 đến trụ sở tạm xã Pú Xi</t>
  </si>
  <si>
    <t>1106; 29/10/2019</t>
  </si>
  <si>
    <t>Bổ sung dự án đầu tư bằng số vốn hết nhu cầu của Chương trình 275 giai đoạn 2016-2020 (QĐ 716, ngày 24/7/2020 của UBND tỉnh)</t>
  </si>
  <si>
    <t>Đường từ bản Co Đứa - TT xã Mường Khong</t>
  </si>
  <si>
    <t>1334; 09/12/2020</t>
  </si>
  <si>
    <t>c</t>
  </si>
  <si>
    <t>Nâng cấp đường bản Hồng Lực - TT xã Mường Khong</t>
  </si>
  <si>
    <t>Nhà văn hóa bản Phiêng Pi</t>
  </si>
  <si>
    <t>Trụ sở xã Mường Khong</t>
  </si>
  <si>
    <t>Đường từ bản Nôm đi bản Hua Nạ</t>
  </si>
  <si>
    <t>Trường tiểu học Rạng Đông xã Rạng Đông</t>
  </si>
  <si>
    <t>Trường PTDTBT THCS và Tiểu học Pú Xi</t>
  </si>
  <si>
    <t>Đường QL6 - Khu du lịch bản Sáng, xã Quài Cang</t>
  </si>
  <si>
    <t>Đường từ ngã ba đi Nà Đắng đến Phiêng Vang, Trạm Củ</t>
  </si>
  <si>
    <t>Trường tiểu học Khoong Hin xã Mường Khong</t>
  </si>
  <si>
    <t>Chương trình mục tiêu quốc gia giảm nghèo bền vững (CT 30a)</t>
  </si>
  <si>
    <t>Đường Trung tâm xã Rạng Đông - bản Háng Á</t>
  </si>
  <si>
    <t>992/QĐ-UBND; 30/10/2018</t>
  </si>
  <si>
    <t>Vốn CT135: 4.659 tr.đ; NSĐP: 826 tr.đ</t>
  </si>
  <si>
    <t>CÁC CHƯƠNG TRÌNH MỤC TIÊU</t>
  </si>
  <si>
    <t>Chương trình mục tiêu Phát triển kinh tế - xã hội các vùng</t>
  </si>
  <si>
    <t>Đường Trung tâm xã Mường Mùn - Trung tâm xã Pú Xi (đường cứu nạn, cứu hộ)</t>
  </si>
  <si>
    <t>Đường TT xã Phình Sáng - Xã Ta Ma - Giáp xã Mường Giàng (Quỳnh Nhai)</t>
  </si>
  <si>
    <t>Hệ thống tưới ẩm xã Rạng Đông</t>
  </si>
  <si>
    <t>Số TT</t>
  </si>
  <si>
    <t>Ước giải ngân từ 01/01 đến 31/12/2021</t>
  </si>
  <si>
    <t>Dự án khởi công mới giai đoạn 2016-2020</t>
  </si>
  <si>
    <t>Đường từ Km 5+75m (lối rẽ đi Thủy điện Long Tạo) đến bản Hua Mức 1, xã Pú Xi</t>
  </si>
  <si>
    <t>Đường QL6-bản Co Sản, xã Mùn Chung</t>
  </si>
  <si>
    <t>Vốn Ngân sách Trung ương</t>
  </si>
  <si>
    <t>Số vốn kéo dài các năm trước sang năm hiện hành</t>
  </si>
  <si>
    <t>Vốn đầu tư trong cân đối Ngân sách địa phương (huyện quản lý)</t>
  </si>
  <si>
    <t>Giải ngân từ 01/01/2021 đến 31/7/2021</t>
  </si>
  <si>
    <t>Giải ngân từ 1/1/2021 đến 31/7/2021</t>
  </si>
  <si>
    <t>Biểu số 01</t>
  </si>
  <si>
    <t>Biểu số 02</t>
  </si>
  <si>
    <t>Biểu số 03</t>
  </si>
  <si>
    <t>Biểu số 04</t>
  </si>
  <si>
    <t>Biểu số 05</t>
  </si>
  <si>
    <t>+ Vốn cân đối ngân sách địa phương (tỉnh cấp)</t>
  </si>
  <si>
    <t>+ Đầu tư từ nguồn thu tiền sử dụng đất (của huyện)</t>
  </si>
  <si>
    <t>+ Thu từ xổ số kiến thiết (tỉnh cấp)</t>
  </si>
  <si>
    <t>Dự phòng Ngân sách Trung ương (Hỗ trợ năm 2020 khắc phục hậu quả thiên tai)</t>
  </si>
  <si>
    <t>Vốn Ngân sách khác</t>
  </si>
  <si>
    <t>VỐN DỰ PHÒNG NGÂN SÁCH TRUNG ƯƠNG</t>
  </si>
  <si>
    <t>Khắc phục hậu quả thiên tai năm 2020</t>
  </si>
  <si>
    <t>TỔNG SỐ (A+B+C)</t>
  </si>
  <si>
    <t>Kè bảo vệ khu dân cư và đất sản xuất khu vực bản Cộng I, bản Cộng II, bản Pom Sinh, xã Chiềng Đôn,g huyện Tuần Giáo</t>
  </si>
  <si>
    <t>Kè bảo vệ khu dân cưứ khu vực bản Nát xã Quài Cang, huyện Tuần Giáo</t>
  </si>
  <si>
    <t>10=9/8</t>
  </si>
  <si>
    <t>Mức giảm tỷ lệ hộ nghèo theo chuẩn nghèo tiếp cận đa chiều</t>
  </si>
  <si>
    <t>(Kèm theo Kế hoạch số          /KH-UBND ngày      /9/2021 của UBND huyện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</si>
</sst>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41" formatCode="_-* #,##0\ _₫_-;\-* #,##0\ _₫_-;_-* &quot;-&quot;\ _₫_-;_-@_-"/>
    <numFmt numFmtId="43" formatCode="_-* #,##0.00\ _₫_-;\-* #,##0.00\ _₫_-;_-* &quot;-&quot;??\ _₫_-;_-@_-"/>
    <numFmt numFmtId="164" formatCode="_(* #,##0.00_);_(* \(#,##0.00\);_(* &quot;-&quot;??_);_(@_)"/>
    <numFmt numFmtId="165" formatCode="_-* #,##0_-;\-* #,##0_-;_-* &quot;-&quot;_-;_-@_-"/>
    <numFmt numFmtId="166" formatCode="_-* #,##0.00_-;\-* #,##0.00_-;_-* &quot;-&quot;??_-;_-@_-"/>
    <numFmt numFmtId="167" formatCode="\$#,##0\ ;\(\$#,##0\)"/>
    <numFmt numFmtId="168" formatCode="_-&quot;€&quot;* #,##0.00_-;\-&quot;€&quot;* #,##0.00_-;_-&quot;€&quot;* &quot;-&quot;??_-;_-@_-"/>
    <numFmt numFmtId="169" formatCode="&quot;\&quot;#,##0;[Red]&quot;\&quot;\-#,##0"/>
    <numFmt numFmtId="170" formatCode="&quot;\&quot;#,##0.00;[Red]&quot;\&quot;&quot;\&quot;&quot;\&quot;&quot;\&quot;&quot;\&quot;&quot;\&quot;\-#,##0.00"/>
    <numFmt numFmtId="171" formatCode="#,##0.0"/>
    <numFmt numFmtId="172" formatCode="&quot;\&quot;#,##0;[Red]&quot;\&quot;&quot;\&quot;\-#,##0"/>
    <numFmt numFmtId="173" formatCode="#,##0\ &quot;€&quot;;[Red]\-#,##0\ &quot;€&quot;"/>
    <numFmt numFmtId="174" formatCode="#,##0\ &quot;þ&quot;;[Red]\-#,##0\ &quot;þ&quot;"/>
    <numFmt numFmtId="175" formatCode="_(* #,##0_);_(* \(#,##0\);_(* &quot;-&quot;??_);_(@_)"/>
    <numFmt numFmtId="176" formatCode="_-&quot;€&quot;* #,##0_-;\-&quot;€&quot;* #,##0_-;_-&quot;€&quot;* &quot;-&quot;_-;_-@_-"/>
    <numFmt numFmtId="177" formatCode="&quot;VND&quot;#,##0_);[Red]\(&quot;VND&quot;#,##0\)"/>
    <numFmt numFmtId="178" formatCode="_-* #,##0.00\ _V_N_D_-;\-* #,##0.00\ _V_N_D_-;_-* &quot;-&quot;??\ _V_N_D_-;_-@_-"/>
    <numFmt numFmtId="179" formatCode="&quot;\&quot;#,##0.00;[Red]&quot;\&quot;\-#,##0.00"/>
    <numFmt numFmtId="180" formatCode="_-* #,##0.00\ _€_-;\-* #,##0.00\ _€_-;_-* &quot;-&quot;??\ _€_-;_-@_-"/>
    <numFmt numFmtId="181" formatCode="_-* #,##0\ _₫_-;\-* #,##0\ _₫_-;_-* &quot;-&quot;??\ _₫_-;_-@_-"/>
    <numFmt numFmtId="182" formatCode="_-* #,##0.0\ _₫_-;\-* #,##0.0\ _₫_-;_-* &quot;-&quot;??\ _₫_-;_-@_-"/>
    <numFmt numFmtId="183" formatCode="_(* #,##0.00_);_(* \(#,##0.00\);_(* &quot;-&quot;_);_(@_)"/>
    <numFmt numFmtId="184" formatCode="0.0"/>
    <numFmt numFmtId="185" formatCode="#,##0.0_ ;\-#,##0.0\ "/>
    <numFmt numFmtId="186" formatCode="#,##0.00_ ;\-#,##0.00\ "/>
    <numFmt numFmtId="187" formatCode="0.000"/>
    <numFmt numFmtId="188" formatCode="_-* #,##0.000\ _₫_-;\-* #,##0.000\ _₫_-;_-* &quot;-&quot;??\ _₫_-;_-@_-"/>
    <numFmt numFmtId="189" formatCode="0.000000"/>
    <numFmt numFmtId="190" formatCode="#,##0;[Red]#,##0"/>
    <numFmt numFmtId="191" formatCode="_-* #,##0.0\ _₫_-;\-* #,##0.0\ _₫_-;_-* &quot;-&quot;?\ _₫_-;_-@_-"/>
  </numFmts>
  <fonts count="79">
    <font>
      <sz val="12"/>
      <name val="Times New Roman"/>
      <charset val="134"/>
    </font>
    <font>
      <b/>
      <sz val="14"/>
      <name val="Times New Roman"/>
      <family val="1"/>
    </font>
    <font>
      <b/>
      <sz val="13"/>
      <name val="Times New Roman"/>
      <family val="1"/>
    </font>
    <font>
      <i/>
      <sz val="12"/>
      <name val="Times New Roman"/>
      <family val="1"/>
    </font>
    <font>
      <b/>
      <sz val="12"/>
      <name val="Times New Roman"/>
      <family val="1"/>
    </font>
    <font>
      <sz val="14"/>
      <name val="Times New Roman"/>
      <family val="1"/>
    </font>
    <font>
      <b/>
      <i/>
      <sz val="14"/>
      <name val="Times New Roman"/>
      <family val="1"/>
    </font>
    <font>
      <sz val="14"/>
      <name val="Times New Roman"/>
      <family val="1"/>
    </font>
    <font>
      <b/>
      <i/>
      <sz val="12"/>
      <name val="Times New Roman"/>
      <family val="1"/>
    </font>
    <font>
      <sz val="12"/>
      <color indexed="9"/>
      <name val="Times New Roman"/>
      <family val="1"/>
    </font>
    <font>
      <sz val="8"/>
      <name val="Times New Roman"/>
      <family val="1"/>
    </font>
    <font>
      <b/>
      <sz val="10"/>
      <name val="Times New Roman"/>
      <family val="1"/>
    </font>
    <font>
      <sz val="10"/>
      <name val="Times New Roman"/>
      <family val="1"/>
    </font>
    <font>
      <sz val="16"/>
      <name val="Times New Roman"/>
      <family val="1"/>
    </font>
    <font>
      <b/>
      <i/>
      <sz val="16"/>
      <name val="Times New Roman"/>
      <family val="1"/>
    </font>
    <font>
      <i/>
      <sz val="14"/>
      <name val="Times New Roman"/>
      <family val="1"/>
    </font>
    <font>
      <sz val="14"/>
      <color indexed="9"/>
      <name val="Times New Roman"/>
      <family val="1"/>
    </font>
    <font>
      <sz val="18"/>
      <name val="Times New Roman"/>
      <family val="1"/>
    </font>
    <font>
      <b/>
      <sz val="16"/>
      <name val="Times New Roman"/>
      <family val="1"/>
    </font>
    <font>
      <b/>
      <sz val="22"/>
      <name val="Times New Roman"/>
      <family val="1"/>
    </font>
    <font>
      <sz val="14"/>
      <color indexed="8"/>
      <name val="Calibri"/>
      <family val="2"/>
    </font>
    <font>
      <b/>
      <sz val="18"/>
      <name val="Times New Roman"/>
      <family val="1"/>
    </font>
    <font>
      <sz val="10"/>
      <name val="Arial"/>
      <family val="2"/>
    </font>
    <font>
      <sz val="12"/>
      <name val="Times New Roman"/>
      <family val="1"/>
    </font>
    <font>
      <sz val="12"/>
      <name val=".VnTime"/>
      <family val="2"/>
    </font>
    <font>
      <sz val="9"/>
      <name val="Arial"/>
      <family val="2"/>
    </font>
    <font>
      <sz val="14"/>
      <name val="뼻뮝"/>
      <charset val="129"/>
    </font>
    <font>
      <sz val="12"/>
      <name val="¹UAAA¼"/>
      <charset val="128"/>
    </font>
    <font>
      <sz val="12"/>
      <name val="Courier"/>
      <family val="3"/>
    </font>
    <font>
      <b/>
      <sz val="12"/>
      <name val="Arial"/>
      <family val="2"/>
    </font>
    <font>
      <sz val="12"/>
      <name val="뼻뮝"/>
      <charset val="129"/>
    </font>
    <font>
      <sz val="10"/>
      <name val="VNtimes new roman"/>
      <family val="2"/>
    </font>
    <font>
      <sz val="12"/>
      <name val="바탕체"/>
      <charset val="129"/>
    </font>
    <font>
      <sz val="10"/>
      <name val=" "/>
      <charset val="134"/>
    </font>
    <font>
      <b/>
      <sz val="11"/>
      <name val=".VnTimeH"/>
      <family val="2"/>
    </font>
    <font>
      <i/>
      <sz val="10"/>
      <name val=".VnTime"/>
      <family val="2"/>
    </font>
    <font>
      <sz val="14"/>
      <name val=".VnTimeH"/>
      <family val="2"/>
    </font>
    <font>
      <b/>
      <sz val="10"/>
      <name val=".VnTimeH"/>
      <family val="2"/>
    </font>
    <font>
      <sz val="10"/>
      <name val="굴림체"/>
      <charset val="129"/>
    </font>
    <font>
      <sz val="14"/>
      <name val=".VnArial"/>
      <family val="2"/>
    </font>
    <font>
      <b/>
      <sz val="10"/>
      <name val=".VnTime"/>
      <family val="2"/>
    </font>
    <font>
      <b/>
      <sz val="10"/>
      <name val=".VnArial"/>
      <family val="2"/>
    </font>
    <font>
      <sz val="12"/>
      <name val="Arial"/>
      <family val="2"/>
    </font>
    <font>
      <sz val="12"/>
      <name val="바탕체"/>
      <charset val="134"/>
    </font>
    <font>
      <sz val="12"/>
      <name val="Times New Roman"/>
      <family val="1"/>
    </font>
    <font>
      <sz val="12"/>
      <name val="Times New Roman"/>
      <family val="1"/>
    </font>
    <font>
      <sz val="12"/>
      <name val="Times New Roman"/>
      <family val="1"/>
      <charset val="163"/>
    </font>
    <font>
      <sz val="13"/>
      <name val="Times New Roman"/>
      <family val="1"/>
    </font>
    <font>
      <sz val="11"/>
      <name val="Times New Roman"/>
      <family val="1"/>
    </font>
    <font>
      <i/>
      <sz val="10"/>
      <name val="Times New Roman"/>
      <family val="1"/>
    </font>
    <font>
      <sz val="8"/>
      <name val="Times New Roman"/>
      <family val="1"/>
    </font>
    <font>
      <sz val="12"/>
      <color indexed="8"/>
      <name val="Times New Roman"/>
      <family val="2"/>
      <charset val="163"/>
    </font>
    <font>
      <sz val="12"/>
      <name val="Times New Roman"/>
      <family val="1"/>
      <charset val="163"/>
    </font>
    <font>
      <sz val="11"/>
      <color indexed="8"/>
      <name val="Calibri"/>
      <family val="2"/>
    </font>
    <font>
      <i/>
      <sz val="13"/>
      <name val="Times New Roman"/>
      <family val="1"/>
    </font>
    <font>
      <sz val="11"/>
      <color indexed="8"/>
      <name val="Arial"/>
      <family val="2"/>
    </font>
    <font>
      <b/>
      <i/>
      <sz val="11"/>
      <name val="Times New Roman"/>
      <family val="1"/>
    </font>
    <font>
      <sz val="11"/>
      <color theme="1"/>
      <name val="Calibri"/>
      <family val="2"/>
      <scheme val="minor"/>
    </font>
    <font>
      <sz val="11"/>
      <color theme="1"/>
      <name val="Arial"/>
      <family val="2"/>
    </font>
    <font>
      <sz val="13"/>
      <name val=".VnTime"/>
      <family val="2"/>
    </font>
    <font>
      <b/>
      <sz val="11"/>
      <name val="Times New Roman"/>
      <family val="1"/>
    </font>
    <font>
      <b/>
      <i/>
      <sz val="10"/>
      <name val="Times New Roman"/>
      <family val="1"/>
    </font>
    <font>
      <sz val="12"/>
      <color indexed="8"/>
      <name val="Times New Roman"/>
      <family val="1"/>
      <charset val="163"/>
    </font>
    <font>
      <b/>
      <i/>
      <sz val="12"/>
      <color indexed="8"/>
      <name val="Times New Roman"/>
      <family val="1"/>
      <charset val="163"/>
    </font>
    <font>
      <b/>
      <sz val="12"/>
      <color indexed="8"/>
      <name val="Times New Roman"/>
      <family val="1"/>
      <charset val="163"/>
    </font>
    <font>
      <i/>
      <sz val="12"/>
      <color indexed="8"/>
      <name val="Times New Roman"/>
      <family val="1"/>
      <charset val="163"/>
    </font>
    <font>
      <b/>
      <sz val="8"/>
      <name val="Times New Roman"/>
      <family val="1"/>
    </font>
    <font>
      <b/>
      <i/>
      <sz val="8"/>
      <name val="Times New Roman"/>
      <family val="1"/>
    </font>
    <font>
      <b/>
      <i/>
      <sz val="6"/>
      <name val="Times New Roman"/>
      <family val="1"/>
    </font>
    <font>
      <b/>
      <sz val="6"/>
      <name val="Times New Roman"/>
      <family val="1"/>
    </font>
    <font>
      <b/>
      <sz val="9"/>
      <name val="Times New Roman"/>
      <family val="1"/>
    </font>
    <font>
      <sz val="6"/>
      <name val="Times New Roman"/>
      <family val="1"/>
    </font>
    <font>
      <sz val="11"/>
      <color indexed="8"/>
      <name val="Calibri"/>
      <family val="2"/>
      <charset val="163"/>
    </font>
    <font>
      <sz val="9"/>
      <name val="Times New Roman"/>
      <family val="1"/>
    </font>
    <font>
      <b/>
      <i/>
      <sz val="9"/>
      <name val="Times New Roman"/>
      <family val="1"/>
    </font>
    <font>
      <sz val="10"/>
      <name val="Arial"/>
      <family val="2"/>
      <charset val="163"/>
    </font>
    <font>
      <b/>
      <sz val="12"/>
      <color indexed="8"/>
      <name val="Times New Roman"/>
      <family val="1"/>
    </font>
    <font>
      <sz val="12"/>
      <color indexed="8"/>
      <name val="Times New Roman"/>
      <family val="1"/>
    </font>
    <font>
      <sz val="12"/>
      <name val="Times New Roman"/>
      <charset val="134"/>
    </font>
  </fonts>
  <fills count="2">
    <fill>
      <patternFill patternType="none"/>
    </fill>
    <fill>
      <patternFill patternType="gray125"/>
    </fill>
  </fills>
  <borders count="22">
    <border>
      <left/>
      <right/>
      <top/>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auto="1"/>
      </left>
      <right/>
      <top/>
      <bottom/>
      <diagonal/>
    </border>
  </borders>
  <cellStyleXfs count="136">
    <xf numFmtId="0" fontId="0" fillId="0" borderId="0"/>
    <xf numFmtId="0" fontId="24" fillId="0" borderId="0"/>
    <xf numFmtId="175" fontId="36" fillId="0" borderId="1" applyNumberFormat="0" applyFont="0" applyBorder="0" applyAlignment="0">
      <alignment horizontal="center" vertical="center"/>
    </xf>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xf numFmtId="0" fontId="27" fillId="0" borderId="0"/>
    <xf numFmtId="43" fontId="45" fillId="0" borderId="0" applyFont="0" applyFill="0" applyBorder="0" applyAlignment="0" applyProtection="0"/>
    <xf numFmtId="43" fontId="23" fillId="0" borderId="0" applyFont="0" applyFill="0" applyBorder="0" applyAlignment="0" applyProtection="0"/>
    <xf numFmtId="164" fontId="46" fillId="0" borderId="0" applyFont="0" applyFill="0" applyBorder="0" applyAlignment="0" applyProtection="0"/>
    <xf numFmtId="166" fontId="46" fillId="0" borderId="0" applyFont="0" applyFill="0" applyBorder="0" applyAlignment="0" applyProtection="0"/>
    <xf numFmtId="43" fontId="51" fillId="0" borderId="0" applyFont="0" applyFill="0" applyBorder="0" applyAlignment="0" applyProtection="0"/>
    <xf numFmtId="180" fontId="24" fillId="0" borderId="0" applyFont="0" applyFill="0" applyBorder="0" applyAlignment="0" applyProtection="0"/>
    <xf numFmtId="178" fontId="22" fillId="0" borderId="0" applyFont="0" applyFill="0" applyBorder="0" applyAlignment="0" applyProtection="0"/>
    <xf numFmtId="164" fontId="24" fillId="0" borderId="0" applyFont="0" applyFill="0" applyBorder="0" applyAlignment="0" applyProtection="0"/>
    <xf numFmtId="164" fontId="46"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164" fontId="55" fillId="0" borderId="0" applyFont="0" applyFill="0" applyBorder="0" applyAlignment="0" applyProtection="0"/>
    <xf numFmtId="43" fontId="55" fillId="0" borderId="0" applyFont="0" applyFill="0" applyBorder="0" applyAlignment="0" applyProtection="0"/>
    <xf numFmtId="166" fontId="55" fillId="0" borderId="0" applyFont="0" applyFill="0" applyBorder="0" applyAlignment="0" applyProtection="0"/>
    <xf numFmtId="174" fontId="24" fillId="0" borderId="0" applyFont="0" applyFill="0" applyBorder="0" applyAlignment="0" applyProtection="0"/>
    <xf numFmtId="174" fontId="24" fillId="0" borderId="0" applyFont="0" applyFill="0" applyBorder="0" applyAlignment="0" applyProtection="0"/>
    <xf numFmtId="43" fontId="23" fillId="0" borderId="0" applyFont="0" applyFill="0" applyBorder="0" applyAlignment="0" applyProtection="0"/>
    <xf numFmtId="164" fontId="23" fillId="0" borderId="0" applyFont="0" applyFill="0" applyBorder="0" applyAlignment="0" applyProtection="0"/>
    <xf numFmtId="166" fontId="23" fillId="0" borderId="0" applyFont="0" applyFill="0" applyBorder="0" applyAlignment="0" applyProtection="0"/>
    <xf numFmtId="164" fontId="23" fillId="0" borderId="0" applyFont="0" applyFill="0" applyBorder="0" applyAlignment="0" applyProtection="0"/>
    <xf numFmtId="43" fontId="23" fillId="0" borderId="0" applyFont="0" applyFill="0" applyBorder="0" applyAlignment="0" applyProtection="0"/>
    <xf numFmtId="164" fontId="53" fillId="0" borderId="0" applyFont="0" applyFill="0" applyBorder="0" applyAlignment="0" applyProtection="0"/>
    <xf numFmtId="3" fontId="22" fillId="0" borderId="0" applyFont="0" applyFill="0" applyBorder="0" applyAlignment="0" applyProtection="0"/>
    <xf numFmtId="167" fontId="22" fillId="0" borderId="0" applyFont="0" applyFill="0" applyBorder="0" applyAlignment="0" applyProtection="0"/>
    <xf numFmtId="0" fontId="22" fillId="0" borderId="0" applyFont="0" applyFill="0" applyBorder="0" applyAlignment="0" applyProtection="0"/>
    <xf numFmtId="43" fontId="23"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2" fontId="22" fillId="0" borderId="0" applyFont="0" applyFill="0" applyBorder="0" applyAlignment="0" applyProtection="0"/>
    <xf numFmtId="0" fontId="29" fillId="0" borderId="2" applyNumberFormat="0" applyAlignment="0" applyProtection="0">
      <alignment horizontal="left" vertical="center"/>
    </xf>
    <xf numFmtId="0" fontId="29" fillId="0" borderId="3">
      <alignment horizontal="left" vertical="center"/>
    </xf>
    <xf numFmtId="3" fontId="35" fillId="0" borderId="4" applyNumberFormat="0" applyAlignment="0">
      <alignment horizontal="center" vertical="center"/>
    </xf>
    <xf numFmtId="3" fontId="41" fillId="0" borderId="4" applyNumberFormat="0" applyAlignment="0">
      <alignment horizontal="center" vertical="center"/>
    </xf>
    <xf numFmtId="3" fontId="40" fillId="0" borderId="4" applyNumberFormat="0" applyAlignment="0">
      <alignment horizontal="center" vertical="center"/>
    </xf>
    <xf numFmtId="0" fontId="42" fillId="0" borderId="0" applyNumberFormat="0" applyFont="0" applyFill="0" applyAlignment="0"/>
    <xf numFmtId="177" fontId="31" fillId="0" borderId="0"/>
    <xf numFmtId="0" fontId="46" fillId="0" borderId="0"/>
    <xf numFmtId="0" fontId="46" fillId="0" borderId="0"/>
    <xf numFmtId="0" fontId="46" fillId="0" borderId="0"/>
    <xf numFmtId="0" fontId="46" fillId="0" borderId="0"/>
    <xf numFmtId="0" fontId="46" fillId="0" borderId="0"/>
    <xf numFmtId="0" fontId="46" fillId="0" borderId="0"/>
    <xf numFmtId="0" fontId="57" fillId="0" borderId="0"/>
    <xf numFmtId="0" fontId="23" fillId="0" borderId="0"/>
    <xf numFmtId="0" fontId="57" fillId="0" borderId="0"/>
    <xf numFmtId="0" fontId="23" fillId="0" borderId="0"/>
    <xf numFmtId="0" fontId="46" fillId="0" borderId="0"/>
    <xf numFmtId="0" fontId="57" fillId="0" borderId="0"/>
    <xf numFmtId="0" fontId="44" fillId="0" borderId="0"/>
    <xf numFmtId="0" fontId="23" fillId="0" borderId="0"/>
    <xf numFmtId="0" fontId="22" fillId="0" borderId="0"/>
    <xf numFmtId="0" fontId="23" fillId="0" borderId="0"/>
    <xf numFmtId="0" fontId="22" fillId="0" borderId="0"/>
    <xf numFmtId="0" fontId="22" fillId="0" borderId="0"/>
    <xf numFmtId="0" fontId="46" fillId="0" borderId="0"/>
    <xf numFmtId="0" fontId="24" fillId="0" borderId="0"/>
    <xf numFmtId="0" fontId="58" fillId="0" borderId="0"/>
    <xf numFmtId="0" fontId="46" fillId="0" borderId="0"/>
    <xf numFmtId="0" fontId="22" fillId="0" borderId="0"/>
    <xf numFmtId="0" fontId="23" fillId="0" borderId="0"/>
    <xf numFmtId="0" fontId="46" fillId="0" borderId="0"/>
    <xf numFmtId="0" fontId="23" fillId="0" borderId="0"/>
    <xf numFmtId="0" fontId="46" fillId="0" borderId="0"/>
    <xf numFmtId="0" fontId="12" fillId="0" borderId="0"/>
    <xf numFmtId="0" fontId="46" fillId="0" borderId="0"/>
    <xf numFmtId="0" fontId="46" fillId="0" borderId="0"/>
    <xf numFmtId="0" fontId="46" fillId="0" borderId="0"/>
    <xf numFmtId="0" fontId="22" fillId="0" borderId="0"/>
    <xf numFmtId="0" fontId="22" fillId="0" borderId="0"/>
    <xf numFmtId="0" fontId="5" fillId="0" borderId="0"/>
    <xf numFmtId="9" fontId="23" fillId="0" borderId="0" applyFont="0" applyFill="0" applyBorder="0" applyAlignment="0" applyProtection="0"/>
    <xf numFmtId="9" fontId="23" fillId="0" borderId="0" applyFont="0" applyFill="0" applyBorder="0" applyAlignment="0" applyProtection="0"/>
    <xf numFmtId="9" fontId="46" fillId="0" borderId="0" applyFont="0" applyFill="0" applyBorder="0" applyAlignment="0" applyProtection="0"/>
    <xf numFmtId="9" fontId="23" fillId="0" borderId="0" applyFont="0" applyFill="0" applyBorder="0" applyAlignment="0" applyProtection="0"/>
    <xf numFmtId="9" fontId="46" fillId="0" borderId="0" applyFont="0" applyFill="0" applyBorder="0" applyAlignment="0" applyProtection="0"/>
    <xf numFmtId="9" fontId="52" fillId="0" borderId="0" applyFont="0" applyFill="0" applyBorder="0" applyAlignment="0" applyProtection="0"/>
    <xf numFmtId="9" fontId="23" fillId="0" borderId="0" applyFont="0" applyFill="0" applyBorder="0" applyAlignment="0" applyProtection="0"/>
    <xf numFmtId="3" fontId="37" fillId="0" borderId="4" applyNumberFormat="0" applyAlignment="0">
      <alignment horizontal="center" vertical="center"/>
    </xf>
    <xf numFmtId="3" fontId="34" fillId="0" borderId="5" applyNumberFormat="0" applyAlignment="0">
      <alignment horizontal="left" wrapText="1"/>
    </xf>
    <xf numFmtId="0" fontId="39" fillId="0" borderId="0" applyNumberForma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4" fillId="0" borderId="0">
      <alignment vertical="center"/>
    </xf>
    <xf numFmtId="40" fontId="26" fillId="0" borderId="0" applyFont="0" applyFill="0" applyBorder="0" applyAlignment="0" applyProtection="0"/>
    <xf numFmtId="38"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9" fontId="43" fillId="0" borderId="0" applyFont="0" applyFill="0" applyBorder="0" applyAlignment="0" applyProtection="0"/>
    <xf numFmtId="0" fontId="30" fillId="0" borderId="0"/>
    <xf numFmtId="172" fontId="22" fillId="0" borderId="0" applyFont="0" applyFill="0" applyBorder="0" applyAlignment="0" applyProtection="0"/>
    <xf numFmtId="170" fontId="22" fillId="0" borderId="0" applyFont="0" applyFill="0" applyBorder="0" applyAlignment="0" applyProtection="0"/>
    <xf numFmtId="179" fontId="32" fillId="0" borderId="0" applyFont="0" applyFill="0" applyBorder="0" applyAlignment="0" applyProtection="0"/>
    <xf numFmtId="169" fontId="32" fillId="0" borderId="0" applyFont="0" applyFill="0" applyBorder="0" applyAlignment="0" applyProtection="0"/>
    <xf numFmtId="0" fontId="38" fillId="0" borderId="0"/>
    <xf numFmtId="0" fontId="42" fillId="0" borderId="0"/>
    <xf numFmtId="165" fontId="25" fillId="0" borderId="0" applyFont="0" applyFill="0" applyBorder="0" applyAlignment="0" applyProtection="0"/>
    <xf numFmtId="166" fontId="25" fillId="0" borderId="0" applyFont="0" applyFill="0" applyBorder="0" applyAlignment="0" applyProtection="0"/>
    <xf numFmtId="176" fontId="25" fillId="0" borderId="0" applyFont="0" applyFill="0" applyBorder="0" applyAlignment="0" applyProtection="0"/>
    <xf numFmtId="173" fontId="28" fillId="0" borderId="0" applyFont="0" applyFill="0" applyBorder="0" applyAlignment="0" applyProtection="0"/>
    <xf numFmtId="168" fontId="25" fillId="0" borderId="0" applyFont="0" applyFill="0" applyBorder="0" applyAlignment="0" applyProtection="0"/>
    <xf numFmtId="41" fontId="46" fillId="0" borderId="0" applyFont="0" applyFill="0" applyBorder="0" applyAlignment="0" applyProtection="0"/>
    <xf numFmtId="0" fontId="23" fillId="0" borderId="0"/>
    <xf numFmtId="0" fontId="59" fillId="0" borderId="0"/>
    <xf numFmtId="0" fontId="59" fillId="0" borderId="0"/>
    <xf numFmtId="0" fontId="59" fillId="0" borderId="0"/>
    <xf numFmtId="164" fontId="23" fillId="0" borderId="0" applyFont="0" applyFill="0" applyBorder="0" applyAlignment="0" applyProtection="0"/>
    <xf numFmtId="0" fontId="23" fillId="0" borderId="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51" fillId="0" borderId="0" applyFont="0" applyFill="0" applyBorder="0" applyAlignment="0" applyProtection="0"/>
    <xf numFmtId="43" fontId="24" fillId="0" borderId="0" applyFont="0" applyFill="0" applyBorder="0" applyAlignment="0" applyProtection="0"/>
    <xf numFmtId="43" fontId="46" fillId="0" borderId="0" applyFont="0" applyFill="0" applyBorder="0" applyAlignment="0" applyProtection="0"/>
    <xf numFmtId="43" fontId="5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5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9" fontId="46" fillId="0" borderId="0" applyFont="0" applyFill="0" applyBorder="0" applyAlignment="0" applyProtection="0"/>
    <xf numFmtId="43" fontId="23" fillId="0" borderId="0" applyFont="0" applyFill="0" applyBorder="0" applyAlignment="0" applyProtection="0"/>
    <xf numFmtId="41" fontId="46" fillId="0" borderId="0" applyFont="0" applyFill="0" applyBorder="0" applyAlignment="0" applyProtection="0"/>
    <xf numFmtId="0" fontId="72" fillId="0" borderId="0"/>
    <xf numFmtId="0" fontId="75" fillId="0" borderId="0"/>
    <xf numFmtId="9" fontId="78" fillId="0" borderId="0" applyFont="0" applyFill="0" applyBorder="0" applyAlignment="0" applyProtection="0"/>
  </cellStyleXfs>
  <cellXfs count="509">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3" fontId="0" fillId="0" borderId="6" xfId="76" applyNumberFormat="1" applyFont="1" applyBorder="1" applyAlignment="1">
      <alignment horizontal="center" vertical="center" wrapText="1"/>
    </xf>
    <xf numFmtId="3" fontId="7" fillId="0" borderId="6" xfId="76" applyNumberFormat="1" applyFont="1" applyBorder="1" applyAlignment="1">
      <alignment horizontal="center" vertical="center" wrapText="1"/>
    </xf>
    <xf numFmtId="0" fontId="4" fillId="0" borderId="6" xfId="0" applyFont="1" applyBorder="1" applyAlignment="1">
      <alignment vertical="center"/>
    </xf>
    <xf numFmtId="0" fontId="4" fillId="0" borderId="6" xfId="0" applyFont="1" applyBorder="1" applyAlignment="1">
      <alignment horizontal="center" vertical="center"/>
    </xf>
    <xf numFmtId="0" fontId="4" fillId="0" borderId="6" xfId="0" applyFont="1" applyBorder="1" applyAlignment="1">
      <alignment vertical="center" wrapText="1"/>
    </xf>
    <xf numFmtId="0" fontId="0" fillId="0" borderId="6" xfId="0" applyBorder="1" applyAlignment="1">
      <alignment vertical="center"/>
    </xf>
    <xf numFmtId="0" fontId="8" fillId="0" borderId="6" xfId="0" applyFont="1" applyBorder="1" applyAlignment="1">
      <alignment vertical="center"/>
    </xf>
    <xf numFmtId="0" fontId="3" fillId="0" borderId="6" xfId="0" applyFont="1" applyBorder="1" applyAlignment="1">
      <alignment vertical="center"/>
    </xf>
    <xf numFmtId="0" fontId="0" fillId="0" borderId="6" xfId="0" applyBorder="1" applyAlignment="1">
      <alignment horizontal="center" vertical="center"/>
    </xf>
    <xf numFmtId="0" fontId="3" fillId="0" borderId="6" xfId="0" applyFont="1" applyBorder="1" applyAlignment="1">
      <alignment horizontal="center" vertical="center"/>
    </xf>
    <xf numFmtId="0" fontId="8" fillId="0" borderId="6" xfId="0" applyFont="1" applyBorder="1" applyAlignment="1">
      <alignment vertical="center" wrapText="1"/>
    </xf>
    <xf numFmtId="0" fontId="4" fillId="0" borderId="0" xfId="0" applyFont="1"/>
    <xf numFmtId="0" fontId="4" fillId="0" borderId="6" xfId="0" applyFont="1" applyBorder="1" applyAlignment="1">
      <alignment horizontal="center" vertical="center" wrapText="1"/>
    </xf>
    <xf numFmtId="0" fontId="4" fillId="0" borderId="6" xfId="0" applyFont="1" applyBorder="1" applyAlignment="1">
      <alignment horizontal="center"/>
    </xf>
    <xf numFmtId="0" fontId="0" fillId="0" borderId="6" xfId="0" applyBorder="1"/>
    <xf numFmtId="0" fontId="4" fillId="0" borderId="6" xfId="0" applyFont="1" applyBorder="1"/>
    <xf numFmtId="0" fontId="0" fillId="0" borderId="0" xfId="0" applyAlignment="1">
      <alignment horizontal="right"/>
    </xf>
    <xf numFmtId="1" fontId="0" fillId="0" borderId="0" xfId="76" applyNumberFormat="1" applyFont="1" applyAlignment="1">
      <alignment vertical="center"/>
    </xf>
    <xf numFmtId="1" fontId="9" fillId="0" borderId="0" xfId="76" applyNumberFormat="1" applyFont="1" applyAlignment="1">
      <alignment vertical="center"/>
    </xf>
    <xf numFmtId="3" fontId="10" fillId="0" borderId="0" xfId="76" applyNumberFormat="1" applyFont="1" applyAlignment="1">
      <alignment vertical="center" wrapText="1"/>
    </xf>
    <xf numFmtId="1" fontId="11" fillId="0" borderId="0" xfId="76" applyNumberFormat="1" applyFont="1" applyAlignment="1">
      <alignment vertical="center"/>
    </xf>
    <xf numFmtId="1" fontId="12" fillId="0" borderId="0" xfId="76" applyNumberFormat="1" applyFont="1" applyAlignment="1">
      <alignment horizontal="center" vertical="center"/>
    </xf>
    <xf numFmtId="1" fontId="12" fillId="0" borderId="0" xfId="76" applyNumberFormat="1" applyFont="1" applyAlignment="1">
      <alignment vertical="center" wrapText="1"/>
    </xf>
    <xf numFmtId="1" fontId="12" fillId="0" borderId="0" xfId="76" applyNumberFormat="1" applyFont="1" applyAlignment="1">
      <alignment horizontal="center" vertical="center" wrapText="1"/>
    </xf>
    <xf numFmtId="1" fontId="12" fillId="0" borderId="0" xfId="76" applyNumberFormat="1" applyFont="1" applyAlignment="1">
      <alignment horizontal="right" vertical="center"/>
    </xf>
    <xf numFmtId="1" fontId="12" fillId="0" borderId="0" xfId="76" applyNumberFormat="1" applyFont="1" applyAlignment="1">
      <alignment vertical="center"/>
    </xf>
    <xf numFmtId="1" fontId="4" fillId="0" borderId="0" xfId="76" applyNumberFormat="1" applyFont="1" applyAlignment="1">
      <alignment vertical="center"/>
    </xf>
    <xf numFmtId="1" fontId="3" fillId="0" borderId="0" xfId="76" applyNumberFormat="1" applyFont="1" applyAlignment="1">
      <alignment horizontal="center" vertical="center" wrapText="1"/>
    </xf>
    <xf numFmtId="1" fontId="0" fillId="0" borderId="7" xfId="76" applyNumberFormat="1" applyFont="1" applyBorder="1" applyAlignment="1">
      <alignment horizontal="center" vertical="center"/>
    </xf>
    <xf numFmtId="1" fontId="4" fillId="0" borderId="7" xfId="76" applyNumberFormat="1" applyFont="1" applyBorder="1" applyAlignment="1">
      <alignment horizontal="center" vertical="center" wrapText="1"/>
    </xf>
    <xf numFmtId="1" fontId="0" fillId="0" borderId="7" xfId="76" applyNumberFormat="1" applyFont="1" applyBorder="1" applyAlignment="1">
      <alignment horizontal="center" vertical="center" wrapText="1"/>
    </xf>
    <xf numFmtId="1" fontId="0" fillId="0" borderId="7" xfId="76" applyNumberFormat="1" applyFont="1" applyBorder="1" applyAlignment="1">
      <alignment horizontal="right" vertical="center"/>
    </xf>
    <xf numFmtId="1" fontId="4" fillId="0" borderId="5" xfId="76" applyNumberFormat="1" applyFont="1" applyBorder="1" applyAlignment="1">
      <alignment horizontal="center" vertical="center"/>
    </xf>
    <xf numFmtId="1" fontId="4" fillId="0" borderId="8" xfId="76" applyNumberFormat="1" applyFont="1" applyBorder="1" applyAlignment="1">
      <alignment vertical="center" wrapText="1"/>
    </xf>
    <xf numFmtId="1" fontId="4" fillId="0" borderId="5" xfId="76" applyNumberFormat="1" applyFont="1" applyBorder="1" applyAlignment="1">
      <alignment horizontal="center" vertical="center" wrapText="1"/>
    </xf>
    <xf numFmtId="1" fontId="4" fillId="0" borderId="5" xfId="76" applyNumberFormat="1" applyFont="1" applyBorder="1" applyAlignment="1">
      <alignment horizontal="right" vertical="center"/>
    </xf>
    <xf numFmtId="1" fontId="0" fillId="0" borderId="5" xfId="76" applyNumberFormat="1" applyFont="1" applyBorder="1" applyAlignment="1">
      <alignment horizontal="center" vertical="center"/>
    </xf>
    <xf numFmtId="1" fontId="0" fillId="0" borderId="5" xfId="76" applyNumberFormat="1" applyFont="1" applyBorder="1" applyAlignment="1">
      <alignment vertical="center" wrapText="1"/>
    </xf>
    <xf numFmtId="1" fontId="0" fillId="0" borderId="5" xfId="76" applyNumberFormat="1" applyFont="1" applyBorder="1" applyAlignment="1">
      <alignment horizontal="center" vertical="center" wrapText="1"/>
    </xf>
    <xf numFmtId="1" fontId="0" fillId="0" borderId="5" xfId="76" applyNumberFormat="1" applyFont="1" applyBorder="1" applyAlignment="1">
      <alignment horizontal="right" vertical="center"/>
    </xf>
    <xf numFmtId="1" fontId="4" fillId="0" borderId="5" xfId="76" applyNumberFormat="1" applyFont="1" applyBorder="1" applyAlignment="1">
      <alignment vertical="center" wrapText="1"/>
    </xf>
    <xf numFmtId="1" fontId="0" fillId="0" borderId="9" xfId="76" applyNumberFormat="1" applyFont="1" applyBorder="1" applyAlignment="1">
      <alignment horizontal="center" vertical="center"/>
    </xf>
    <xf numFmtId="1" fontId="0" fillId="0" borderId="9" xfId="76" applyNumberFormat="1" applyFont="1" applyBorder="1" applyAlignment="1">
      <alignment vertical="center" wrapText="1"/>
    </xf>
    <xf numFmtId="1" fontId="0" fillId="0" borderId="9" xfId="76" applyNumberFormat="1" applyFont="1" applyBorder="1" applyAlignment="1">
      <alignment horizontal="center" vertical="center" wrapText="1"/>
    </xf>
    <xf numFmtId="1" fontId="0" fillId="0" borderId="9" xfId="76" applyNumberFormat="1" applyFont="1" applyBorder="1" applyAlignment="1">
      <alignment horizontal="right" vertical="center"/>
    </xf>
    <xf numFmtId="1" fontId="0" fillId="0" borderId="0" xfId="76" applyNumberFormat="1" applyFont="1" applyAlignment="1">
      <alignment horizontal="center" vertical="center"/>
    </xf>
    <xf numFmtId="1" fontId="0" fillId="0" borderId="0" xfId="76" applyNumberFormat="1" applyFont="1" applyAlignment="1">
      <alignment vertical="center" wrapText="1"/>
    </xf>
    <xf numFmtId="1" fontId="0" fillId="0" borderId="0" xfId="76" applyNumberFormat="1" applyFont="1" applyAlignment="1">
      <alignment horizontal="center" vertical="center" wrapText="1"/>
    </xf>
    <xf numFmtId="1" fontId="0" fillId="0" borderId="0" xfId="76" applyNumberFormat="1" applyFont="1" applyAlignment="1">
      <alignment horizontal="right" vertical="center"/>
    </xf>
    <xf numFmtId="1" fontId="4" fillId="0" borderId="0" xfId="76" applyNumberFormat="1" applyFont="1" applyAlignment="1">
      <alignment vertical="center" wrapText="1"/>
    </xf>
    <xf numFmtId="1" fontId="13" fillId="0" borderId="0" xfId="76" applyNumberFormat="1" applyFont="1" applyAlignment="1">
      <alignment horizontal="right" vertical="center"/>
    </xf>
    <xf numFmtId="1" fontId="14" fillId="0" borderId="0" xfId="76" applyNumberFormat="1" applyFont="1" applyAlignment="1">
      <alignment vertical="center"/>
    </xf>
    <xf numFmtId="1" fontId="12" fillId="0" borderId="9" xfId="76" applyNumberFormat="1" applyFont="1" applyBorder="1" applyAlignment="1">
      <alignment horizontal="right" vertical="center"/>
    </xf>
    <xf numFmtId="1" fontId="15" fillId="0" borderId="0" xfId="76" applyNumberFormat="1" applyFont="1" applyAlignment="1">
      <alignment vertical="center"/>
    </xf>
    <xf numFmtId="1" fontId="16" fillId="0" borderId="0" xfId="76" applyNumberFormat="1" applyFont="1" applyAlignment="1">
      <alignment vertical="center"/>
    </xf>
    <xf numFmtId="3" fontId="7" fillId="0" borderId="0" xfId="76" applyNumberFormat="1" applyFont="1" applyAlignment="1">
      <alignment horizontal="center" vertical="center" wrapText="1"/>
    </xf>
    <xf numFmtId="3" fontId="7" fillId="0" borderId="0" xfId="76" applyNumberFormat="1" applyFont="1" applyAlignment="1">
      <alignment vertical="center" wrapText="1"/>
    </xf>
    <xf numFmtId="1" fontId="1" fillId="0" borderId="0" xfId="76" applyNumberFormat="1" applyFont="1" applyAlignment="1">
      <alignment vertical="center"/>
    </xf>
    <xf numFmtId="1" fontId="6" fillId="0" borderId="0" xfId="76" applyNumberFormat="1" applyFont="1" applyAlignment="1">
      <alignment vertical="center"/>
    </xf>
    <xf numFmtId="1" fontId="17" fillId="0" borderId="0" xfId="76" applyNumberFormat="1" applyFont="1" applyAlignment="1">
      <alignment vertical="center"/>
    </xf>
    <xf numFmtId="1" fontId="7" fillId="0" borderId="0" xfId="76" applyNumberFormat="1" applyFont="1" applyAlignment="1">
      <alignment horizontal="center" vertical="center"/>
    </xf>
    <xf numFmtId="1" fontId="7" fillId="0" borderId="0" xfId="76" applyNumberFormat="1" applyFont="1" applyAlignment="1">
      <alignment vertical="center" wrapText="1"/>
    </xf>
    <xf numFmtId="1" fontId="7" fillId="0" borderId="0" xfId="76" applyNumberFormat="1" applyFont="1" applyAlignment="1">
      <alignment horizontal="center" vertical="center" wrapText="1"/>
    </xf>
    <xf numFmtId="1" fontId="7" fillId="0" borderId="0" xfId="76" applyNumberFormat="1" applyFont="1" applyAlignment="1">
      <alignment horizontal="right" vertical="center"/>
    </xf>
    <xf numFmtId="1" fontId="7" fillId="0" borderId="0" xfId="76" applyNumberFormat="1" applyFont="1" applyAlignment="1">
      <alignment vertical="center"/>
    </xf>
    <xf numFmtId="1" fontId="18" fillId="0" borderId="0" xfId="76" applyNumberFormat="1" applyFont="1" applyAlignment="1">
      <alignment vertical="center"/>
    </xf>
    <xf numFmtId="1" fontId="7" fillId="0" borderId="7" xfId="76" applyNumberFormat="1" applyFont="1" applyBorder="1" applyAlignment="1">
      <alignment horizontal="center" vertical="center"/>
    </xf>
    <xf numFmtId="1" fontId="1" fillId="0" borderId="7" xfId="76" applyNumberFormat="1" applyFont="1" applyBorder="1" applyAlignment="1">
      <alignment horizontal="center" vertical="center" wrapText="1"/>
    </xf>
    <xf numFmtId="1" fontId="7" fillId="0" borderId="7" xfId="76" applyNumberFormat="1" applyFont="1" applyBorder="1" applyAlignment="1">
      <alignment horizontal="center" vertical="center" wrapText="1"/>
    </xf>
    <xf numFmtId="1" fontId="7" fillId="0" borderId="7" xfId="76" applyNumberFormat="1" applyFont="1" applyBorder="1" applyAlignment="1">
      <alignment horizontal="right" vertical="center"/>
    </xf>
    <xf numFmtId="1" fontId="1" fillId="0" borderId="5" xfId="76" applyNumberFormat="1" applyFont="1" applyBorder="1" applyAlignment="1">
      <alignment horizontal="center" vertical="center"/>
    </xf>
    <xf numFmtId="1" fontId="1" fillId="0" borderId="8" xfId="76" applyNumberFormat="1" applyFont="1" applyBorder="1" applyAlignment="1">
      <alignment vertical="center" wrapText="1"/>
    </xf>
    <xf numFmtId="1" fontId="1" fillId="0" borderId="5" xfId="76" applyNumberFormat="1" applyFont="1" applyBorder="1" applyAlignment="1">
      <alignment horizontal="center" vertical="center" wrapText="1"/>
    </xf>
    <xf numFmtId="1" fontId="1" fillId="0" borderId="5" xfId="76" applyNumberFormat="1" applyFont="1" applyBorder="1" applyAlignment="1">
      <alignment horizontal="right" vertical="center"/>
    </xf>
    <xf numFmtId="1" fontId="7" fillId="0" borderId="5" xfId="76" applyNumberFormat="1" applyFont="1" applyBorder="1" applyAlignment="1">
      <alignment horizontal="center" vertical="center"/>
    </xf>
    <xf numFmtId="1" fontId="7" fillId="0" borderId="5" xfId="76" applyNumberFormat="1" applyFont="1" applyBorder="1" applyAlignment="1">
      <alignment vertical="center" wrapText="1"/>
    </xf>
    <xf numFmtId="1" fontId="7" fillId="0" borderId="5" xfId="76" applyNumberFormat="1" applyFont="1" applyBorder="1" applyAlignment="1">
      <alignment horizontal="center" vertical="center" wrapText="1"/>
    </xf>
    <xf numFmtId="1" fontId="7" fillId="0" borderId="5" xfId="76" applyNumberFormat="1" applyFont="1" applyBorder="1" applyAlignment="1">
      <alignment horizontal="right" vertical="center"/>
    </xf>
    <xf numFmtId="1" fontId="6" fillId="0" borderId="5" xfId="76" applyNumberFormat="1" applyFont="1" applyBorder="1" applyAlignment="1">
      <alignment horizontal="center" vertical="center"/>
    </xf>
    <xf numFmtId="1" fontId="6" fillId="0" borderId="8" xfId="76" applyNumberFormat="1" applyFont="1" applyBorder="1" applyAlignment="1">
      <alignment vertical="center" wrapText="1"/>
    </xf>
    <xf numFmtId="1" fontId="6" fillId="0" borderId="5" xfId="76" applyNumberFormat="1" applyFont="1" applyBorder="1" applyAlignment="1">
      <alignment horizontal="center" vertical="center" wrapText="1"/>
    </xf>
    <xf numFmtId="1" fontId="6" fillId="0" borderId="5" xfId="76" applyNumberFormat="1" applyFont="1" applyBorder="1" applyAlignment="1">
      <alignment horizontal="right" vertical="center"/>
    </xf>
    <xf numFmtId="1" fontId="7" fillId="0" borderId="9" xfId="76" applyNumberFormat="1" applyFont="1" applyBorder="1" applyAlignment="1">
      <alignment horizontal="center" vertical="center"/>
    </xf>
    <xf numFmtId="1" fontId="7" fillId="0" borderId="9" xfId="76" applyNumberFormat="1" applyFont="1" applyBorder="1" applyAlignment="1">
      <alignment vertical="center" wrapText="1"/>
    </xf>
    <xf numFmtId="1" fontId="7" fillId="0" borderId="9" xfId="76" applyNumberFormat="1" applyFont="1" applyBorder="1" applyAlignment="1">
      <alignment horizontal="center" vertical="center" wrapText="1"/>
    </xf>
    <xf numFmtId="1" fontId="7" fillId="0" borderId="9" xfId="76" applyNumberFormat="1" applyFont="1" applyBorder="1" applyAlignment="1">
      <alignment horizontal="right" vertical="center"/>
    </xf>
    <xf numFmtId="1" fontId="17" fillId="0" borderId="0" xfId="76" applyNumberFormat="1" applyFont="1" applyAlignment="1">
      <alignment horizontal="center" vertical="center"/>
    </xf>
    <xf numFmtId="1" fontId="21" fillId="0" borderId="0" xfId="76" applyNumberFormat="1" applyFont="1" applyAlignment="1">
      <alignment vertical="center" wrapText="1"/>
    </xf>
    <xf numFmtId="1" fontId="7" fillId="0" borderId="0" xfId="76" applyNumberFormat="1" applyFont="1" applyAlignment="1">
      <alignment horizontal="left" vertical="center" wrapText="1"/>
    </xf>
    <xf numFmtId="1" fontId="7" fillId="0" borderId="5" xfId="76" quotePrefix="1" applyNumberFormat="1" applyFont="1" applyBorder="1" applyAlignment="1">
      <alignment vertical="center" wrapText="1"/>
    </xf>
    <xf numFmtId="1" fontId="0" fillId="0" borderId="5" xfId="76" quotePrefix="1" applyNumberFormat="1" applyFont="1" applyBorder="1" applyAlignment="1">
      <alignment vertical="center" wrapText="1"/>
    </xf>
    <xf numFmtId="0" fontId="8" fillId="0" borderId="6" xfId="0" quotePrefix="1" applyFont="1" applyBorder="1" applyAlignment="1">
      <alignment vertical="center"/>
    </xf>
    <xf numFmtId="0" fontId="3" fillId="0" borderId="6" xfId="0" quotePrefix="1" applyFont="1" applyBorder="1" applyAlignment="1">
      <alignment vertical="center"/>
    </xf>
    <xf numFmtId="0" fontId="0" fillId="0" borderId="6" xfId="0" quotePrefix="1" applyBorder="1" applyAlignment="1">
      <alignment vertical="center"/>
    </xf>
    <xf numFmtId="0" fontId="13"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23" fillId="0" borderId="0" xfId="0" applyFont="1" applyFill="1" applyAlignment="1">
      <alignment vertical="center"/>
    </xf>
    <xf numFmtId="0" fontId="23" fillId="0" borderId="0" xfId="0" applyFont="1" applyFill="1" applyAlignment="1">
      <alignment horizontal="center" vertical="center"/>
    </xf>
    <xf numFmtId="0" fontId="12" fillId="0" borderId="14" xfId="58" quotePrefix="1" applyFont="1" applyFill="1" applyBorder="1" applyAlignment="1">
      <alignment horizontal="center" vertical="center"/>
    </xf>
    <xf numFmtId="0" fontId="12" fillId="0" borderId="14" xfId="58" applyFont="1" applyFill="1" applyBorder="1" applyAlignment="1">
      <alignment horizontal="center" vertical="center" wrapText="1"/>
    </xf>
    <xf numFmtId="0" fontId="12" fillId="0" borderId="14" xfId="58" applyFont="1" applyFill="1" applyBorder="1" applyAlignment="1">
      <alignment vertical="center" wrapText="1"/>
    </xf>
    <xf numFmtId="183" fontId="12" fillId="0" borderId="14" xfId="109" applyNumberFormat="1" applyFont="1" applyFill="1" applyBorder="1" applyAlignment="1">
      <alignment horizontal="right" vertical="center" wrapText="1"/>
    </xf>
    <xf numFmtId="0" fontId="12" fillId="0" borderId="14" xfId="58" applyFont="1" applyFill="1" applyBorder="1" applyAlignment="1">
      <alignment horizontal="center" vertical="center"/>
    </xf>
    <xf numFmtId="0" fontId="12" fillId="0" borderId="14" xfId="52" applyFont="1" applyFill="1" applyBorder="1" applyAlignment="1">
      <alignment horizontal="right" vertical="center" wrapText="1"/>
    </xf>
    <xf numFmtId="0" fontId="12" fillId="0" borderId="14" xfId="58" quotePrefix="1" applyFont="1" applyFill="1" applyBorder="1" applyAlignment="1">
      <alignment horizontal="center" vertical="center" wrapText="1"/>
    </xf>
    <xf numFmtId="0" fontId="4" fillId="0" borderId="14" xfId="52" applyFont="1" applyFill="1" applyBorder="1" applyAlignment="1">
      <alignment vertical="center" wrapText="1"/>
    </xf>
    <xf numFmtId="0" fontId="12" fillId="0" borderId="14" xfId="52" applyFont="1" applyFill="1" applyBorder="1" applyAlignment="1">
      <alignment horizontal="center" vertical="center" wrapText="1"/>
    </xf>
    <xf numFmtId="0" fontId="12" fillId="0" borderId="14" xfId="52" applyFont="1" applyFill="1" applyBorder="1" applyAlignment="1">
      <alignment horizontal="left" vertical="center" wrapText="1"/>
    </xf>
    <xf numFmtId="2" fontId="12" fillId="0" borderId="14" xfId="52" applyNumberFormat="1" applyFont="1" applyFill="1" applyBorder="1" applyAlignment="1">
      <alignment horizontal="center" vertical="center" wrapText="1"/>
    </xf>
    <xf numFmtId="2" fontId="12" fillId="0" borderId="14" xfId="52" applyNumberFormat="1" applyFont="1" applyFill="1" applyBorder="1" applyAlignment="1">
      <alignment horizontal="left" vertical="center" wrapText="1"/>
    </xf>
    <xf numFmtId="0" fontId="23" fillId="0" borderId="0" xfId="52" applyFont="1" applyFill="1"/>
    <xf numFmtId="0" fontId="11" fillId="0" borderId="14" xfId="52" applyFont="1" applyFill="1" applyBorder="1" applyAlignment="1">
      <alignment horizontal="center" vertical="center" wrapText="1"/>
    </xf>
    <xf numFmtId="0" fontId="11" fillId="0" borderId="14" xfId="52" applyFont="1" applyFill="1" applyBorder="1" applyAlignment="1">
      <alignment horizontal="left" vertical="center" wrapText="1"/>
    </xf>
    <xf numFmtId="181" fontId="12" fillId="0" borderId="14" xfId="10" applyNumberFormat="1" applyFont="1" applyFill="1" applyBorder="1" applyAlignment="1">
      <alignment horizontal="right" vertical="center" wrapText="1"/>
    </xf>
    <xf numFmtId="182" fontId="12" fillId="0" borderId="14" xfId="10" applyNumberFormat="1" applyFont="1" applyFill="1" applyBorder="1" applyAlignment="1">
      <alignment horizontal="right" vertical="center" wrapText="1"/>
    </xf>
    <xf numFmtId="0" fontId="49" fillId="0" borderId="14" xfId="52" applyFont="1" applyFill="1" applyBorder="1" applyAlignment="1">
      <alignment horizontal="left" vertical="center" wrapText="1"/>
    </xf>
    <xf numFmtId="0" fontId="12" fillId="0" borderId="14" xfId="72" applyFont="1" applyFill="1" applyBorder="1" applyAlignment="1">
      <alignment horizontal="center" vertical="center"/>
    </xf>
    <xf numFmtId="0" fontId="12" fillId="0" borderId="14" xfId="72" quotePrefix="1" applyFont="1" applyFill="1" applyBorder="1" applyAlignment="1">
      <alignment horizontal="center" vertical="center"/>
    </xf>
    <xf numFmtId="0" fontId="12" fillId="0" borderId="14" xfId="72" applyFont="1" applyFill="1" applyBorder="1" applyAlignment="1">
      <alignment vertical="center" wrapText="1"/>
    </xf>
    <xf numFmtId="0" fontId="12" fillId="0" borderId="14" xfId="72" applyFont="1" applyFill="1" applyBorder="1" applyAlignment="1">
      <alignment vertical="center"/>
    </xf>
    <xf numFmtId="184" fontId="12" fillId="0" borderId="14" xfId="10" applyNumberFormat="1" applyFont="1" applyFill="1" applyBorder="1" applyAlignment="1">
      <alignment horizontal="right" vertical="center" wrapText="1"/>
    </xf>
    <xf numFmtId="0" fontId="11" fillId="0" borderId="14" xfId="52" applyFont="1" applyFill="1" applyBorder="1" applyAlignment="1">
      <alignment horizontal="justify" vertical="center" wrapText="1"/>
    </xf>
    <xf numFmtId="43" fontId="12" fillId="0" borderId="14" xfId="10" applyFont="1" applyFill="1" applyBorder="1" applyAlignment="1">
      <alignment horizontal="center" vertical="center" wrapText="1"/>
    </xf>
    <xf numFmtId="43" fontId="12" fillId="0" borderId="14" xfId="10" applyFont="1" applyFill="1" applyBorder="1" applyAlignment="1">
      <alignment horizontal="left" vertical="center" wrapText="1"/>
    </xf>
    <xf numFmtId="43" fontId="23" fillId="0" borderId="18" xfId="10" applyFont="1" applyFill="1" applyBorder="1" applyAlignment="1">
      <alignment vertical="center" wrapText="1"/>
    </xf>
    <xf numFmtId="0" fontId="23" fillId="0" borderId="18" xfId="52" applyFont="1" applyFill="1" applyBorder="1" applyAlignment="1">
      <alignment vertical="center" wrapText="1"/>
    </xf>
    <xf numFmtId="0" fontId="23" fillId="0" borderId="19" xfId="52" applyFont="1" applyFill="1" applyBorder="1" applyAlignment="1">
      <alignment vertical="center" wrapText="1"/>
    </xf>
    <xf numFmtId="43" fontId="23" fillId="0" borderId="18" xfId="10" applyFont="1" applyFill="1" applyBorder="1" applyAlignment="1">
      <alignment horizontal="right" vertical="center" wrapText="1"/>
    </xf>
    <xf numFmtId="164" fontId="23" fillId="0" borderId="18" xfId="52" applyNumberFormat="1" applyFont="1" applyFill="1" applyBorder="1" applyAlignment="1">
      <alignment horizontal="right" vertical="center" wrapText="1"/>
    </xf>
    <xf numFmtId="164" fontId="23" fillId="0" borderId="19" xfId="52" applyNumberFormat="1" applyFont="1" applyFill="1" applyBorder="1" applyAlignment="1">
      <alignment horizontal="right" vertical="center" wrapText="1"/>
    </xf>
    <xf numFmtId="181" fontId="23" fillId="0" borderId="18" xfId="10" applyNumberFormat="1" applyFont="1" applyFill="1" applyBorder="1" applyAlignment="1">
      <alignment vertical="center" wrapText="1"/>
    </xf>
    <xf numFmtId="43" fontId="23" fillId="0" borderId="19" xfId="10" applyFont="1" applyFill="1" applyBorder="1" applyAlignment="1">
      <alignment vertical="center" wrapText="1"/>
    </xf>
    <xf numFmtId="0" fontId="23" fillId="0" borderId="0" xfId="0" applyFont="1" applyFill="1" applyBorder="1" applyAlignment="1">
      <alignment vertical="center" wrapText="1"/>
    </xf>
    <xf numFmtId="0" fontId="12" fillId="0" borderId="14" xfId="52" applyFont="1" applyFill="1" applyBorder="1" applyAlignment="1">
      <alignment vertical="center" wrapText="1"/>
    </xf>
    <xf numFmtId="0" fontId="12" fillId="0" borderId="0" xfId="52" applyFont="1" applyFill="1"/>
    <xf numFmtId="0" fontId="49" fillId="0" borderId="14" xfId="58" quotePrefix="1" applyFont="1" applyFill="1" applyBorder="1" applyAlignment="1">
      <alignment horizontal="center" vertical="center"/>
    </xf>
    <xf numFmtId="0" fontId="49" fillId="0" borderId="14" xfId="58" quotePrefix="1" applyFont="1" applyFill="1" applyBorder="1" applyAlignment="1">
      <alignment vertical="center" wrapText="1"/>
    </xf>
    <xf numFmtId="0" fontId="49" fillId="0" borderId="14" xfId="58" applyFont="1" applyFill="1" applyBorder="1" applyAlignment="1">
      <alignment horizontal="center" vertical="center" wrapText="1"/>
    </xf>
    <xf numFmtId="0" fontId="12" fillId="0" borderId="14" xfId="58" quotePrefix="1" applyFont="1" applyFill="1" applyBorder="1" applyAlignment="1">
      <alignment vertical="center" wrapText="1"/>
    </xf>
    <xf numFmtId="0" fontId="12" fillId="0" borderId="0" xfId="58" applyFont="1" applyFill="1" applyAlignment="1">
      <alignment vertical="center"/>
    </xf>
    <xf numFmtId="0" fontId="49" fillId="0" borderId="14" xfId="58" applyFont="1" applyFill="1" applyBorder="1" applyAlignment="1">
      <alignment horizontal="center" vertical="center"/>
    </xf>
    <xf numFmtId="0" fontId="49" fillId="0" borderId="14" xfId="52" applyFont="1" applyFill="1" applyBorder="1" applyAlignment="1">
      <alignment horizontal="center" vertical="center" wrapText="1"/>
    </xf>
    <xf numFmtId="0" fontId="49" fillId="0" borderId="14" xfId="52" applyFont="1" applyFill="1" applyBorder="1" applyAlignment="1">
      <alignment horizontal="right" vertical="center" wrapText="1"/>
    </xf>
    <xf numFmtId="182" fontId="49" fillId="0" borderId="14" xfId="10" applyNumberFormat="1" applyFont="1" applyFill="1" applyBorder="1" applyAlignment="1">
      <alignment horizontal="right" vertical="center" wrapText="1"/>
    </xf>
    <xf numFmtId="0" fontId="49" fillId="0" borderId="0" xfId="58" applyFont="1" applyFill="1" applyAlignment="1">
      <alignment vertical="center"/>
    </xf>
    <xf numFmtId="0" fontId="61" fillId="0" borderId="14" xfId="72" quotePrefix="1" applyFont="1" applyFill="1" applyBorder="1" applyAlignment="1">
      <alignment horizontal="center" vertical="center"/>
    </xf>
    <xf numFmtId="0" fontId="61" fillId="0" borderId="14" xfId="72" applyFont="1" applyFill="1" applyBorder="1" applyAlignment="1">
      <alignment vertical="center" wrapText="1"/>
    </xf>
    <xf numFmtId="0" fontId="61" fillId="0" borderId="14" xfId="72" applyFont="1" applyFill="1" applyBorder="1" applyAlignment="1">
      <alignment horizontal="center" vertical="center"/>
    </xf>
    <xf numFmtId="182" fontId="61" fillId="0" borderId="14" xfId="10" applyNumberFormat="1" applyFont="1" applyFill="1" applyBorder="1" applyAlignment="1">
      <alignment horizontal="right" vertical="center" wrapText="1"/>
    </xf>
    <xf numFmtId="0" fontId="61" fillId="0" borderId="0" xfId="58" applyFont="1" applyFill="1" applyAlignment="1">
      <alignment vertical="center"/>
    </xf>
    <xf numFmtId="0" fontId="61" fillId="0" borderId="14" xfId="58" quotePrefix="1" applyFont="1" applyFill="1" applyBorder="1" applyAlignment="1">
      <alignment horizontal="center" vertical="center" wrapText="1"/>
    </xf>
    <xf numFmtId="0" fontId="61" fillId="0" borderId="14" xfId="58" applyFont="1" applyFill="1" applyBorder="1" applyAlignment="1">
      <alignment vertical="center" wrapText="1"/>
    </xf>
    <xf numFmtId="0" fontId="61" fillId="0" borderId="14" xfId="58" applyFont="1" applyFill="1" applyBorder="1" applyAlignment="1">
      <alignment horizontal="center" vertical="center"/>
    </xf>
    <xf numFmtId="0" fontId="61" fillId="0" borderId="0" xfId="52" applyFont="1" applyFill="1"/>
    <xf numFmtId="0" fontId="49" fillId="0" borderId="14" xfId="58" quotePrefix="1" applyFont="1" applyFill="1" applyBorder="1" applyAlignment="1">
      <alignment horizontal="center" vertical="center" wrapText="1"/>
    </xf>
    <xf numFmtId="49" fontId="49" fillId="0" borderId="14" xfId="110" applyNumberFormat="1" applyFont="1" applyFill="1" applyBorder="1" applyAlignment="1">
      <alignment vertical="center" wrapText="1"/>
    </xf>
    <xf numFmtId="0" fontId="49" fillId="0" borderId="14" xfId="110" applyFont="1" applyFill="1" applyBorder="1" applyAlignment="1">
      <alignment horizontal="center" vertical="center" wrapText="1"/>
    </xf>
    <xf numFmtId="0" fontId="49" fillId="0" borderId="0" xfId="52" applyFont="1" applyFill="1"/>
    <xf numFmtId="0" fontId="49" fillId="0" borderId="14" xfId="58" applyFont="1" applyFill="1" applyBorder="1" applyAlignment="1">
      <alignment vertical="center" wrapText="1"/>
    </xf>
    <xf numFmtId="49" fontId="12" fillId="0" borderId="14" xfId="110" applyNumberFormat="1" applyFont="1" applyFill="1" applyBorder="1" applyAlignment="1">
      <alignment vertical="center" wrapText="1"/>
    </xf>
    <xf numFmtId="185" fontId="12" fillId="0" borderId="14" xfId="10" applyNumberFormat="1" applyFont="1" applyFill="1" applyBorder="1" applyAlignment="1">
      <alignment horizontal="right" vertical="center"/>
    </xf>
    <xf numFmtId="186" fontId="12" fillId="0" borderId="14" xfId="10" applyNumberFormat="1" applyFont="1" applyFill="1" applyBorder="1" applyAlignment="1">
      <alignment horizontal="right" vertical="center"/>
    </xf>
    <xf numFmtId="0" fontId="12" fillId="0" borderId="14" xfId="110" applyFont="1" applyFill="1" applyBorder="1" applyAlignment="1">
      <alignment horizontal="center" vertical="center" wrapText="1"/>
    </xf>
    <xf numFmtId="49" fontId="12" fillId="0" borderId="14" xfId="110" quotePrefix="1" applyNumberFormat="1" applyFont="1" applyFill="1" applyBorder="1" applyAlignment="1">
      <alignment vertical="center" wrapText="1"/>
    </xf>
    <xf numFmtId="49" fontId="49" fillId="0" borderId="14" xfId="110" quotePrefix="1" applyNumberFormat="1" applyFont="1" applyFill="1" applyBorder="1" applyAlignment="1">
      <alignment vertical="center" wrapText="1"/>
    </xf>
    <xf numFmtId="0" fontId="12" fillId="0" borderId="14" xfId="47" applyFont="1" applyFill="1" applyBorder="1" applyAlignment="1">
      <alignment vertical="center" wrapText="1"/>
    </xf>
    <xf numFmtId="0" fontId="12" fillId="0" borderId="14" xfId="58" applyFont="1" applyFill="1" applyBorder="1" applyAlignment="1">
      <alignment horizontal="left" vertical="center"/>
    </xf>
    <xf numFmtId="3" fontId="12" fillId="0" borderId="14" xfId="52" applyNumberFormat="1" applyFont="1" applyFill="1" applyBorder="1" applyAlignment="1">
      <alignment horizontal="right" vertical="center" wrapText="1"/>
    </xf>
    <xf numFmtId="171" fontId="12" fillId="0" borderId="14" xfId="52" applyNumberFormat="1" applyFont="1" applyFill="1" applyBorder="1" applyAlignment="1">
      <alignment horizontal="right" vertical="center" wrapText="1"/>
    </xf>
    <xf numFmtId="0" fontId="12" fillId="0" borderId="14" xfId="54" applyFont="1" applyFill="1" applyBorder="1" applyAlignment="1">
      <alignment horizontal="left" vertical="center" wrapText="1"/>
    </xf>
    <xf numFmtId="0" fontId="12" fillId="0" borderId="14" xfId="54" applyFont="1" applyFill="1" applyBorder="1" applyAlignment="1">
      <alignment horizontal="center" vertical="center" wrapText="1"/>
    </xf>
    <xf numFmtId="0" fontId="12" fillId="0" borderId="14" xfId="112" applyFont="1" applyFill="1" applyBorder="1" applyAlignment="1">
      <alignment horizontal="left" vertical="center" wrapText="1"/>
    </xf>
    <xf numFmtId="0" fontId="12" fillId="0" borderId="14" xfId="112" applyFont="1" applyFill="1" applyBorder="1" applyAlignment="1">
      <alignment horizontal="center" vertical="center" wrapText="1"/>
    </xf>
    <xf numFmtId="1" fontId="12" fillId="0" borderId="14" xfId="112" applyNumberFormat="1" applyFont="1" applyFill="1" applyBorder="1" applyAlignment="1">
      <alignment horizontal="right" vertical="center" wrapText="1"/>
    </xf>
    <xf numFmtId="184" fontId="12" fillId="0" borderId="14" xfId="112" applyNumberFormat="1" applyFont="1" applyFill="1" applyBorder="1" applyAlignment="1">
      <alignment horizontal="right" vertical="center" wrapText="1"/>
    </xf>
    <xf numFmtId="1" fontId="12" fillId="0" borderId="14" xfId="113" applyNumberFormat="1" applyFont="1" applyFill="1" applyBorder="1" applyAlignment="1">
      <alignment horizontal="right" vertical="center" wrapText="1"/>
    </xf>
    <xf numFmtId="171" fontId="12" fillId="0" borderId="14" xfId="112" applyNumberFormat="1" applyFont="1" applyFill="1" applyBorder="1" applyAlignment="1">
      <alignment horizontal="right" vertical="center" wrapText="1"/>
    </xf>
    <xf numFmtId="3" fontId="12" fillId="0" borderId="14" xfId="113" applyNumberFormat="1" applyFont="1" applyFill="1" applyBorder="1" applyAlignment="1">
      <alignment horizontal="right" vertical="center" wrapText="1"/>
    </xf>
    <xf numFmtId="184" fontId="12" fillId="0" borderId="14" xfId="113" applyNumberFormat="1" applyFont="1" applyFill="1" applyBorder="1" applyAlignment="1">
      <alignment horizontal="right" vertical="center" wrapText="1"/>
    </xf>
    <xf numFmtId="182" fontId="12" fillId="0" borderId="14" xfId="9" applyNumberFormat="1" applyFont="1" applyFill="1" applyBorder="1" applyAlignment="1">
      <alignment horizontal="right" vertical="center" wrapText="1"/>
    </xf>
    <xf numFmtId="43" fontId="12" fillId="0" borderId="14" xfId="9" applyNumberFormat="1" applyFont="1" applyFill="1" applyBorder="1" applyAlignment="1">
      <alignment horizontal="right" vertical="center" wrapText="1"/>
    </xf>
    <xf numFmtId="181" fontId="12" fillId="0" borderId="14" xfId="9" applyNumberFormat="1" applyFont="1" applyFill="1" applyBorder="1" applyAlignment="1">
      <alignment horizontal="right" vertical="center" wrapText="1"/>
    </xf>
    <xf numFmtId="0" fontId="1" fillId="0" borderId="18"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18" xfId="0" applyFont="1" applyFill="1" applyBorder="1" applyAlignment="1">
      <alignment vertical="center" wrapText="1"/>
    </xf>
    <xf numFmtId="0" fontId="62" fillId="0" borderId="0" xfId="0" applyFont="1" applyAlignment="1">
      <alignment vertical="center" wrapText="1"/>
    </xf>
    <xf numFmtId="0" fontId="62" fillId="0" borderId="0" xfId="0" applyFont="1"/>
    <xf numFmtId="0" fontId="64" fillId="0" borderId="0" xfId="0" applyFont="1" applyAlignment="1">
      <alignment vertical="center" wrapText="1"/>
    </xf>
    <xf numFmtId="0" fontId="62" fillId="0" borderId="0" xfId="0" applyFont="1" applyBorder="1" applyAlignment="1">
      <alignment vertical="center" wrapText="1"/>
    </xf>
    <xf numFmtId="0" fontId="62" fillId="0" borderId="0" xfId="0" applyFont="1" applyAlignment="1">
      <alignment horizontal="center" vertical="center" wrapText="1"/>
    </xf>
    <xf numFmtId="0" fontId="62" fillId="0" borderId="18" xfId="0" applyFont="1" applyBorder="1" applyAlignment="1">
      <alignment horizontal="center" vertical="center" wrapText="1"/>
    </xf>
    <xf numFmtId="0" fontId="62" fillId="0" borderId="18" xfId="0" quotePrefix="1" applyFont="1" applyBorder="1" applyAlignment="1">
      <alignment horizontal="center" vertical="center" wrapText="1"/>
    </xf>
    <xf numFmtId="0" fontId="64" fillId="0" borderId="18" xfId="0" applyFont="1" applyBorder="1" applyAlignment="1">
      <alignment horizontal="center" vertical="center" wrapText="1"/>
    </xf>
    <xf numFmtId="0" fontId="64" fillId="0" borderId="18" xfId="0" applyFont="1" applyBorder="1" applyAlignment="1">
      <alignment vertical="center" wrapText="1"/>
    </xf>
    <xf numFmtId="49" fontId="64" fillId="0" borderId="18" xfId="0" applyNumberFormat="1" applyFont="1" applyBorder="1" applyAlignment="1">
      <alignment vertical="center" wrapText="1"/>
    </xf>
    <xf numFmtId="175" fontId="64" fillId="0" borderId="0" xfId="0" applyNumberFormat="1" applyFont="1" applyAlignment="1">
      <alignment vertical="center" wrapText="1"/>
    </xf>
    <xf numFmtId="0" fontId="64" fillId="0" borderId="0" xfId="0" applyFont="1"/>
    <xf numFmtId="0" fontId="77" fillId="0" borderId="0" xfId="0" applyFont="1" applyAlignment="1">
      <alignment vertical="center" wrapText="1"/>
    </xf>
    <xf numFmtId="0" fontId="77" fillId="0" borderId="0" xfId="0" applyFont="1"/>
    <xf numFmtId="0" fontId="10" fillId="0" borderId="0" xfId="0" applyFont="1" applyFill="1"/>
    <xf numFmtId="0" fontId="10" fillId="0" borderId="18" xfId="0" applyFont="1" applyFill="1" applyBorder="1" applyAlignment="1">
      <alignment horizontal="center" vertical="center" wrapText="1"/>
    </xf>
    <xf numFmtId="3" fontId="11" fillId="0" borderId="18" xfId="0" applyNumberFormat="1" applyFont="1" applyFill="1" applyBorder="1" applyAlignment="1">
      <alignment horizontal="right" vertical="center" wrapText="1"/>
    </xf>
    <xf numFmtId="3" fontId="61" fillId="0" borderId="18" xfId="76" quotePrefix="1" applyNumberFormat="1" applyFont="1" applyFill="1" applyBorder="1" applyAlignment="1">
      <alignment horizontal="right" vertical="center" wrapText="1"/>
    </xf>
    <xf numFmtId="171" fontId="12" fillId="0" borderId="18" xfId="76" quotePrefix="1" applyNumberFormat="1" applyFont="1" applyFill="1" applyBorder="1" applyAlignment="1">
      <alignment horizontal="right" vertical="center" wrapText="1"/>
    </xf>
    <xf numFmtId="171" fontId="12" fillId="0" borderId="18" xfId="76" applyNumberFormat="1" applyFont="1" applyFill="1" applyBorder="1" applyAlignment="1">
      <alignment horizontal="right" vertical="center" wrapText="1"/>
    </xf>
    <xf numFmtId="3" fontId="61" fillId="0" borderId="18" xfId="76" applyNumberFormat="1" applyFont="1" applyFill="1" applyBorder="1" applyAlignment="1">
      <alignment horizontal="right" vertical="center" wrapText="1"/>
    </xf>
    <xf numFmtId="3" fontId="11" fillId="0" borderId="18" xfId="30" applyNumberFormat="1" applyFont="1" applyFill="1" applyBorder="1" applyAlignment="1">
      <alignment horizontal="right" vertical="center" wrapText="1"/>
    </xf>
    <xf numFmtId="3" fontId="12" fillId="0" borderId="18" xfId="76" quotePrefix="1" applyNumberFormat="1" applyFont="1" applyFill="1" applyBorder="1" applyAlignment="1">
      <alignment horizontal="right" vertical="center" wrapText="1"/>
    </xf>
    <xf numFmtId="3" fontId="11" fillId="0" borderId="18" xfId="76" quotePrefix="1" applyNumberFormat="1" applyFont="1" applyFill="1" applyBorder="1" applyAlignment="1">
      <alignment horizontal="right" vertical="center" wrapText="1"/>
    </xf>
    <xf numFmtId="3" fontId="11" fillId="0" borderId="18" xfId="76" applyNumberFormat="1" applyFont="1" applyFill="1" applyBorder="1" applyAlignment="1">
      <alignment horizontal="right" vertical="center" wrapText="1"/>
    </xf>
    <xf numFmtId="171" fontId="12" fillId="0" borderId="18" xfId="30" applyNumberFormat="1" applyFont="1" applyFill="1" applyBorder="1" applyAlignment="1">
      <alignment horizontal="right" vertical="center" wrapText="1"/>
    </xf>
    <xf numFmtId="3" fontId="12" fillId="0" borderId="18" xfId="30" applyNumberFormat="1" applyFont="1" applyFill="1" applyBorder="1" applyAlignment="1">
      <alignment horizontal="right" vertical="center" wrapText="1"/>
    </xf>
    <xf numFmtId="171" fontId="12" fillId="0" borderId="18" xfId="0" applyNumberFormat="1" applyFont="1" applyFill="1" applyBorder="1" applyAlignment="1">
      <alignment horizontal="right" vertical="center" wrapText="1"/>
    </xf>
    <xf numFmtId="0" fontId="77" fillId="0" borderId="18" xfId="0" applyFont="1" applyBorder="1" applyAlignment="1">
      <alignment horizontal="center" vertical="center" wrapText="1"/>
    </xf>
    <xf numFmtId="49" fontId="77" fillId="0" borderId="18" xfId="0" applyNumberFormat="1" applyFont="1" applyBorder="1" applyAlignment="1">
      <alignment vertical="center" wrapText="1"/>
    </xf>
    <xf numFmtId="0" fontId="77" fillId="0" borderId="18" xfId="0" applyFont="1" applyBorder="1" applyAlignment="1">
      <alignment vertical="center" wrapText="1"/>
    </xf>
    <xf numFmtId="182" fontId="64" fillId="0" borderId="18" xfId="9" applyNumberFormat="1" applyFont="1" applyBorder="1" applyAlignment="1">
      <alignment vertical="center" wrapText="1"/>
    </xf>
    <xf numFmtId="182" fontId="77" fillId="0" borderId="18" xfId="9" applyNumberFormat="1" applyFont="1" applyBorder="1" applyAlignment="1">
      <alignment vertical="center" wrapText="1"/>
    </xf>
    <xf numFmtId="0" fontId="10" fillId="0" borderId="0" xfId="0" applyFont="1" applyFill="1" applyAlignment="1">
      <alignment horizontal="right"/>
    </xf>
    <xf numFmtId="3" fontId="12" fillId="0" borderId="18" xfId="76" applyNumberFormat="1" applyFont="1" applyFill="1" applyBorder="1" applyAlignment="1">
      <alignment horizontal="right" vertical="center" wrapText="1"/>
    </xf>
    <xf numFmtId="182" fontId="23" fillId="0" borderId="18" xfId="9" applyNumberFormat="1" applyFont="1" applyBorder="1" applyAlignment="1">
      <alignment vertical="center" wrapText="1"/>
    </xf>
    <xf numFmtId="3" fontId="12" fillId="0" borderId="18" xfId="76" quotePrefix="1" applyNumberFormat="1" applyFont="1" applyFill="1" applyBorder="1" applyAlignment="1">
      <alignment horizontal="center" vertical="center" wrapText="1"/>
    </xf>
    <xf numFmtId="171" fontId="12" fillId="0" borderId="18" xfId="0" applyNumberFormat="1" applyFont="1" applyFill="1" applyBorder="1" applyAlignment="1">
      <alignment horizontal="justify" vertical="center" wrapText="1"/>
    </xf>
    <xf numFmtId="0" fontId="12" fillId="0" borderId="18" xfId="0" applyFont="1" applyFill="1" applyBorder="1" applyAlignment="1">
      <alignment horizontal="center" vertical="center" wrapText="1"/>
    </xf>
    <xf numFmtId="0" fontId="12" fillId="0" borderId="18" xfId="0" quotePrefix="1" applyFont="1" applyFill="1" applyBorder="1" applyAlignment="1">
      <alignment horizontal="center" vertical="center" wrapText="1"/>
    </xf>
    <xf numFmtId="0" fontId="71" fillId="0" borderId="18" xfId="0" applyFont="1" applyFill="1" applyBorder="1" applyAlignment="1">
      <alignment horizontal="center" vertical="center" wrapText="1"/>
    </xf>
    <xf numFmtId="0" fontId="11" fillId="0" borderId="0" xfId="0" applyFont="1" applyFill="1"/>
    <xf numFmtId="171" fontId="12" fillId="0" borderId="18" xfId="0" applyNumberFormat="1" applyFont="1" applyFill="1" applyBorder="1" applyAlignment="1">
      <alignment horizontal="left" vertical="center" wrapText="1"/>
    </xf>
    <xf numFmtId="0" fontId="23" fillId="0" borderId="0" xfId="0" applyFont="1" applyFill="1"/>
    <xf numFmtId="0" fontId="68" fillId="0" borderId="18" xfId="0" applyFont="1" applyFill="1" applyBorder="1" applyAlignment="1">
      <alignment horizontal="center" vertical="center" wrapText="1"/>
    </xf>
    <xf numFmtId="0" fontId="11" fillId="0" borderId="18" xfId="0" applyFont="1" applyFill="1" applyBorder="1" applyAlignment="1">
      <alignment horizontal="center" vertical="center" wrapText="1"/>
    </xf>
    <xf numFmtId="3" fontId="70" fillId="0" borderId="0" xfId="0" applyNumberFormat="1" applyFont="1" applyFill="1"/>
    <xf numFmtId="0" fontId="70" fillId="0" borderId="0" xfId="0" applyFont="1" applyFill="1"/>
    <xf numFmtId="0" fontId="11" fillId="0" borderId="18" xfId="76" applyNumberFormat="1" applyFont="1" applyFill="1" applyBorder="1" applyAlignment="1">
      <alignment horizontal="center" vertical="center" wrapText="1"/>
    </xf>
    <xf numFmtId="171" fontId="11" fillId="0" borderId="18" xfId="76" quotePrefix="1" applyNumberFormat="1" applyFont="1" applyFill="1" applyBorder="1" applyAlignment="1">
      <alignment horizontal="left" vertical="center" wrapText="1"/>
    </xf>
    <xf numFmtId="3" fontId="11" fillId="0" borderId="0" xfId="0" applyNumberFormat="1" applyFont="1" applyFill="1" applyAlignment="1">
      <alignment vertical="center"/>
    </xf>
    <xf numFmtId="182" fontId="11" fillId="0" borderId="0" xfId="30" applyNumberFormat="1" applyFont="1" applyFill="1"/>
    <xf numFmtId="0" fontId="61" fillId="0" borderId="18" xfId="76" applyNumberFormat="1" applyFont="1" applyFill="1" applyBorder="1" applyAlignment="1">
      <alignment horizontal="center" vertical="center" wrapText="1"/>
    </xf>
    <xf numFmtId="171" fontId="61" fillId="0" borderId="18" xfId="76" quotePrefix="1" applyNumberFormat="1" applyFont="1" applyFill="1" applyBorder="1" applyAlignment="1">
      <alignment horizontal="left" vertical="center" wrapText="1"/>
    </xf>
    <xf numFmtId="0" fontId="12" fillId="0" borderId="18" xfId="0" applyFont="1" applyFill="1" applyBorder="1" applyAlignment="1">
      <alignment vertical="center" wrapText="1"/>
    </xf>
    <xf numFmtId="190" fontId="71" fillId="0" borderId="18" xfId="133" applyNumberFormat="1" applyFont="1" applyFill="1" applyBorder="1" applyAlignment="1">
      <alignment horizontal="left" wrapText="1"/>
    </xf>
    <xf numFmtId="171" fontId="11" fillId="0" borderId="18" xfId="30" applyNumberFormat="1" applyFont="1" applyFill="1" applyBorder="1" applyAlignment="1">
      <alignment horizontal="right" vertical="center" wrapText="1"/>
    </xf>
    <xf numFmtId="171" fontId="12" fillId="0" borderId="18" xfId="0" applyNumberFormat="1" applyFont="1" applyFill="1" applyBorder="1" applyAlignment="1">
      <alignment horizontal="center" vertical="center" wrapText="1"/>
    </xf>
    <xf numFmtId="171" fontId="12" fillId="0" borderId="18" xfId="76" applyNumberFormat="1" applyFont="1" applyFill="1" applyBorder="1" applyAlignment="1">
      <alignment horizontal="center" vertical="center" wrapText="1"/>
    </xf>
    <xf numFmtId="171" fontId="71" fillId="0" borderId="18" xfId="76" quotePrefix="1" applyNumberFormat="1" applyFont="1" applyFill="1" applyBorder="1" applyAlignment="1">
      <alignment horizontal="center" vertical="center" wrapText="1"/>
    </xf>
    <xf numFmtId="3" fontId="12" fillId="0" borderId="18" xfId="76" applyNumberFormat="1" applyFont="1" applyFill="1" applyBorder="1" applyAlignment="1">
      <alignment vertical="center" wrapText="1"/>
    </xf>
    <xf numFmtId="3" fontId="23" fillId="0" borderId="0" xfId="76" applyNumberFormat="1" applyFont="1" applyFill="1" applyBorder="1" applyAlignment="1">
      <alignment vertical="center" wrapText="1"/>
    </xf>
    <xf numFmtId="3" fontId="12" fillId="0" borderId="18" xfId="76" applyNumberFormat="1" applyFont="1" applyFill="1" applyBorder="1" applyAlignment="1">
      <alignment horizontal="left" vertical="center" wrapText="1"/>
    </xf>
    <xf numFmtId="3" fontId="12" fillId="0" borderId="18" xfId="76" applyNumberFormat="1" applyFont="1" applyFill="1" applyBorder="1" applyAlignment="1">
      <alignment horizontal="center" vertical="center" wrapText="1"/>
    </xf>
    <xf numFmtId="3" fontId="11" fillId="0" borderId="0" xfId="0" applyNumberFormat="1" applyFont="1" applyFill="1" applyAlignment="1">
      <alignment vertical="center" shrinkToFit="1"/>
    </xf>
    <xf numFmtId="0" fontId="12" fillId="0" borderId="0" xfId="0" applyFont="1" applyFill="1" applyAlignment="1">
      <alignment shrinkToFit="1"/>
    </xf>
    <xf numFmtId="3" fontId="71" fillId="0" borderId="18" xfId="76" quotePrefix="1" applyNumberFormat="1" applyFont="1" applyFill="1" applyBorder="1" applyAlignment="1">
      <alignment horizontal="center" vertical="center" wrapText="1"/>
    </xf>
    <xf numFmtId="171" fontId="12" fillId="0" borderId="18" xfId="76" quotePrefix="1" applyNumberFormat="1" applyFont="1" applyFill="1" applyBorder="1" applyAlignment="1">
      <alignment horizontal="center" vertical="center" wrapText="1"/>
    </xf>
    <xf numFmtId="0" fontId="73" fillId="0" borderId="0" xfId="0" applyFont="1" applyFill="1" applyAlignment="1">
      <alignment shrinkToFit="1"/>
    </xf>
    <xf numFmtId="171" fontId="71" fillId="0" borderId="18" xfId="0" applyNumberFormat="1" applyFont="1" applyFill="1" applyBorder="1" applyAlignment="1">
      <alignment horizontal="center" vertical="center" wrapText="1"/>
    </xf>
    <xf numFmtId="171" fontId="12" fillId="0" borderId="18" xfId="0" applyNumberFormat="1" applyFont="1" applyFill="1" applyBorder="1" applyAlignment="1">
      <alignment vertical="center" wrapText="1"/>
    </xf>
    <xf numFmtId="3" fontId="12" fillId="0" borderId="18" xfId="0" applyNumberFormat="1" applyFont="1" applyFill="1" applyBorder="1" applyAlignment="1">
      <alignment horizontal="right" vertical="center" wrapText="1"/>
    </xf>
    <xf numFmtId="0" fontId="70" fillId="0" borderId="0" xfId="0" applyFont="1" applyFill="1" applyAlignment="1">
      <alignment vertical="center" shrinkToFit="1"/>
    </xf>
    <xf numFmtId="3" fontId="11" fillId="0" borderId="18" xfId="76" quotePrefix="1" applyNumberFormat="1" applyFont="1" applyFill="1" applyBorder="1" applyAlignment="1">
      <alignment horizontal="center" vertical="center" wrapText="1"/>
    </xf>
    <xf numFmtId="171" fontId="11" fillId="0" borderId="18" xfId="76" applyNumberFormat="1" applyFont="1" applyFill="1" applyBorder="1" applyAlignment="1">
      <alignment horizontal="left" vertical="center" wrapText="1"/>
    </xf>
    <xf numFmtId="181" fontId="11" fillId="0" borderId="0" xfId="30" applyNumberFormat="1" applyFont="1" applyFill="1" applyAlignment="1">
      <alignment vertical="center" shrinkToFit="1"/>
    </xf>
    <xf numFmtId="3" fontId="61" fillId="0" borderId="18" xfId="76" quotePrefix="1" applyNumberFormat="1" applyFont="1" applyFill="1" applyBorder="1" applyAlignment="1">
      <alignment horizontal="center" vertical="center" wrapText="1"/>
    </xf>
    <xf numFmtId="171" fontId="61" fillId="0" borderId="18" xfId="76" applyNumberFormat="1" applyFont="1" applyFill="1" applyBorder="1" applyAlignment="1">
      <alignment horizontal="center" vertical="center" wrapText="1"/>
    </xf>
    <xf numFmtId="3" fontId="61" fillId="0" borderId="18" xfId="76" applyNumberFormat="1" applyFont="1" applyFill="1" applyBorder="1" applyAlignment="1">
      <alignment horizontal="left" vertical="center" wrapText="1"/>
    </xf>
    <xf numFmtId="171" fontId="68" fillId="0" borderId="18" xfId="76" quotePrefix="1" applyNumberFormat="1" applyFont="1" applyFill="1" applyBorder="1" applyAlignment="1">
      <alignment horizontal="center" vertical="center" wrapText="1"/>
    </xf>
    <xf numFmtId="171" fontId="61" fillId="0" borderId="18" xfId="0" applyNumberFormat="1" applyFont="1" applyFill="1" applyBorder="1" applyAlignment="1">
      <alignment horizontal="right" vertical="center" wrapText="1"/>
    </xf>
    <xf numFmtId="0" fontId="74" fillId="0" borderId="0" xfId="0" applyFont="1" applyFill="1" applyAlignment="1">
      <alignment shrinkToFit="1"/>
    </xf>
    <xf numFmtId="171" fontId="4" fillId="0" borderId="18" xfId="76" applyNumberFormat="1" applyFont="1" applyFill="1" applyBorder="1" applyAlignment="1">
      <alignment horizontal="left" vertical="center" wrapText="1"/>
    </xf>
    <xf numFmtId="0" fontId="11" fillId="0" borderId="18" xfId="0" applyFont="1" applyFill="1" applyBorder="1" applyAlignment="1">
      <alignment horizontal="center" vertical="center"/>
    </xf>
    <xf numFmtId="171" fontId="11" fillId="0" borderId="18" xfId="0" applyNumberFormat="1" applyFont="1" applyFill="1" applyBorder="1" applyAlignment="1">
      <alignment horizontal="left" vertical="center" wrapText="1"/>
    </xf>
    <xf numFmtId="0" fontId="69" fillId="0" borderId="18" xfId="134" applyFont="1" applyFill="1" applyBorder="1" applyAlignment="1">
      <alignment horizontal="center" vertical="center" wrapText="1"/>
    </xf>
    <xf numFmtId="171" fontId="11" fillId="0" borderId="18" xfId="0" applyNumberFormat="1" applyFont="1" applyFill="1" applyBorder="1" applyAlignment="1">
      <alignment horizontal="left" wrapText="1"/>
    </xf>
    <xf numFmtId="3" fontId="11" fillId="0" borderId="18" xfId="76" applyNumberFormat="1" applyFont="1" applyFill="1" applyBorder="1" applyAlignment="1">
      <alignment horizontal="center" vertical="center" wrapText="1"/>
    </xf>
    <xf numFmtId="0" fontId="76" fillId="0" borderId="0" xfId="0" applyFont="1" applyBorder="1" applyAlignment="1">
      <alignment horizontal="center" vertical="center" wrapText="1"/>
    </xf>
    <xf numFmtId="0" fontId="76" fillId="0" borderId="0" xfId="0" applyFont="1" applyAlignment="1">
      <alignment horizontal="center" vertical="center" wrapText="1"/>
    </xf>
    <xf numFmtId="0" fontId="76" fillId="0" borderId="0" xfId="0" applyFont="1"/>
    <xf numFmtId="0" fontId="76" fillId="0" borderId="18" xfId="0" applyFont="1" applyBorder="1" applyAlignment="1">
      <alignment horizontal="center" vertical="center" wrapText="1"/>
    </xf>
    <xf numFmtId="182" fontId="12" fillId="0" borderId="17" xfId="10" applyNumberFormat="1" applyFont="1" applyFill="1" applyBorder="1" applyAlignment="1">
      <alignment horizontal="center" vertical="center" wrapText="1"/>
    </xf>
    <xf numFmtId="0" fontId="67" fillId="0" borderId="18" xfId="0" applyFont="1" applyFill="1" applyBorder="1" applyAlignment="1">
      <alignment horizontal="center" vertical="center" wrapText="1"/>
    </xf>
    <xf numFmtId="9" fontId="4" fillId="0" borderId="0" xfId="135" applyFont="1" applyFill="1" applyAlignment="1">
      <alignment horizontal="right" vertical="center"/>
    </xf>
    <xf numFmtId="9" fontId="23" fillId="0" borderId="0" xfId="135" applyFont="1" applyFill="1" applyAlignment="1">
      <alignment horizontal="right" vertical="center"/>
    </xf>
    <xf numFmtId="9" fontId="23" fillId="0" borderId="18" xfId="135" applyFont="1" applyFill="1" applyBorder="1" applyAlignment="1">
      <alignment horizontal="center" vertical="center" wrapText="1"/>
    </xf>
    <xf numFmtId="0" fontId="1" fillId="0" borderId="0" xfId="0" applyFont="1" applyFill="1" applyAlignment="1">
      <alignment horizontal="center" vertical="center"/>
    </xf>
    <xf numFmtId="0" fontId="4" fillId="0" borderId="0" xfId="0" applyFont="1" applyFill="1" applyBorder="1" applyAlignment="1">
      <alignment vertical="center" wrapText="1"/>
    </xf>
    <xf numFmtId="0" fontId="23" fillId="0" borderId="0" xfId="0" applyFont="1" applyFill="1" applyBorder="1" applyAlignment="1">
      <alignment horizontal="center" vertical="center" wrapText="1"/>
    </xf>
    <xf numFmtId="9" fontId="4" fillId="0" borderId="18" xfId="135" applyFont="1" applyFill="1" applyBorder="1" applyAlignment="1">
      <alignment horizontal="center" vertical="center" wrapText="1"/>
    </xf>
    <xf numFmtId="43" fontId="4" fillId="0" borderId="18" xfId="9" applyFont="1" applyFill="1" applyBorder="1" applyAlignment="1">
      <alignment horizontal="center" vertical="center" wrapText="1"/>
    </xf>
    <xf numFmtId="43" fontId="4" fillId="0" borderId="0" xfId="9" applyFont="1" applyFill="1" applyAlignment="1">
      <alignment horizontal="right" vertical="center"/>
    </xf>
    <xf numFmtId="43" fontId="23" fillId="0" borderId="18" xfId="9" applyFont="1" applyFill="1" applyBorder="1" applyAlignment="1">
      <alignment horizontal="right" vertical="center" wrapText="1"/>
    </xf>
    <xf numFmtId="43" fontId="23" fillId="0" borderId="0" xfId="9" applyFont="1" applyFill="1" applyAlignment="1">
      <alignment horizontal="right" vertical="center"/>
    </xf>
    <xf numFmtId="4" fontId="4" fillId="0" borderId="6" xfId="25" applyNumberFormat="1" applyFont="1" applyFill="1" applyBorder="1" applyAlignment="1">
      <alignment horizontal="right" vertical="center" wrapText="1"/>
    </xf>
    <xf numFmtId="0" fontId="3" fillId="0" borderId="0" xfId="0" applyFont="1" applyFill="1" applyAlignment="1">
      <alignment vertical="center"/>
    </xf>
    <xf numFmtId="0" fontId="4" fillId="0" borderId="18" xfId="0" applyFont="1" applyFill="1" applyBorder="1" applyAlignment="1">
      <alignment horizontal="center" vertical="center"/>
    </xf>
    <xf numFmtId="0" fontId="4" fillId="0" borderId="18" xfId="0" applyFont="1" applyFill="1" applyBorder="1" applyAlignment="1">
      <alignment horizontal="left" vertical="center" wrapText="1"/>
    </xf>
    <xf numFmtId="0" fontId="23" fillId="0" borderId="6" xfId="0" applyFont="1" applyFill="1" applyBorder="1" applyAlignment="1">
      <alignment horizontal="center" vertical="center"/>
    </xf>
    <xf numFmtId="0" fontId="23" fillId="0" borderId="6" xfId="0" applyFont="1" applyFill="1" applyBorder="1" applyAlignment="1">
      <alignment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left" vertical="center" wrapText="1"/>
    </xf>
    <xf numFmtId="0" fontId="3" fillId="0" borderId="6" xfId="0" applyFont="1" applyFill="1" applyBorder="1" applyAlignment="1">
      <alignment vertical="center" wrapText="1"/>
    </xf>
    <xf numFmtId="0" fontId="3" fillId="0" borderId="6" xfId="0" applyFont="1" applyFill="1" applyBorder="1" applyAlignment="1">
      <alignment horizontal="center" vertical="center"/>
    </xf>
    <xf numFmtId="0" fontId="4" fillId="0" borderId="6" xfId="0" applyFont="1" applyFill="1" applyBorder="1" applyAlignment="1">
      <alignment vertical="center" wrapText="1"/>
    </xf>
    <xf numFmtId="0" fontId="23" fillId="0" borderId="6"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23" fillId="0" borderId="18" xfId="0" applyFont="1" applyFill="1" applyBorder="1" applyAlignment="1">
      <alignment horizontal="center" vertical="center"/>
    </xf>
    <xf numFmtId="0" fontId="3" fillId="0" borderId="18" xfId="0" quotePrefix="1" applyFont="1" applyFill="1" applyBorder="1" applyAlignment="1">
      <alignment vertical="center" wrapText="1"/>
    </xf>
    <xf numFmtId="0" fontId="4" fillId="0" borderId="18" xfId="0" applyFont="1" applyFill="1" applyBorder="1" applyAlignment="1">
      <alignment vertical="center" wrapText="1"/>
    </xf>
    <xf numFmtId="164" fontId="23" fillId="0" borderId="18" xfId="52" applyNumberFormat="1" applyFont="1" applyFill="1" applyBorder="1" applyAlignment="1">
      <alignment vertical="center" wrapText="1"/>
    </xf>
    <xf numFmtId="164" fontId="23" fillId="0" borderId="19" xfId="52" applyNumberFormat="1" applyFont="1" applyFill="1" applyBorder="1" applyAlignment="1">
      <alignment vertical="center" wrapText="1"/>
    </xf>
    <xf numFmtId="186" fontId="23" fillId="0" borderId="18" xfId="10" applyNumberFormat="1" applyFont="1" applyFill="1" applyBorder="1" applyAlignment="1">
      <alignment horizontal="center" vertical="center" wrapText="1"/>
    </xf>
    <xf numFmtId="0" fontId="1" fillId="0" borderId="0" xfId="52" applyFont="1" applyFill="1" applyBorder="1" applyAlignment="1">
      <alignment horizontal="center" vertical="center"/>
    </xf>
    <xf numFmtId="0" fontId="4" fillId="0" borderId="0" xfId="52" applyFont="1" applyFill="1" applyBorder="1" applyAlignment="1">
      <alignment vertical="center"/>
    </xf>
    <xf numFmtId="0" fontId="4" fillId="0" borderId="0" xfId="52" applyFont="1" applyFill="1" applyBorder="1" applyAlignment="1">
      <alignment horizontal="center" vertical="center"/>
    </xf>
    <xf numFmtId="43" fontId="4" fillId="0" borderId="0" xfId="10" applyFont="1" applyFill="1" applyBorder="1" applyAlignment="1">
      <alignment horizontal="center" vertical="center"/>
    </xf>
    <xf numFmtId="0" fontId="23" fillId="0" borderId="0" xfId="52" applyFont="1" applyFill="1" applyBorder="1" applyAlignment="1">
      <alignment vertical="center" wrapText="1"/>
    </xf>
    <xf numFmtId="0" fontId="4" fillId="0" borderId="0" xfId="52" applyFont="1" applyFill="1" applyBorder="1" applyAlignment="1">
      <alignment vertical="center" wrapText="1"/>
    </xf>
    <xf numFmtId="0" fontId="4" fillId="0" borderId="18" xfId="52" applyFont="1" applyFill="1" applyBorder="1" applyAlignment="1">
      <alignment horizontal="center" vertical="center" wrapText="1"/>
    </xf>
    <xf numFmtId="0" fontId="4" fillId="0" borderId="19" xfId="52" applyFont="1" applyFill="1" applyBorder="1" applyAlignment="1">
      <alignment horizontal="center" vertical="center" wrapText="1"/>
    </xf>
    <xf numFmtId="0" fontId="4" fillId="0" borderId="18" xfId="52" applyFont="1" applyFill="1" applyBorder="1" applyAlignment="1">
      <alignment vertical="center" wrapText="1"/>
    </xf>
    <xf numFmtId="0" fontId="23" fillId="0" borderId="18" xfId="52" applyFont="1" applyFill="1" applyBorder="1" applyAlignment="1">
      <alignment horizontal="center" vertical="center" wrapText="1"/>
    </xf>
    <xf numFmtId="0" fontId="8" fillId="0" borderId="18" xfId="52" applyFont="1" applyFill="1" applyBorder="1" applyAlignment="1">
      <alignment horizontal="center" vertical="center" wrapText="1"/>
    </xf>
    <xf numFmtId="0" fontId="8" fillId="0" borderId="18" xfId="52" applyFont="1" applyFill="1" applyBorder="1" applyAlignment="1">
      <alignment vertical="center" wrapText="1"/>
    </xf>
    <xf numFmtId="0" fontId="23" fillId="0" borderId="18" xfId="52" applyFont="1" applyFill="1" applyBorder="1" applyAlignment="1">
      <alignment horizontal="right" vertical="center" wrapText="1"/>
    </xf>
    <xf numFmtId="189" fontId="23" fillId="0" borderId="18" xfId="52" applyNumberFormat="1" applyFont="1" applyFill="1" applyBorder="1" applyAlignment="1">
      <alignment vertical="center" wrapText="1"/>
    </xf>
    <xf numFmtId="189" fontId="23" fillId="0" borderId="19" xfId="52" applyNumberFormat="1" applyFont="1" applyFill="1" applyBorder="1" applyAlignment="1">
      <alignment vertical="center" wrapText="1"/>
    </xf>
    <xf numFmtId="182" fontId="23" fillId="0" borderId="18" xfId="9" applyNumberFormat="1" applyFont="1" applyFill="1" applyBorder="1" applyAlignment="1">
      <alignment horizontal="right" vertical="center" wrapText="1"/>
    </xf>
    <xf numFmtId="2" fontId="23" fillId="0" borderId="19" xfId="52" applyNumberFormat="1" applyFont="1" applyFill="1" applyBorder="1" applyAlignment="1">
      <alignment vertical="center" wrapText="1"/>
    </xf>
    <xf numFmtId="0" fontId="23" fillId="0" borderId="18" xfId="68" applyFont="1" applyFill="1" applyBorder="1" applyAlignment="1">
      <alignment vertical="center" wrapText="1"/>
    </xf>
    <xf numFmtId="0" fontId="23" fillId="0" borderId="18" xfId="68" applyFont="1" applyFill="1" applyBorder="1" applyAlignment="1">
      <alignment horizontal="center" vertical="center"/>
    </xf>
    <xf numFmtId="0" fontId="23" fillId="0" borderId="18" xfId="68" quotePrefix="1" applyFont="1" applyFill="1" applyBorder="1" applyAlignment="1">
      <alignment horizontal="center" vertical="center"/>
    </xf>
    <xf numFmtId="0" fontId="23" fillId="0" borderId="18" xfId="68" quotePrefix="1" applyFont="1" applyFill="1" applyBorder="1" applyAlignment="1">
      <alignment vertical="center" wrapText="1"/>
    </xf>
    <xf numFmtId="0" fontId="23" fillId="0" borderId="18" xfId="68" applyFont="1" applyFill="1" applyBorder="1" applyAlignment="1">
      <alignment horizontal="center" vertical="center" wrapText="1"/>
    </xf>
    <xf numFmtId="181" fontId="23" fillId="0" borderId="18" xfId="9" applyNumberFormat="1" applyFont="1" applyFill="1" applyBorder="1" applyAlignment="1">
      <alignment horizontal="right" vertical="center" wrapText="1"/>
    </xf>
    <xf numFmtId="0" fontId="23" fillId="0" borderId="18" xfId="52" quotePrefix="1" applyFont="1" applyFill="1" applyBorder="1" applyAlignment="1">
      <alignment vertical="center" wrapText="1"/>
    </xf>
    <xf numFmtId="187" fontId="23" fillId="0" borderId="18" xfId="52" applyNumberFormat="1" applyFont="1" applyFill="1" applyBorder="1" applyAlignment="1">
      <alignment horizontal="right" vertical="center" wrapText="1"/>
    </xf>
    <xf numFmtId="182" fontId="23" fillId="0" borderId="19" xfId="9" applyNumberFormat="1" applyFont="1" applyFill="1" applyBorder="1" applyAlignment="1">
      <alignment vertical="center" wrapText="1"/>
    </xf>
    <xf numFmtId="2" fontId="23" fillId="0" borderId="18" xfId="52" applyNumberFormat="1" applyFont="1" applyFill="1" applyBorder="1" applyAlignment="1">
      <alignment horizontal="right" vertical="center" wrapText="1"/>
    </xf>
    <xf numFmtId="184" fontId="23" fillId="0" borderId="18" xfId="52" applyNumberFormat="1" applyFont="1" applyFill="1" applyBorder="1" applyAlignment="1">
      <alignment horizontal="right" vertical="center" wrapText="1"/>
    </xf>
    <xf numFmtId="1" fontId="23" fillId="0" borderId="18" xfId="52" applyNumberFormat="1" applyFont="1" applyFill="1" applyBorder="1" applyAlignment="1">
      <alignment horizontal="right" vertical="center" wrapText="1"/>
    </xf>
    <xf numFmtId="0" fontId="4" fillId="0" borderId="19" xfId="52" applyFont="1" applyFill="1" applyBorder="1" applyAlignment="1">
      <alignment vertical="center" wrapText="1"/>
    </xf>
    <xf numFmtId="0" fontId="48" fillId="0" borderId="18" xfId="52" applyFont="1" applyFill="1" applyBorder="1" applyAlignment="1">
      <alignment vertical="center" wrapText="1"/>
    </xf>
    <xf numFmtId="0" fontId="48" fillId="0" borderId="18" xfId="77" applyFont="1" applyFill="1" applyBorder="1" applyAlignment="1">
      <alignment horizontal="center" vertical="center"/>
    </xf>
    <xf numFmtId="0" fontId="48" fillId="0" borderId="18" xfId="77" applyFont="1" applyFill="1" applyBorder="1" applyAlignment="1">
      <alignment horizontal="justify" vertical="center"/>
    </xf>
    <xf numFmtId="0" fontId="48" fillId="0" borderId="18" xfId="52" applyFont="1" applyFill="1" applyBorder="1" applyAlignment="1">
      <alignment horizontal="center" vertical="center" wrapText="1"/>
    </xf>
    <xf numFmtId="0" fontId="48" fillId="0" borderId="19" xfId="52" applyFont="1" applyFill="1" applyBorder="1" applyAlignment="1">
      <alignment vertical="center" wrapText="1"/>
    </xf>
    <xf numFmtId="0" fontId="60" fillId="0" borderId="18" xfId="52" applyFont="1" applyFill="1" applyBorder="1" applyAlignment="1">
      <alignment horizontal="center" vertical="center" wrapText="1"/>
    </xf>
    <xf numFmtId="0" fontId="48" fillId="0" borderId="18" xfId="112" applyFont="1" applyFill="1" applyBorder="1" applyAlignment="1">
      <alignment horizontal="left" vertical="center" wrapText="1"/>
    </xf>
    <xf numFmtId="0" fontId="12" fillId="0" borderId="18" xfId="112" applyFont="1" applyFill="1" applyBorder="1" applyAlignment="1">
      <alignment horizontal="center" vertical="center" wrapText="1"/>
    </xf>
    <xf numFmtId="1" fontId="48" fillId="0" borderId="18" xfId="112" applyNumberFormat="1" applyFont="1" applyFill="1" applyBorder="1" applyAlignment="1">
      <alignment horizontal="right" vertical="center" wrapText="1"/>
    </xf>
    <xf numFmtId="184" fontId="48" fillId="0" borderId="18" xfId="112" applyNumberFormat="1" applyFont="1" applyFill="1" applyBorder="1" applyAlignment="1">
      <alignment horizontal="right" vertical="center" wrapText="1"/>
    </xf>
    <xf numFmtId="171" fontId="48" fillId="0" borderId="18" xfId="52" applyNumberFormat="1" applyFont="1" applyFill="1" applyBorder="1" applyAlignment="1">
      <alignment horizontal="right" vertical="center" wrapText="1"/>
    </xf>
    <xf numFmtId="1" fontId="48" fillId="0" borderId="18" xfId="113" applyNumberFormat="1" applyFont="1" applyFill="1" applyBorder="1" applyAlignment="1">
      <alignment horizontal="right" vertical="center" wrapText="1"/>
    </xf>
    <xf numFmtId="171" fontId="48" fillId="0" borderId="19" xfId="52" applyNumberFormat="1" applyFont="1" applyFill="1" applyBorder="1" applyAlignment="1">
      <alignment horizontal="right" vertical="center" wrapText="1"/>
    </xf>
    <xf numFmtId="0" fontId="48" fillId="0" borderId="0" xfId="52" applyFont="1" applyFill="1" applyBorder="1" applyAlignment="1">
      <alignment vertical="center" wrapText="1"/>
    </xf>
    <xf numFmtId="0" fontId="48" fillId="0" borderId="18" xfId="112" applyFont="1" applyFill="1" applyBorder="1" applyAlignment="1">
      <alignment horizontal="center" vertical="center" wrapText="1"/>
    </xf>
    <xf numFmtId="171" fontId="48" fillId="0" borderId="18" xfId="112" applyNumberFormat="1" applyFont="1" applyFill="1" applyBorder="1" applyAlignment="1">
      <alignment horizontal="right" vertical="center" wrapText="1"/>
    </xf>
    <xf numFmtId="3" fontId="48" fillId="0" borderId="18" xfId="113" applyNumberFormat="1" applyFont="1" applyFill="1" applyBorder="1" applyAlignment="1">
      <alignment horizontal="right" vertical="center" wrapText="1"/>
    </xf>
    <xf numFmtId="3" fontId="48" fillId="0" borderId="19" xfId="52" applyNumberFormat="1" applyFont="1" applyFill="1" applyBorder="1" applyAlignment="1">
      <alignment horizontal="right" vertical="center" wrapText="1"/>
    </xf>
    <xf numFmtId="184" fontId="48" fillId="0" borderId="18" xfId="113" applyNumberFormat="1" applyFont="1" applyFill="1" applyBorder="1" applyAlignment="1">
      <alignment horizontal="right" vertical="center" wrapText="1"/>
    </xf>
    <xf numFmtId="0" fontId="60" fillId="0" borderId="18" xfId="52" applyFont="1" applyFill="1" applyBorder="1" applyAlignment="1">
      <alignment vertical="center" wrapText="1"/>
    </xf>
    <xf numFmtId="0" fontId="60" fillId="0" borderId="19" xfId="52" applyFont="1" applyFill="1" applyBorder="1" applyAlignment="1">
      <alignment vertical="center" wrapText="1"/>
    </xf>
    <xf numFmtId="0" fontId="56" fillId="0" borderId="18" xfId="52" applyFont="1" applyFill="1" applyBorder="1" applyAlignment="1">
      <alignment vertical="center" wrapText="1"/>
    </xf>
    <xf numFmtId="43" fontId="48" fillId="0" borderId="19" xfId="10" applyFont="1" applyFill="1" applyBorder="1" applyAlignment="1">
      <alignment vertical="center" wrapText="1"/>
    </xf>
    <xf numFmtId="0" fontId="48" fillId="0" borderId="18" xfId="52" applyFont="1" applyFill="1" applyBorder="1" applyAlignment="1">
      <alignment horizontal="right" vertical="center" wrapText="1"/>
    </xf>
    <xf numFmtId="43" fontId="48" fillId="0" borderId="18" xfId="10" applyFont="1" applyFill="1" applyBorder="1" applyAlignment="1">
      <alignment horizontal="right" vertical="center" wrapText="1"/>
    </xf>
    <xf numFmtId="43" fontId="48" fillId="0" borderId="19" xfId="10" applyFont="1" applyFill="1" applyBorder="1" applyAlignment="1">
      <alignment horizontal="right" vertical="center" wrapText="1"/>
    </xf>
    <xf numFmtId="181" fontId="48" fillId="0" borderId="18" xfId="52" applyNumberFormat="1" applyFont="1" applyFill="1" applyBorder="1" applyAlignment="1">
      <alignment horizontal="right" vertical="center" wrapText="1"/>
    </xf>
    <xf numFmtId="181" fontId="48" fillId="0" borderId="18" xfId="10" applyNumberFormat="1" applyFont="1" applyFill="1" applyBorder="1" applyAlignment="1">
      <alignment horizontal="right" vertical="center" wrapText="1"/>
    </xf>
    <xf numFmtId="181" fontId="48" fillId="0" borderId="18" xfId="10" quotePrefix="1" applyNumberFormat="1" applyFont="1" applyFill="1" applyBorder="1" applyAlignment="1">
      <alignment horizontal="right" vertical="center" wrapText="1"/>
    </xf>
    <xf numFmtId="188" fontId="48" fillId="0" borderId="18" xfId="10" applyNumberFormat="1" applyFont="1" applyFill="1" applyBorder="1" applyAlignment="1">
      <alignment horizontal="right" vertical="center" wrapText="1"/>
    </xf>
    <xf numFmtId="3" fontId="23" fillId="0" borderId="18" xfId="52" applyNumberFormat="1" applyFont="1" applyFill="1" applyBorder="1" applyAlignment="1">
      <alignment vertical="center" wrapText="1"/>
    </xf>
    <xf numFmtId="182" fontId="23" fillId="0" borderId="19" xfId="10" applyNumberFormat="1" applyFont="1" applyFill="1" applyBorder="1" applyAlignment="1">
      <alignment horizontal="right" vertical="center" wrapText="1"/>
    </xf>
    <xf numFmtId="171" fontId="23" fillId="0" borderId="18" xfId="52" applyNumberFormat="1" applyFont="1" applyFill="1" applyBorder="1" applyAlignment="1">
      <alignment vertical="center" wrapText="1"/>
    </xf>
    <xf numFmtId="171" fontId="23" fillId="0" borderId="19" xfId="10" applyNumberFormat="1" applyFont="1" applyFill="1" applyBorder="1" applyAlignment="1">
      <alignment horizontal="right" vertical="center" wrapText="1"/>
    </xf>
    <xf numFmtId="43" fontId="23" fillId="0" borderId="19" xfId="10" applyFont="1" applyFill="1" applyBorder="1" applyAlignment="1">
      <alignment horizontal="right" vertical="center" wrapText="1"/>
    </xf>
    <xf numFmtId="3" fontId="48" fillId="0" borderId="18" xfId="52" applyNumberFormat="1" applyFont="1" applyFill="1" applyBorder="1" applyAlignment="1">
      <alignment vertical="center" wrapText="1"/>
    </xf>
    <xf numFmtId="0" fontId="4" fillId="0" borderId="0" xfId="52" applyFont="1" applyFill="1" applyBorder="1" applyAlignment="1">
      <alignment horizontal="center" vertical="center" wrapText="1"/>
    </xf>
    <xf numFmtId="0" fontId="23" fillId="0" borderId="0" xfId="52" applyFont="1" applyFill="1" applyBorder="1" applyAlignment="1">
      <alignment horizontal="center" vertical="center" wrapText="1"/>
    </xf>
    <xf numFmtId="0" fontId="23" fillId="0" borderId="0" xfId="52" applyFont="1" applyFill="1" applyBorder="1" applyAlignment="1">
      <alignment horizontal="right" vertical="center" wrapText="1"/>
    </xf>
    <xf numFmtId="0" fontId="4" fillId="0" borderId="10" xfId="52" applyFont="1" applyFill="1" applyBorder="1" applyAlignment="1">
      <alignment horizontal="center" vertical="center" wrapText="1"/>
    </xf>
    <xf numFmtId="191" fontId="62" fillId="0" borderId="18" xfId="0" applyNumberFormat="1" applyFont="1" applyBorder="1" applyAlignment="1">
      <alignment vertical="center" wrapText="1"/>
    </xf>
    <xf numFmtId="182" fontId="2" fillId="0" borderId="18" xfId="9" applyNumberFormat="1" applyFont="1" applyFill="1" applyBorder="1" applyAlignment="1">
      <alignment horizontal="right" vertical="center" wrapText="1"/>
    </xf>
    <xf numFmtId="182" fontId="4" fillId="0" borderId="18" xfId="9" applyNumberFormat="1" applyFont="1" applyFill="1" applyBorder="1" applyAlignment="1">
      <alignment horizontal="right" vertical="center" wrapText="1"/>
    </xf>
    <xf numFmtId="182" fontId="23" fillId="0" borderId="18" xfId="9" applyNumberFormat="1" applyFont="1" applyFill="1" applyBorder="1" applyAlignment="1">
      <alignment horizontal="right" vertical="center"/>
    </xf>
    <xf numFmtId="182" fontId="5" fillId="0" borderId="18" xfId="9" applyNumberFormat="1" applyFont="1" applyFill="1" applyBorder="1" applyAlignment="1">
      <alignment horizontal="right" vertical="center"/>
    </xf>
    <xf numFmtId="182" fontId="47" fillId="0" borderId="18" xfId="9" applyNumberFormat="1" applyFont="1" applyFill="1" applyBorder="1" applyAlignment="1">
      <alignment horizontal="right" vertical="center" wrapText="1"/>
    </xf>
    <xf numFmtId="182" fontId="2" fillId="0" borderId="6" xfId="9" applyNumberFormat="1" applyFont="1" applyFill="1" applyBorder="1" applyAlignment="1">
      <alignment horizontal="right" vertical="center" wrapText="1"/>
    </xf>
    <xf numFmtId="182" fontId="47" fillId="0" borderId="6" xfId="9" applyNumberFormat="1" applyFont="1" applyFill="1" applyBorder="1" applyAlignment="1">
      <alignment horizontal="right" vertical="center"/>
    </xf>
    <xf numFmtId="182" fontId="23" fillId="0" borderId="6" xfId="9" applyNumberFormat="1" applyFont="1" applyFill="1" applyBorder="1" applyAlignment="1">
      <alignment horizontal="right" vertical="center"/>
    </xf>
    <xf numFmtId="182" fontId="47" fillId="0" borderId="6" xfId="9" applyNumberFormat="1" applyFont="1" applyFill="1" applyBorder="1" applyAlignment="1">
      <alignment horizontal="right" vertical="center" wrapText="1"/>
    </xf>
    <xf numFmtId="182" fontId="4" fillId="0" borderId="6" xfId="9" applyNumberFormat="1" applyFont="1" applyFill="1" applyBorder="1" applyAlignment="1">
      <alignment horizontal="right" vertical="center" wrapText="1"/>
    </xf>
    <xf numFmtId="182" fontId="23" fillId="0" borderId="6" xfId="9" applyNumberFormat="1" applyFont="1" applyFill="1" applyBorder="1" applyAlignment="1">
      <alignment horizontal="right" vertical="center" wrapText="1"/>
    </xf>
    <xf numFmtId="182" fontId="4" fillId="0" borderId="6" xfId="9" applyNumberFormat="1" applyFont="1" applyFill="1" applyBorder="1" applyAlignment="1">
      <alignment horizontal="right" vertical="center"/>
    </xf>
    <xf numFmtId="182" fontId="4" fillId="0" borderId="18" xfId="9" applyNumberFormat="1" applyFont="1" applyFill="1" applyBorder="1" applyAlignment="1">
      <alignment horizontal="right" vertical="center"/>
    </xf>
    <xf numFmtId="182" fontId="1" fillId="0" borderId="18" xfId="9" applyNumberFormat="1" applyFont="1" applyFill="1" applyBorder="1" applyAlignment="1">
      <alignment horizontal="right" vertical="center" wrapText="1"/>
    </xf>
    <xf numFmtId="0" fontId="66" fillId="0" borderId="18" xfId="0" applyFont="1" applyFill="1" applyBorder="1" applyAlignment="1">
      <alignment horizontal="center" vertical="center" wrapText="1"/>
    </xf>
    <xf numFmtId="0" fontId="11" fillId="0" borderId="0" xfId="52" applyFont="1" applyFill="1"/>
    <xf numFmtId="182" fontId="5" fillId="0" borderId="18" xfId="9" applyNumberFormat="1" applyFont="1" applyFill="1" applyBorder="1" applyAlignment="1">
      <alignment horizontal="right" vertical="center" wrapText="1"/>
    </xf>
    <xf numFmtId="182" fontId="64" fillId="0" borderId="18" xfId="9" applyNumberFormat="1" applyFont="1" applyFill="1" applyBorder="1" applyAlignment="1">
      <alignment vertical="center" wrapText="1"/>
    </xf>
    <xf numFmtId="0" fontId="69" fillId="0" borderId="18" xfId="0" applyFont="1" applyFill="1" applyBorder="1" applyAlignment="1">
      <alignment horizontal="center" vertical="center" wrapText="1"/>
    </xf>
    <xf numFmtId="171" fontId="11" fillId="0" borderId="18" xfId="0" applyNumberFormat="1" applyFont="1" applyFill="1" applyBorder="1" applyAlignment="1">
      <alignment horizontal="right" vertical="center" wrapText="1"/>
    </xf>
    <xf numFmtId="0" fontId="23" fillId="0" borderId="18" xfId="52" applyFont="1" applyFill="1" applyBorder="1" applyAlignment="1">
      <alignment horizontal="center" vertical="center" wrapText="1"/>
    </xf>
    <xf numFmtId="0" fontId="12" fillId="0" borderId="14" xfId="58" applyFont="1" applyFill="1" applyBorder="1" applyAlignment="1">
      <alignment horizontal="right" vertical="center"/>
    </xf>
    <xf numFmtId="182" fontId="23" fillId="0" borderId="18" xfId="10" applyNumberFormat="1" applyFont="1" applyFill="1" applyBorder="1" applyAlignment="1">
      <alignment horizontal="right" vertical="center" wrapText="1"/>
    </xf>
    <xf numFmtId="191" fontId="23" fillId="0" borderId="0" xfId="52" applyNumberFormat="1" applyFont="1" applyFill="1" applyBorder="1" applyAlignment="1">
      <alignment vertical="center" wrapText="1"/>
    </xf>
    <xf numFmtId="0" fontId="54" fillId="0" borderId="0" xfId="0" applyFont="1" applyFill="1" applyAlignment="1">
      <alignment horizontal="center" vertical="center"/>
    </xf>
    <xf numFmtId="0" fontId="4" fillId="0" borderId="21" xfId="0" applyFont="1" applyFill="1" applyBorder="1" applyAlignment="1">
      <alignment horizontal="left" vertical="center" wrapText="1"/>
    </xf>
    <xf numFmtId="0" fontId="4" fillId="0" borderId="0" xfId="0" applyFont="1" applyFill="1" applyBorder="1" applyAlignment="1">
      <alignment horizontal="left" vertical="center" wrapText="1"/>
    </xf>
    <xf numFmtId="4" fontId="4" fillId="0" borderId="18" xfId="25" applyNumberFormat="1" applyFont="1" applyFill="1" applyBorder="1" applyAlignment="1">
      <alignment horizontal="center" vertical="center" wrapText="1"/>
    </xf>
    <xf numFmtId="0" fontId="6" fillId="0" borderId="0" xfId="78" applyFont="1" applyFill="1" applyAlignment="1">
      <alignment horizontal="right" vertical="center"/>
    </xf>
    <xf numFmtId="0" fontId="4" fillId="0" borderId="0" xfId="0" applyFont="1" applyFill="1" applyBorder="1" applyAlignment="1">
      <alignment horizontal="center" vertical="center" wrapText="1"/>
    </xf>
    <xf numFmtId="4" fontId="47" fillId="0" borderId="20" xfId="9" applyNumberFormat="1" applyFont="1" applyFill="1" applyBorder="1" applyAlignment="1">
      <alignment horizontal="center" vertical="center" wrapText="1"/>
    </xf>
    <xf numFmtId="4" fontId="47" fillId="0" borderId="4" xfId="9" applyNumberFormat="1" applyFont="1" applyFill="1" applyBorder="1" applyAlignment="1">
      <alignment horizontal="center" vertical="center" wrapText="1"/>
    </xf>
    <xf numFmtId="4" fontId="47" fillId="0" borderId="11" xfId="9" applyNumberFormat="1" applyFont="1" applyFill="1" applyBorder="1" applyAlignment="1">
      <alignment horizontal="center" vertical="center" wrapText="1"/>
    </xf>
    <xf numFmtId="4" fontId="4" fillId="0" borderId="10" xfId="25" applyNumberFormat="1" applyFont="1" applyFill="1" applyBorder="1" applyAlignment="1">
      <alignment horizontal="center" vertical="center" wrapText="1"/>
    </xf>
    <xf numFmtId="4" fontId="4" fillId="0" borderId="4" xfId="25" applyNumberFormat="1" applyFont="1" applyFill="1" applyBorder="1" applyAlignment="1">
      <alignment horizontal="center" vertical="center" wrapText="1"/>
    </xf>
    <xf numFmtId="4" fontId="4" fillId="0" borderId="11" xfId="25"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18" fillId="0" borderId="0" xfId="0" applyFont="1" applyFill="1" applyAlignment="1">
      <alignment horizontal="center" vertical="center"/>
    </xf>
    <xf numFmtId="0" fontId="4" fillId="0" borderId="18" xfId="0" applyFont="1" applyFill="1" applyBorder="1" applyAlignment="1">
      <alignment horizontal="center" vertical="center" wrapText="1"/>
    </xf>
    <xf numFmtId="43" fontId="4" fillId="0" borderId="18" xfId="9" applyFont="1" applyFill="1" applyBorder="1" applyAlignment="1">
      <alignment horizontal="center" vertical="center" wrapText="1"/>
    </xf>
    <xf numFmtId="9" fontId="4" fillId="0" borderId="18" xfId="135" applyFont="1" applyFill="1" applyBorder="1" applyAlignment="1">
      <alignment horizontal="center" vertical="center" wrapText="1"/>
    </xf>
    <xf numFmtId="0" fontId="23" fillId="0" borderId="18" xfId="52" applyFont="1" applyFill="1" applyBorder="1" applyAlignment="1">
      <alignment horizontal="center" vertical="center" wrapText="1"/>
    </xf>
    <xf numFmtId="0" fontId="2" fillId="0" borderId="0" xfId="52" applyFont="1" applyFill="1" applyBorder="1" applyAlignment="1">
      <alignment horizontal="center" vertical="center" wrapText="1"/>
    </xf>
    <xf numFmtId="0" fontId="3" fillId="0" borderId="0" xfId="52" applyFont="1" applyFill="1" applyBorder="1" applyAlignment="1">
      <alignment horizontal="center" vertical="center" wrapText="1"/>
    </xf>
    <xf numFmtId="0" fontId="1" fillId="0" borderId="0" xfId="52" applyFont="1" applyFill="1" applyBorder="1" applyAlignment="1">
      <alignment horizontal="center" vertical="center" wrapText="1"/>
    </xf>
    <xf numFmtId="0" fontId="4" fillId="0" borderId="18" xfId="52" applyFont="1" applyFill="1" applyBorder="1" applyAlignment="1">
      <alignment horizontal="center" vertical="center" wrapText="1"/>
    </xf>
    <xf numFmtId="0" fontId="4" fillId="0" borderId="19" xfId="52" applyFont="1" applyFill="1" applyBorder="1" applyAlignment="1">
      <alignment horizontal="center" vertical="center" wrapText="1"/>
    </xf>
    <xf numFmtId="0" fontId="8" fillId="0" borderId="0" xfId="52" applyFont="1" applyFill="1" applyBorder="1" applyAlignment="1">
      <alignment horizontal="right" vertical="center"/>
    </xf>
    <xf numFmtId="0" fontId="12" fillId="0" borderId="15" xfId="52" applyFont="1" applyFill="1" applyBorder="1" applyAlignment="1">
      <alignment horizontal="center" vertical="center" wrapText="1"/>
    </xf>
    <xf numFmtId="0" fontId="12" fillId="0" borderId="17" xfId="52" applyFont="1" applyFill="1" applyBorder="1" applyAlignment="1">
      <alignment horizontal="center" vertical="center" wrapText="1"/>
    </xf>
    <xf numFmtId="186" fontId="12" fillId="0" borderId="15" xfId="10" applyNumberFormat="1" applyFont="1" applyFill="1" applyBorder="1" applyAlignment="1">
      <alignment horizontal="center" vertical="center" wrapText="1"/>
    </xf>
    <xf numFmtId="186" fontId="12" fillId="0" borderId="16" xfId="10" applyNumberFormat="1" applyFont="1" applyFill="1" applyBorder="1" applyAlignment="1">
      <alignment horizontal="center" vertical="center" wrapText="1"/>
    </xf>
    <xf numFmtId="186" fontId="12" fillId="0" borderId="17" xfId="10" applyNumberFormat="1" applyFont="1" applyFill="1" applyBorder="1" applyAlignment="1">
      <alignment horizontal="center" vertical="center" wrapText="1"/>
    </xf>
    <xf numFmtId="3" fontId="12" fillId="0" borderId="15" xfId="52" applyNumberFormat="1" applyFont="1" applyFill="1" applyBorder="1" applyAlignment="1">
      <alignment horizontal="center" vertical="center" wrapText="1"/>
    </xf>
    <xf numFmtId="3" fontId="12" fillId="0" borderId="16" xfId="52" applyNumberFormat="1" applyFont="1" applyFill="1" applyBorder="1" applyAlignment="1">
      <alignment horizontal="center" vertical="center" wrapText="1"/>
    </xf>
    <xf numFmtId="3" fontId="12" fillId="0" borderId="17" xfId="52" applyNumberFormat="1" applyFont="1" applyFill="1" applyBorder="1" applyAlignment="1">
      <alignment horizontal="center" vertical="center" wrapText="1"/>
    </xf>
    <xf numFmtId="0" fontId="12" fillId="0" borderId="16" xfId="52" applyFont="1" applyFill="1" applyBorder="1" applyAlignment="1">
      <alignment horizontal="center" vertical="center" wrapText="1"/>
    </xf>
    <xf numFmtId="2" fontId="12" fillId="0" borderId="15" xfId="52" applyNumberFormat="1" applyFont="1" applyFill="1" applyBorder="1" applyAlignment="1">
      <alignment horizontal="center" vertical="center" wrapText="1"/>
    </xf>
    <xf numFmtId="2" fontId="12" fillId="0" borderId="16" xfId="52" applyNumberFormat="1" applyFont="1" applyFill="1" applyBorder="1" applyAlignment="1">
      <alignment horizontal="center" vertical="center" wrapText="1"/>
    </xf>
    <xf numFmtId="2" fontId="12" fillId="0" borderId="17" xfId="52" applyNumberFormat="1" applyFont="1" applyFill="1" applyBorder="1" applyAlignment="1">
      <alignment horizontal="center" vertical="center" wrapText="1"/>
    </xf>
    <xf numFmtId="43" fontId="12" fillId="0" borderId="15" xfId="10" applyFont="1" applyFill="1" applyBorder="1" applyAlignment="1">
      <alignment horizontal="center" vertical="center" wrapText="1"/>
    </xf>
    <xf numFmtId="43" fontId="12" fillId="0" borderId="16" xfId="10" applyFont="1" applyFill="1" applyBorder="1" applyAlignment="1">
      <alignment horizontal="center" vertical="center" wrapText="1"/>
    </xf>
    <xf numFmtId="43" fontId="12" fillId="0" borderId="17" xfId="10" applyFont="1" applyFill="1" applyBorder="1" applyAlignment="1">
      <alignment horizontal="center" vertical="center" wrapText="1"/>
    </xf>
    <xf numFmtId="182" fontId="12" fillId="0" borderId="15" xfId="10" applyNumberFormat="1" applyFont="1" applyFill="1" applyBorder="1" applyAlignment="1">
      <alignment horizontal="center" vertical="center" wrapText="1"/>
    </xf>
    <xf numFmtId="182" fontId="12" fillId="0" borderId="17" xfId="10" applyNumberFormat="1" applyFont="1" applyFill="1" applyBorder="1" applyAlignment="1">
      <alignment horizontal="center" vertical="center" wrapText="1"/>
    </xf>
    <xf numFmtId="184" fontId="12" fillId="0" borderId="15" xfId="10" applyNumberFormat="1" applyFont="1" applyFill="1" applyBorder="1" applyAlignment="1">
      <alignment horizontal="center" vertical="center" wrapText="1"/>
    </xf>
    <xf numFmtId="184" fontId="12" fillId="0" borderId="16" xfId="10" applyNumberFormat="1" applyFont="1" applyFill="1" applyBorder="1" applyAlignment="1">
      <alignment horizontal="center" vertical="center" wrapText="1"/>
    </xf>
    <xf numFmtId="184" fontId="12" fillId="0" borderId="17" xfId="10" applyNumberFormat="1" applyFont="1" applyFill="1" applyBorder="1" applyAlignment="1">
      <alignment horizontal="center" vertical="center" wrapText="1"/>
    </xf>
    <xf numFmtId="0" fontId="4" fillId="0" borderId="14" xfId="52" applyFont="1" applyFill="1" applyBorder="1" applyAlignment="1">
      <alignment horizontal="center" vertical="center" wrapText="1"/>
    </xf>
    <xf numFmtId="0" fontId="4" fillId="0" borderId="15" xfId="52" applyFont="1" applyFill="1" applyBorder="1" applyAlignment="1">
      <alignment horizontal="center" vertical="center" wrapText="1"/>
    </xf>
    <xf numFmtId="182" fontId="12" fillId="0" borderId="16" xfId="10" applyNumberFormat="1" applyFont="1" applyFill="1" applyBorder="1" applyAlignment="1">
      <alignment horizontal="center" vertical="center" wrapText="1"/>
    </xf>
    <xf numFmtId="0" fontId="8" fillId="0" borderId="0" xfId="52" applyFont="1" applyFill="1" applyAlignment="1">
      <alignment horizontal="right"/>
    </xf>
    <xf numFmtId="0" fontId="11" fillId="0" borderId="0" xfId="52" applyFont="1" applyFill="1" applyAlignment="1">
      <alignment horizontal="center" vertical="center"/>
    </xf>
    <xf numFmtId="0" fontId="49" fillId="0" borderId="0" xfId="52" applyFont="1" applyFill="1" applyAlignment="1">
      <alignment horizontal="center" vertical="center"/>
    </xf>
    <xf numFmtId="0" fontId="76" fillId="0" borderId="21" xfId="0" applyFont="1" applyBorder="1" applyAlignment="1">
      <alignment horizontal="center" vertical="center" wrapText="1"/>
    </xf>
    <xf numFmtId="0" fontId="76" fillId="0" borderId="0" xfId="0" applyFont="1" applyAlignment="1">
      <alignment horizontal="center" vertical="center" wrapText="1"/>
    </xf>
    <xf numFmtId="0" fontId="76" fillId="0" borderId="10" xfId="0" applyFont="1" applyBorder="1" applyAlignment="1">
      <alignment horizontal="center" vertical="center" wrapText="1"/>
    </xf>
    <xf numFmtId="0" fontId="76" fillId="0" borderId="11" xfId="0" applyFont="1" applyBorder="1" applyAlignment="1">
      <alignment horizontal="center" vertical="center" wrapText="1"/>
    </xf>
    <xf numFmtId="0" fontId="76" fillId="0" borderId="18" xfId="0" applyFont="1" applyBorder="1" applyAlignment="1">
      <alignment horizontal="center" vertical="center" wrapText="1"/>
    </xf>
    <xf numFmtId="0" fontId="76" fillId="0" borderId="0" xfId="0" applyFont="1" applyAlignment="1">
      <alignment horizontal="center" wrapText="1"/>
    </xf>
    <xf numFmtId="0" fontId="63" fillId="0" borderId="0" xfId="0" applyFont="1" applyAlignment="1">
      <alignment horizontal="right" vertical="center" wrapText="1"/>
    </xf>
    <xf numFmtId="0" fontId="64" fillId="0" borderId="0" xfId="0" applyFont="1" applyAlignment="1">
      <alignment horizontal="center" vertical="center" wrapText="1"/>
    </xf>
    <xf numFmtId="0" fontId="65" fillId="0" borderId="0" xfId="0" applyFont="1" applyAlignment="1">
      <alignment horizontal="center" vertical="center" wrapText="1"/>
    </xf>
    <xf numFmtId="0" fontId="65" fillId="0" borderId="1" xfId="0" applyFont="1" applyBorder="1" applyAlignment="1">
      <alignment horizontal="right" vertical="center" wrapText="1"/>
    </xf>
    <xf numFmtId="0" fontId="3" fillId="0" borderId="0" xfId="0" applyFont="1" applyFill="1" applyAlignment="1">
      <alignment horizontal="center"/>
    </xf>
    <xf numFmtId="0" fontId="4" fillId="0" borderId="0" xfId="0" applyFont="1" applyFill="1" applyAlignment="1">
      <alignment horizontal="center"/>
    </xf>
    <xf numFmtId="0" fontId="49" fillId="0" borderId="1" xfId="0" applyFont="1" applyFill="1" applyBorder="1" applyAlignment="1">
      <alignment horizontal="center" vertical="center"/>
    </xf>
    <xf numFmtId="0" fontId="66" fillId="0" borderId="18" xfId="0" applyFont="1" applyFill="1" applyBorder="1" applyAlignment="1">
      <alignment horizontal="center" vertical="center" wrapText="1"/>
    </xf>
    <xf numFmtId="0" fontId="67" fillId="0" borderId="18" xfId="0" applyFont="1" applyFill="1" applyBorder="1" applyAlignment="1">
      <alignment horizontal="center" vertical="center" wrapText="1"/>
    </xf>
    <xf numFmtId="0" fontId="8" fillId="0" borderId="0" xfId="0" applyFont="1" applyFill="1" applyAlignment="1">
      <alignment horizontal="right" vertical="center"/>
    </xf>
    <xf numFmtId="1" fontId="19" fillId="0" borderId="0" xfId="76" applyNumberFormat="1" applyFont="1" applyAlignment="1">
      <alignment horizontal="center" vertical="center" wrapText="1"/>
    </xf>
    <xf numFmtId="1" fontId="15" fillId="0" borderId="1" xfId="76" applyNumberFormat="1" applyFont="1" applyBorder="1" applyAlignment="1">
      <alignment horizontal="right" vertical="center"/>
    </xf>
    <xf numFmtId="3" fontId="0" fillId="0" borderId="6" xfId="76" applyNumberFormat="1" applyFont="1" applyBorder="1" applyAlignment="1">
      <alignment horizontal="center" vertical="center" wrapText="1"/>
    </xf>
    <xf numFmtId="3" fontId="7" fillId="0" borderId="6" xfId="76" applyNumberFormat="1" applyFont="1" applyBorder="1" applyAlignment="1">
      <alignment horizontal="center" vertical="center" wrapText="1"/>
    </xf>
    <xf numFmtId="3" fontId="7" fillId="0" borderId="13" xfId="76" applyNumberFormat="1" applyFont="1" applyBorder="1" applyAlignment="1">
      <alignment horizontal="center" vertical="center" wrapText="1"/>
    </xf>
    <xf numFmtId="3" fontId="7" fillId="0" borderId="3" xfId="76" applyNumberFormat="1" applyFont="1" applyBorder="1" applyAlignment="1">
      <alignment horizontal="center" vertical="center" wrapText="1"/>
    </xf>
    <xf numFmtId="3" fontId="7" fillId="0" borderId="12" xfId="76" applyNumberFormat="1" applyFont="1" applyBorder="1" applyAlignment="1">
      <alignment horizontal="center" vertical="center" wrapText="1"/>
    </xf>
    <xf numFmtId="3" fontId="7" fillId="0" borderId="10" xfId="76" applyNumberFormat="1" applyFont="1" applyBorder="1" applyAlignment="1">
      <alignment horizontal="center" vertical="center" wrapText="1"/>
    </xf>
    <xf numFmtId="3" fontId="7" fillId="0" borderId="4" xfId="76" applyNumberFormat="1" applyFont="1" applyBorder="1" applyAlignment="1">
      <alignment horizontal="center" vertical="center" wrapText="1"/>
    </xf>
    <xf numFmtId="3" fontId="7" fillId="0" borderId="11" xfId="76" applyNumberFormat="1" applyFont="1" applyBorder="1" applyAlignment="1">
      <alignment horizontal="center" vertical="center" wrapText="1"/>
    </xf>
    <xf numFmtId="3" fontId="0" fillId="0" borderId="10" xfId="76" applyNumberFormat="1" applyFont="1" applyBorder="1" applyAlignment="1">
      <alignment horizontal="center" vertical="center" wrapText="1"/>
    </xf>
    <xf numFmtId="3" fontId="0" fillId="0" borderId="4" xfId="76" applyNumberFormat="1" applyFont="1" applyBorder="1" applyAlignment="1">
      <alignment horizontal="center" vertical="center" wrapText="1"/>
    </xf>
    <xf numFmtId="0" fontId="20" fillId="0" borderId="6" xfId="56" applyFont="1" applyBorder="1" applyAlignment="1">
      <alignment horizontal="center" vertical="center" wrapText="1"/>
    </xf>
    <xf numFmtId="1" fontId="21" fillId="0" borderId="0" xfId="76" applyNumberFormat="1" applyFont="1" applyAlignment="1">
      <alignment vertical="center" wrapText="1"/>
    </xf>
    <xf numFmtId="1" fontId="17" fillId="0" borderId="0" xfId="76" applyNumberFormat="1" applyFont="1" applyAlignment="1">
      <alignment horizontal="left" vertical="center" wrapText="1"/>
    </xf>
    <xf numFmtId="1" fontId="7" fillId="0" borderId="0" xfId="76" applyNumberFormat="1" applyFont="1" applyAlignment="1">
      <alignment horizontal="left" vertical="center" wrapText="1"/>
    </xf>
    <xf numFmtId="1" fontId="4" fillId="0" borderId="0" xfId="76" applyNumberFormat="1" applyFont="1" applyAlignment="1">
      <alignment horizontal="center" vertical="center" wrapText="1"/>
    </xf>
    <xf numFmtId="1" fontId="3" fillId="0" borderId="1" xfId="76" applyNumberFormat="1" applyFont="1" applyBorder="1" applyAlignment="1">
      <alignment horizontal="center" vertical="center"/>
    </xf>
    <xf numFmtId="1" fontId="4" fillId="0" borderId="0" xfId="76" applyNumberFormat="1" applyFont="1" applyAlignment="1">
      <alignment vertical="center" wrapText="1"/>
    </xf>
    <xf numFmtId="1" fontId="0" fillId="0" borderId="0" xfId="76" applyNumberFormat="1" applyFont="1" applyAlignment="1">
      <alignment horizontal="left" vertical="center" wrapText="1"/>
    </xf>
    <xf numFmtId="0" fontId="4" fillId="0" borderId="0" xfId="0" applyFont="1" applyAlignment="1">
      <alignment horizontal="center"/>
    </xf>
    <xf numFmtId="0" fontId="3" fillId="0" borderId="0" xfId="0" applyFont="1" applyAlignment="1">
      <alignment horizontal="right"/>
    </xf>
    <xf numFmtId="0" fontId="4" fillId="0" borderId="6" xfId="0" applyFont="1" applyBorder="1" applyAlignment="1">
      <alignment horizont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right" vertical="center"/>
    </xf>
    <xf numFmtId="0" fontId="4" fillId="0" borderId="0" xfId="0" applyFont="1" applyAlignment="1">
      <alignment horizontal="center" vertical="center"/>
    </xf>
    <xf numFmtId="0" fontId="3" fillId="0" borderId="0" xfId="0" applyFont="1" applyAlignment="1">
      <alignment horizontal="right" vertical="center"/>
    </xf>
  </cellXfs>
  <cellStyles count="136">
    <cellStyle name="_x000d__x000a_JournalTemplate=C:\COMFO\CTALK\JOURSTD.TPL_x000d__x000a_LbStateAddress=3 3 0 251 1 89 2 311_x000d__x000a_LbStateJou" xfId="1"/>
    <cellStyle name="52" xfId="2"/>
    <cellStyle name="AeE­ [0]_INQUIRY ¿μ¾÷AßAø " xfId="3"/>
    <cellStyle name="AeE­_INQUIRY ¿μ¾÷AßAø " xfId="4"/>
    <cellStyle name="AÞ¸¶ [0]_INQUIRY ¿?¾÷AßAø " xfId="5"/>
    <cellStyle name="AÞ¸¶_INQUIRY ¿?¾÷AßAø " xfId="6"/>
    <cellStyle name="C?AØ_¿?¾÷CoE² " xfId="7"/>
    <cellStyle name="C￥AØ_¿μ¾÷CoE² " xfId="8"/>
    <cellStyle name="Comma" xfId="9" builtinId="3"/>
    <cellStyle name="Comma [0] 2" xfId="109"/>
    <cellStyle name="Comma [0] 2 2" xfId="132"/>
    <cellStyle name="Comma 10" xfId="10"/>
    <cellStyle name="Comma 10 2" xfId="117"/>
    <cellStyle name="Comma 10 3" xfId="11"/>
    <cellStyle name="Comma 10 3 2" xfId="12"/>
    <cellStyle name="Comma 10 3 3" xfId="118"/>
    <cellStyle name="Comma 11" xfId="131"/>
    <cellStyle name="Comma 15" xfId="13"/>
    <cellStyle name="Comma 15 2" xfId="14"/>
    <cellStyle name="Comma 15 3" xfId="119"/>
    <cellStyle name="Comma 2" xfId="15"/>
    <cellStyle name="Comma 2 2" xfId="16"/>
    <cellStyle name="Comma 2 2 2" xfId="120"/>
    <cellStyle name="Comma 2 3 3 2" xfId="17"/>
    <cellStyle name="Comma 2 3 3 2 2" xfId="121"/>
    <cellStyle name="Comma 3" xfId="18"/>
    <cellStyle name="Comma 3 2" xfId="19"/>
    <cellStyle name="Comma 3 2 2 2" xfId="114"/>
    <cellStyle name="Comma 32" xfId="20"/>
    <cellStyle name="Comma 32 2" xfId="21"/>
    <cellStyle name="Comma 32 2 2" xfId="122"/>
    <cellStyle name="Comma 32 3" xfId="22"/>
    <cellStyle name="Comma 4" xfId="23"/>
    <cellStyle name="Comma 5" xfId="24"/>
    <cellStyle name="Comma 6" xfId="25"/>
    <cellStyle name="Comma 6 2" xfId="123"/>
    <cellStyle name="Comma 6 2 3 2" xfId="26"/>
    <cellStyle name="Comma 6 2 3 2 2" xfId="27"/>
    <cellStyle name="Comma 6 2 3 2 3" xfId="124"/>
    <cellStyle name="Comma 6 2_88345_93552" xfId="28"/>
    <cellStyle name="Comma 7" xfId="29"/>
    <cellStyle name="Comma 7 2" xfId="125"/>
    <cellStyle name="Comma 8" xfId="116"/>
    <cellStyle name="Comma 9" xfId="30"/>
    <cellStyle name="Comma 9 2" xfId="126"/>
    <cellStyle name="Comma0" xfId="31"/>
    <cellStyle name="Currency0" xfId="32"/>
    <cellStyle name="Date" xfId="33"/>
    <cellStyle name="Dấu phẩy 2" xfId="34"/>
    <cellStyle name="Dấu phẩy 2 2" xfId="127"/>
    <cellStyle name="Dấu phẩy 2 2 3" xfId="35"/>
    <cellStyle name="Dấu phẩy 2 2 3 2" xfId="128"/>
    <cellStyle name="Dấu phẩy 2 3" xfId="36"/>
    <cellStyle name="Dấu phẩy 2 3 2" xfId="129"/>
    <cellStyle name="Fixed" xfId="37"/>
    <cellStyle name="Header1" xfId="38"/>
    <cellStyle name="Header2" xfId="39"/>
    <cellStyle name="Loai CBDT" xfId="40"/>
    <cellStyle name="Loai CT" xfId="41"/>
    <cellStyle name="Loai GD" xfId="42"/>
    <cellStyle name="n" xfId="43"/>
    <cellStyle name="Normal" xfId="0" builtinId="0"/>
    <cellStyle name="Normal - Style1" xfId="44"/>
    <cellStyle name="Normal 10" xfId="45"/>
    <cellStyle name="Normal 11" xfId="46"/>
    <cellStyle name="Normal 11 3 3" xfId="47"/>
    <cellStyle name="Normal 12" xfId="48"/>
    <cellStyle name="Normal 13" xfId="49"/>
    <cellStyle name="Normal 14" xfId="50"/>
    <cellStyle name="Normal 15" xfId="51"/>
    <cellStyle name="Normal 16" xfId="52"/>
    <cellStyle name="Normal 17" xfId="53"/>
    <cellStyle name="Normal 18" xfId="54"/>
    <cellStyle name="Normal 19" xfId="55"/>
    <cellStyle name="Normal 2" xfId="56"/>
    <cellStyle name="Normal 2 2" xfId="57"/>
    <cellStyle name="Normal 2 2 2" xfId="58"/>
    <cellStyle name="Normal 2 2 2 2" xfId="59"/>
    <cellStyle name="Normal 2 2 3" xfId="60"/>
    <cellStyle name="Normal 2 3" xfId="61"/>
    <cellStyle name="Normal 21" xfId="62"/>
    <cellStyle name="Normal 22" xfId="111"/>
    <cellStyle name="Normal 23" xfId="112"/>
    <cellStyle name="Normal 24" xfId="113"/>
    <cellStyle name="Normal 28 2" xfId="63"/>
    <cellStyle name="Normal 3" xfId="64"/>
    <cellStyle name="Normal 34" xfId="65"/>
    <cellStyle name="Normal 35" xfId="66"/>
    <cellStyle name="Normal 4" xfId="67"/>
    <cellStyle name="Normal 4 2" xfId="115"/>
    <cellStyle name="Normal 4 3" xfId="134"/>
    <cellStyle name="Normal 5" xfId="68"/>
    <cellStyle name="Normal 5 2" xfId="69"/>
    <cellStyle name="Normal 5 2 2" xfId="70"/>
    <cellStyle name="Normal 5 2 3" xfId="71"/>
    <cellStyle name="Normal 6" xfId="72"/>
    <cellStyle name="Normal 7" xfId="73"/>
    <cellStyle name="Normal 8" xfId="74"/>
    <cellStyle name="Normal 9" xfId="75"/>
    <cellStyle name="Normal_Bieu mau (CV )" xfId="76"/>
    <cellStyle name="Normal_Chi tieu nam 2009 moi" xfId="110"/>
    <cellStyle name="Normal_Sheet1" xfId="133"/>
    <cellStyle name="Normal_Uoc thuc hien KH 2014 - Vu KTCN lam" xfId="77"/>
    <cellStyle name="Normal_Vu Quan ly QH_BieuBaocaoQuyhoach2011" xfId="78"/>
    <cellStyle name="Percent" xfId="135" builtinId="5"/>
    <cellStyle name="Percent 18" xfId="79"/>
    <cellStyle name="Percent 2" xfId="80"/>
    <cellStyle name="Percent 2 2" xfId="81"/>
    <cellStyle name="Percent 2 6" xfId="82"/>
    <cellStyle name="Percent 5 3 2" xfId="83"/>
    <cellStyle name="Phần trăm 2" xfId="84"/>
    <cellStyle name="Phần trăm 2 2" xfId="85"/>
    <cellStyle name="Phần trăm 2 3" xfId="130"/>
    <cellStyle name="Tong so" xfId="86"/>
    <cellStyle name="tong so 1" xfId="87"/>
    <cellStyle name="xuan" xfId="88"/>
    <cellStyle name=" [0.00]_ Att. 1- Cover" xfId="89"/>
    <cellStyle name="_ Att. 1- Cover" xfId="90"/>
    <cellStyle name="?_ Att. 1- Cover" xfId="91"/>
    <cellStyle name="똿뗦먛귟 [0.00]_PRODUCT DETAIL Q1" xfId="92"/>
    <cellStyle name="똿뗦먛귟_PRODUCT DETAIL Q1" xfId="93"/>
    <cellStyle name="믅됞 [0.00]_PRODUCT DETAIL Q1" xfId="94"/>
    <cellStyle name="믅됞_PRODUCT DETAIL Q1" xfId="95"/>
    <cellStyle name="백분율_95" xfId="96"/>
    <cellStyle name="뷭?_BOOKSHIP" xfId="97"/>
    <cellStyle name="콤마 [0]_1202" xfId="98"/>
    <cellStyle name="콤마_1202" xfId="99"/>
    <cellStyle name="통화 [0]_1202" xfId="100"/>
    <cellStyle name="통화_1202" xfId="101"/>
    <cellStyle name="표준_(정보부문)월별인원계획" xfId="102"/>
    <cellStyle name="一般_00Q3902REV.1" xfId="103"/>
    <cellStyle name="千分位[0]_00Q3902REV.1" xfId="104"/>
    <cellStyle name="千分位_00Q3902REV.1" xfId="105"/>
    <cellStyle name="貨幣 [0]_00Q3902REV.1" xfId="106"/>
    <cellStyle name="貨幣[0]_BRE" xfId="107"/>
    <cellStyle name="貨幣_00Q3902REV.1" xfId="108"/>
  </cellStyles>
  <dxfs count="0"/>
  <tableStyles count="0" defaultTableStyle="TableStyleMedium9"/>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GREAT\CO%20QUAN\KE%20HOACH\KH%20PTKT-XH%20HUYEN\G&#272;%202021-2025\KH%202022\XD%20KH%20KTXH%20&amp;%20&#272;TC%202022\KH%20c&#225;c%20&#273;&#417;n%20v&#7883;%202022\Chi%20cuc%20thong%20k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M 1"/>
      <sheetName val="BM 2"/>
      <sheetName val="BM 3"/>
      <sheetName val="9. Nhom A DP"/>
      <sheetName val="10.TPCP-DP"/>
      <sheetName val="11. TƯV"/>
      <sheetName val="12.No XDCB"/>
    </sheetNames>
    <sheetDataSet>
      <sheetData sheetId="0">
        <row r="13">
          <cell r="D13">
            <v>969.37400000000002</v>
          </cell>
        </row>
        <row r="19">
          <cell r="H19">
            <v>1051.52</v>
          </cell>
          <cell r="J19">
            <v>1140</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N74"/>
  <sheetViews>
    <sheetView tabSelected="1" view="pageBreakPreview" zoomScale="68" zoomScaleNormal="75" zoomScaleSheetLayoutView="68" workbookViewId="0">
      <selection activeCell="F7" sqref="F7"/>
    </sheetView>
  </sheetViews>
  <sheetFormatPr defaultColWidth="9" defaultRowHeight="15.75"/>
  <cols>
    <col min="1" max="1" width="4.75" style="104" customWidth="1"/>
    <col min="2" max="2" width="44" style="103" customWidth="1"/>
    <col min="3" max="3" width="10.625" style="103" customWidth="1"/>
    <col min="4" max="4" width="13.25" style="296" customWidth="1"/>
    <col min="5" max="5" width="14.5" style="296" customWidth="1"/>
    <col min="6" max="6" width="12.375" style="296" customWidth="1"/>
    <col min="7" max="7" width="13.375" style="296" customWidth="1"/>
    <col min="8" max="8" width="14.125" style="287" customWidth="1"/>
    <col min="9" max="9" width="13.625" style="296" customWidth="1"/>
    <col min="10" max="10" width="14.125" style="287" customWidth="1"/>
    <col min="11" max="11" width="16" style="103" hidden="1" customWidth="1"/>
    <col min="12" max="16384" width="9" style="103"/>
  </cols>
  <sheetData>
    <row r="1" spans="1:12" ht="19.5">
      <c r="A1" s="289"/>
      <c r="B1" s="101"/>
      <c r="C1" s="101"/>
      <c r="D1" s="294"/>
      <c r="E1" s="294"/>
      <c r="F1" s="294"/>
      <c r="G1" s="294"/>
      <c r="H1" s="286"/>
      <c r="I1" s="415" t="s">
        <v>491</v>
      </c>
      <c r="J1" s="415"/>
    </row>
    <row r="2" spans="1:12" ht="21" customHeight="1">
      <c r="A2" s="423" t="s">
        <v>687</v>
      </c>
      <c r="B2" s="423"/>
      <c r="C2" s="423"/>
      <c r="D2" s="423"/>
      <c r="E2" s="423"/>
      <c r="F2" s="423"/>
      <c r="G2" s="423"/>
      <c r="H2" s="423"/>
      <c r="I2" s="423"/>
      <c r="J2" s="423"/>
    </row>
    <row r="3" spans="1:12" s="100" customFormat="1" ht="24.95" customHeight="1">
      <c r="A3" s="424" t="s">
        <v>455</v>
      </c>
      <c r="B3" s="424"/>
      <c r="C3" s="424"/>
      <c r="D3" s="424"/>
      <c r="E3" s="424"/>
      <c r="F3" s="424"/>
      <c r="G3" s="424"/>
      <c r="H3" s="424"/>
      <c r="I3" s="424"/>
      <c r="J3" s="424"/>
    </row>
    <row r="4" spans="1:12" s="100" customFormat="1" ht="24.95" customHeight="1">
      <c r="A4" s="411" t="s">
        <v>704</v>
      </c>
      <c r="B4" s="411"/>
      <c r="C4" s="411"/>
      <c r="D4" s="411"/>
      <c r="E4" s="411"/>
      <c r="F4" s="411"/>
      <c r="G4" s="411"/>
      <c r="H4" s="411"/>
      <c r="I4" s="411"/>
      <c r="J4" s="411"/>
    </row>
    <row r="5" spans="1:12">
      <c r="A5" s="102"/>
      <c r="B5" s="101"/>
      <c r="C5" s="101"/>
      <c r="D5" s="294"/>
      <c r="E5" s="294"/>
      <c r="F5" s="294"/>
      <c r="G5" s="294"/>
      <c r="H5" s="286"/>
      <c r="I5" s="294"/>
      <c r="J5" s="286"/>
    </row>
    <row r="6" spans="1:12" s="290" customFormat="1" ht="26.25" customHeight="1">
      <c r="A6" s="425" t="s">
        <v>677</v>
      </c>
      <c r="B6" s="425" t="s">
        <v>2</v>
      </c>
      <c r="C6" s="425" t="s">
        <v>3</v>
      </c>
      <c r="D6" s="426" t="s">
        <v>447</v>
      </c>
      <c r="E6" s="425" t="s">
        <v>448</v>
      </c>
      <c r="F6" s="425"/>
      <c r="G6" s="425"/>
      <c r="H6" s="425"/>
      <c r="I6" s="426" t="s">
        <v>450</v>
      </c>
      <c r="J6" s="427" t="s">
        <v>451</v>
      </c>
      <c r="K6" s="416" t="s">
        <v>493</v>
      </c>
    </row>
    <row r="7" spans="1:12" s="290" customFormat="1" ht="98.25" customHeight="1">
      <c r="A7" s="425"/>
      <c r="B7" s="425"/>
      <c r="C7" s="425"/>
      <c r="D7" s="426"/>
      <c r="E7" s="293" t="s">
        <v>4</v>
      </c>
      <c r="F7" s="293" t="s">
        <v>259</v>
      </c>
      <c r="G7" s="293" t="s">
        <v>454</v>
      </c>
      <c r="H7" s="292" t="s">
        <v>449</v>
      </c>
      <c r="I7" s="426"/>
      <c r="J7" s="427"/>
      <c r="K7" s="416"/>
    </row>
    <row r="8" spans="1:12" s="291" customFormat="1" ht="22.5" customHeight="1">
      <c r="A8" s="190">
        <v>1</v>
      </c>
      <c r="B8" s="190">
        <v>2</v>
      </c>
      <c r="C8" s="190">
        <v>3</v>
      </c>
      <c r="D8" s="190">
        <v>4</v>
      </c>
      <c r="E8" s="190">
        <v>5</v>
      </c>
      <c r="F8" s="190">
        <v>6</v>
      </c>
      <c r="G8" s="190">
        <v>7</v>
      </c>
      <c r="H8" s="288" t="s">
        <v>5</v>
      </c>
      <c r="I8" s="190">
        <v>9</v>
      </c>
      <c r="J8" s="288" t="s">
        <v>702</v>
      </c>
      <c r="K8" s="291">
        <v>11</v>
      </c>
    </row>
    <row r="9" spans="1:12" s="101" customFormat="1" ht="21.75" customHeight="1">
      <c r="A9" s="299">
        <v>1</v>
      </c>
      <c r="B9" s="300" t="s">
        <v>492</v>
      </c>
      <c r="C9" s="299" t="s">
        <v>7</v>
      </c>
      <c r="D9" s="387">
        <f>SUM(D10:D13)</f>
        <v>3142.6449999999995</v>
      </c>
      <c r="E9" s="387"/>
      <c r="F9" s="387"/>
      <c r="G9" s="387">
        <f>SUM(G10:G13)</f>
        <v>3405.9119999999998</v>
      </c>
      <c r="H9" s="387">
        <f>G9*100/D9</f>
        <v>108.37724273661199</v>
      </c>
      <c r="I9" s="387">
        <f>SUM(I10:I13)</f>
        <v>3680</v>
      </c>
      <c r="J9" s="387">
        <f>I9*100/G9</f>
        <v>108.04741872367813</v>
      </c>
      <c r="K9" s="417" t="s">
        <v>469</v>
      </c>
    </row>
    <row r="10" spans="1:12" ht="21.75" customHeight="1">
      <c r="A10" s="301" t="s">
        <v>9</v>
      </c>
      <c r="B10" s="302" t="s">
        <v>10</v>
      </c>
      <c r="C10" s="301" t="s">
        <v>7</v>
      </c>
      <c r="D10" s="391">
        <v>909.91200000000003</v>
      </c>
      <c r="E10" s="391"/>
      <c r="F10" s="391"/>
      <c r="G10" s="391">
        <v>947.2</v>
      </c>
      <c r="H10" s="391">
        <f t="shared" ref="H10:H57" si="0">G10*100/D10</f>
        <v>104.09797870563307</v>
      </c>
      <c r="I10" s="391">
        <v>980</v>
      </c>
      <c r="J10" s="391">
        <f t="shared" ref="J10:J57" si="1">I10*100/G10</f>
        <v>103.46283783783784</v>
      </c>
      <c r="K10" s="418"/>
      <c r="L10" s="101"/>
    </row>
    <row r="11" spans="1:12" ht="21.75" customHeight="1">
      <c r="A11" s="301" t="s">
        <v>9</v>
      </c>
      <c r="B11" s="302" t="s">
        <v>11</v>
      </c>
      <c r="C11" s="301" t="s">
        <v>7</v>
      </c>
      <c r="D11" s="391">
        <v>1263.3589999999999</v>
      </c>
      <c r="E11" s="403"/>
      <c r="F11" s="391"/>
      <c r="G11" s="391">
        <v>1407.192</v>
      </c>
      <c r="H11" s="391">
        <f t="shared" si="0"/>
        <v>111.38496658511161</v>
      </c>
      <c r="I11" s="391">
        <v>1560</v>
      </c>
      <c r="J11" s="391">
        <f t="shared" si="1"/>
        <v>110.85907253594392</v>
      </c>
      <c r="K11" s="418"/>
    </row>
    <row r="12" spans="1:12" ht="21.75" customHeight="1">
      <c r="A12" s="301" t="s">
        <v>9</v>
      </c>
      <c r="B12" s="302" t="s">
        <v>12</v>
      </c>
      <c r="C12" s="301" t="s">
        <v>7</v>
      </c>
      <c r="D12" s="391">
        <v>969.37400000000002</v>
      </c>
      <c r="E12" s="403"/>
      <c r="F12" s="391"/>
      <c r="G12" s="391">
        <v>1051.52</v>
      </c>
      <c r="H12" s="391">
        <f t="shared" si="0"/>
        <v>108.47412866447831</v>
      </c>
      <c r="I12" s="391">
        <v>1140</v>
      </c>
      <c r="J12" s="391">
        <f t="shared" si="1"/>
        <v>108.41448569689592</v>
      </c>
      <c r="K12" s="418"/>
    </row>
    <row r="13" spans="1:12" ht="21.75" customHeight="1">
      <c r="A13" s="301" t="s">
        <v>9</v>
      </c>
      <c r="B13" s="302" t="s">
        <v>13</v>
      </c>
      <c r="C13" s="301" t="s">
        <v>7</v>
      </c>
      <c r="D13" s="389"/>
      <c r="E13" s="390"/>
      <c r="F13" s="391"/>
      <c r="G13" s="391"/>
      <c r="H13" s="391"/>
      <c r="I13" s="391"/>
      <c r="J13" s="391"/>
      <c r="K13" s="418"/>
    </row>
    <row r="14" spans="1:12" s="101" customFormat="1" ht="21.75" customHeight="1">
      <c r="A14" s="303">
        <v>2</v>
      </c>
      <c r="B14" s="304" t="s">
        <v>14</v>
      </c>
      <c r="C14" s="303" t="s">
        <v>7</v>
      </c>
      <c r="D14" s="387">
        <f>SUM(D16:D19)</f>
        <v>3142.6449999999995</v>
      </c>
      <c r="E14" s="387"/>
      <c r="F14" s="387"/>
      <c r="G14" s="387">
        <f t="shared" ref="G14" si="2">SUM(G16:G19)</f>
        <v>3405.9119999999998</v>
      </c>
      <c r="H14" s="387">
        <f t="shared" si="0"/>
        <v>108.37724273661199</v>
      </c>
      <c r="I14" s="387">
        <f>SUM(I16:I19)</f>
        <v>3680</v>
      </c>
      <c r="J14" s="387">
        <f t="shared" si="1"/>
        <v>108.04741872367813</v>
      </c>
      <c r="K14" s="418"/>
    </row>
    <row r="15" spans="1:12" ht="21.75" customHeight="1">
      <c r="A15" s="301"/>
      <c r="B15" s="305" t="s">
        <v>8</v>
      </c>
      <c r="C15" s="306"/>
      <c r="D15" s="391"/>
      <c r="E15" s="391"/>
      <c r="F15" s="391"/>
      <c r="G15" s="391"/>
      <c r="H15" s="391"/>
      <c r="I15" s="391"/>
      <c r="J15" s="391"/>
      <c r="K15" s="418"/>
    </row>
    <row r="16" spans="1:12" ht="21.75" customHeight="1">
      <c r="A16" s="301" t="s">
        <v>9</v>
      </c>
      <c r="B16" s="302" t="s">
        <v>10</v>
      </c>
      <c r="C16" s="301" t="s">
        <v>7</v>
      </c>
      <c r="D16" s="391">
        <v>909.91200000000003</v>
      </c>
      <c r="E16" s="391"/>
      <c r="F16" s="391"/>
      <c r="G16" s="391">
        <v>947.2</v>
      </c>
      <c r="H16" s="391">
        <f t="shared" si="0"/>
        <v>104.09797870563307</v>
      </c>
      <c r="I16" s="391">
        <v>980</v>
      </c>
      <c r="J16" s="391">
        <f t="shared" si="1"/>
        <v>103.46283783783784</v>
      </c>
      <c r="K16" s="418"/>
    </row>
    <row r="17" spans="1:11" ht="21.75" customHeight="1">
      <c r="A17" s="301" t="s">
        <v>9</v>
      </c>
      <c r="B17" s="302" t="s">
        <v>11</v>
      </c>
      <c r="C17" s="301" t="s">
        <v>7</v>
      </c>
      <c r="D17" s="391">
        <v>1263.3589999999999</v>
      </c>
      <c r="E17" s="391"/>
      <c r="F17" s="391"/>
      <c r="G17" s="391">
        <v>1407.192</v>
      </c>
      <c r="H17" s="391">
        <f t="shared" si="0"/>
        <v>111.38496658511161</v>
      </c>
      <c r="I17" s="391">
        <v>1560</v>
      </c>
      <c r="J17" s="391">
        <f t="shared" si="1"/>
        <v>110.85907253594392</v>
      </c>
      <c r="K17" s="418"/>
    </row>
    <row r="18" spans="1:11" ht="21.75" customHeight="1">
      <c r="A18" s="301" t="s">
        <v>9</v>
      </c>
      <c r="B18" s="302" t="s">
        <v>12</v>
      </c>
      <c r="C18" s="301" t="s">
        <v>7</v>
      </c>
      <c r="D18" s="391">
        <v>969.37400000000002</v>
      </c>
      <c r="E18" s="391"/>
      <c r="F18" s="391"/>
      <c r="G18" s="391">
        <v>1051.52</v>
      </c>
      <c r="H18" s="391">
        <f t="shared" si="0"/>
        <v>108.47412866447831</v>
      </c>
      <c r="I18" s="391">
        <v>1140</v>
      </c>
      <c r="J18" s="391">
        <f t="shared" si="1"/>
        <v>108.41448569689592</v>
      </c>
      <c r="K18" s="418"/>
    </row>
    <row r="19" spans="1:11" ht="54" customHeight="1">
      <c r="A19" s="301" t="s">
        <v>9</v>
      </c>
      <c r="B19" s="302" t="s">
        <v>13</v>
      </c>
      <c r="C19" s="301" t="s">
        <v>7</v>
      </c>
      <c r="D19" s="389"/>
      <c r="E19" s="391"/>
      <c r="F19" s="391"/>
      <c r="G19" s="391"/>
      <c r="H19" s="391"/>
      <c r="I19" s="391"/>
      <c r="J19" s="391"/>
      <c r="K19" s="418"/>
    </row>
    <row r="20" spans="1:11" s="101" customFormat="1" ht="37.5" customHeight="1">
      <c r="A20" s="303">
        <v>3</v>
      </c>
      <c r="B20" s="307" t="s">
        <v>260</v>
      </c>
      <c r="C20" s="303"/>
      <c r="D20" s="387">
        <f>SUM(D21:D24)</f>
        <v>100</v>
      </c>
      <c r="E20" s="387"/>
      <c r="F20" s="387"/>
      <c r="G20" s="387">
        <f>SUM(G21:G24)</f>
        <v>100</v>
      </c>
      <c r="H20" s="387">
        <f t="shared" si="0"/>
        <v>100</v>
      </c>
      <c r="I20" s="387">
        <f>SUM(I21:I24)</f>
        <v>100</v>
      </c>
      <c r="J20" s="387">
        <f t="shared" si="1"/>
        <v>100</v>
      </c>
      <c r="K20" s="418"/>
    </row>
    <row r="21" spans="1:11" ht="21.75" customHeight="1">
      <c r="A21" s="301" t="s">
        <v>9</v>
      </c>
      <c r="B21" s="302" t="s">
        <v>10</v>
      </c>
      <c r="C21" s="301" t="s">
        <v>17</v>
      </c>
      <c r="D21" s="391">
        <f>D16/D14*100</f>
        <v>28.953699829283934</v>
      </c>
      <c r="E21" s="391"/>
      <c r="F21" s="391"/>
      <c r="G21" s="391">
        <f>G16/G14*100</f>
        <v>27.810466036703239</v>
      </c>
      <c r="H21" s="391">
        <f t="shared" si="0"/>
        <v>96.051510517407436</v>
      </c>
      <c r="I21" s="391">
        <f>I16/I14*100</f>
        <v>26.630434782608699</v>
      </c>
      <c r="J21" s="391">
        <f t="shared" si="1"/>
        <v>95.756880691833146</v>
      </c>
      <c r="K21" s="418"/>
    </row>
    <row r="22" spans="1:11" ht="21.75" customHeight="1">
      <c r="A22" s="301" t="s">
        <v>9</v>
      </c>
      <c r="B22" s="302" t="s">
        <v>11</v>
      </c>
      <c r="C22" s="301" t="s">
        <v>17</v>
      </c>
      <c r="D22" s="391">
        <f>D17/D14*100</f>
        <v>40.200499897379437</v>
      </c>
      <c r="E22" s="391"/>
      <c r="F22" s="391"/>
      <c r="G22" s="391">
        <f>G17/G14*100</f>
        <v>41.316158491470127</v>
      </c>
      <c r="H22" s="391">
        <f t="shared" si="0"/>
        <v>102.77523562378241</v>
      </c>
      <c r="I22" s="391">
        <f>I17/I14*100</f>
        <v>42.391304347826086</v>
      </c>
      <c r="J22" s="391">
        <f t="shared" si="1"/>
        <v>102.60224061387007</v>
      </c>
      <c r="K22" s="418"/>
    </row>
    <row r="23" spans="1:11" ht="21.75" customHeight="1">
      <c r="A23" s="301" t="s">
        <v>9</v>
      </c>
      <c r="B23" s="302" t="s">
        <v>12</v>
      </c>
      <c r="C23" s="301" t="s">
        <v>17</v>
      </c>
      <c r="D23" s="391">
        <f>D18/D14*100</f>
        <v>30.845800273336639</v>
      </c>
      <c r="E23" s="391"/>
      <c r="F23" s="391"/>
      <c r="G23" s="391">
        <f>G18/G14*100</f>
        <v>30.873375471826638</v>
      </c>
      <c r="H23" s="391">
        <f t="shared" si="0"/>
        <v>100.08939693003795</v>
      </c>
      <c r="I23" s="391">
        <f>I18/I14*100</f>
        <v>30.978260869565215</v>
      </c>
      <c r="J23" s="391">
        <f t="shared" si="1"/>
        <v>100.33972766545818</v>
      </c>
      <c r="K23" s="418"/>
    </row>
    <row r="24" spans="1:11" ht="21.75" customHeight="1">
      <c r="A24" s="301" t="s">
        <v>9</v>
      </c>
      <c r="B24" s="302" t="s">
        <v>13</v>
      </c>
      <c r="C24" s="301" t="s">
        <v>17</v>
      </c>
      <c r="D24" s="391"/>
      <c r="E24" s="391"/>
      <c r="F24" s="391"/>
      <c r="G24" s="391"/>
      <c r="H24" s="391"/>
      <c r="I24" s="391"/>
      <c r="J24" s="391"/>
      <c r="K24" s="418"/>
    </row>
    <row r="25" spans="1:11" s="101" customFormat="1" ht="21.75" customHeight="1">
      <c r="A25" s="303">
        <v>4</v>
      </c>
      <c r="B25" s="304" t="s">
        <v>15</v>
      </c>
      <c r="C25" s="303" t="s">
        <v>16</v>
      </c>
      <c r="D25" s="387">
        <v>32</v>
      </c>
      <c r="E25" s="387"/>
      <c r="F25" s="387"/>
      <c r="G25" s="387">
        <v>35</v>
      </c>
      <c r="H25" s="387">
        <f t="shared" si="0"/>
        <v>109.375</v>
      </c>
      <c r="I25" s="387">
        <v>38</v>
      </c>
      <c r="J25" s="387">
        <f t="shared" si="1"/>
        <v>108.57142857142857</v>
      </c>
      <c r="K25" s="418"/>
    </row>
    <row r="26" spans="1:11" s="101" customFormat="1" ht="21.75" customHeight="1">
      <c r="A26" s="303">
        <v>5</v>
      </c>
      <c r="B26" s="304" t="s">
        <v>301</v>
      </c>
      <c r="C26" s="303" t="s">
        <v>17</v>
      </c>
      <c r="D26" s="392"/>
      <c r="E26" s="392"/>
      <c r="F26" s="392"/>
      <c r="G26" s="392"/>
      <c r="H26" s="392"/>
      <c r="I26" s="392"/>
      <c r="J26" s="392"/>
      <c r="K26" s="418"/>
    </row>
    <row r="27" spans="1:11" s="101" customFormat="1" ht="21.75" customHeight="1">
      <c r="A27" s="303" t="s">
        <v>274</v>
      </c>
      <c r="B27" s="308" t="s">
        <v>302</v>
      </c>
      <c r="C27" s="301" t="s">
        <v>17</v>
      </c>
      <c r="D27" s="393"/>
      <c r="E27" s="393"/>
      <c r="F27" s="394"/>
      <c r="G27" s="393"/>
      <c r="H27" s="393"/>
      <c r="I27" s="395"/>
      <c r="J27" s="393"/>
      <c r="K27" s="418"/>
    </row>
    <row r="28" spans="1:11" s="101" customFormat="1" ht="21.75" customHeight="1">
      <c r="A28" s="303" t="s">
        <v>274</v>
      </c>
      <c r="B28" s="308" t="s">
        <v>303</v>
      </c>
      <c r="C28" s="301" t="s">
        <v>17</v>
      </c>
      <c r="D28" s="393"/>
      <c r="E28" s="393"/>
      <c r="F28" s="394"/>
      <c r="G28" s="393"/>
      <c r="H28" s="393"/>
      <c r="I28" s="395"/>
      <c r="J28" s="393"/>
      <c r="K28" s="418"/>
    </row>
    <row r="29" spans="1:11" s="101" customFormat="1" ht="34.5" customHeight="1">
      <c r="A29" s="303" t="s">
        <v>274</v>
      </c>
      <c r="B29" s="308" t="s">
        <v>304</v>
      </c>
      <c r="C29" s="301" t="s">
        <v>17</v>
      </c>
      <c r="D29" s="393"/>
      <c r="E29" s="393"/>
      <c r="F29" s="394"/>
      <c r="G29" s="393"/>
      <c r="H29" s="393"/>
      <c r="I29" s="395"/>
      <c r="J29" s="393"/>
      <c r="K29" s="418"/>
    </row>
    <row r="30" spans="1:11" s="101" customFormat="1" ht="21.75" customHeight="1">
      <c r="A30" s="303">
        <v>6</v>
      </c>
      <c r="B30" s="307" t="s">
        <v>18</v>
      </c>
      <c r="C30" s="303" t="s">
        <v>19</v>
      </c>
      <c r="D30" s="396"/>
      <c r="E30" s="396"/>
      <c r="F30" s="396"/>
      <c r="G30" s="396"/>
      <c r="H30" s="396"/>
      <c r="I30" s="396"/>
      <c r="J30" s="396"/>
      <c r="K30" s="418"/>
    </row>
    <row r="31" spans="1:11" ht="21.75" customHeight="1">
      <c r="A31" s="301"/>
      <c r="B31" s="305" t="s">
        <v>20</v>
      </c>
      <c r="C31" s="306" t="s">
        <v>19</v>
      </c>
      <c r="D31" s="397"/>
      <c r="E31" s="397"/>
      <c r="F31" s="397"/>
      <c r="G31" s="397"/>
      <c r="H31" s="397"/>
      <c r="I31" s="397"/>
      <c r="J31" s="397"/>
      <c r="K31" s="418"/>
    </row>
    <row r="32" spans="1:11" s="101" customFormat="1" ht="21.75" customHeight="1">
      <c r="A32" s="303">
        <v>7</v>
      </c>
      <c r="B32" s="307" t="s">
        <v>21</v>
      </c>
      <c r="C32" s="303" t="s">
        <v>19</v>
      </c>
      <c r="D32" s="396"/>
      <c r="E32" s="396"/>
      <c r="F32" s="396"/>
      <c r="G32" s="396"/>
      <c r="H32" s="396"/>
      <c r="I32" s="396"/>
      <c r="J32" s="396"/>
      <c r="K32" s="419"/>
    </row>
    <row r="33" spans="1:12" s="101" customFormat="1" ht="40.5" customHeight="1">
      <c r="A33" s="303">
        <v>8</v>
      </c>
      <c r="B33" s="307" t="s">
        <v>22</v>
      </c>
      <c r="C33" s="303" t="s">
        <v>7</v>
      </c>
      <c r="D33" s="396">
        <v>1075.5809999999999</v>
      </c>
      <c r="E33" s="396">
        <v>683.48599999999999</v>
      </c>
      <c r="F33" s="396">
        <v>344.91899999999998</v>
      </c>
      <c r="G33" s="396">
        <v>809.59299999999996</v>
      </c>
      <c r="H33" s="396">
        <f t="shared" si="0"/>
        <v>75.270295775027648</v>
      </c>
      <c r="I33" s="396">
        <v>915.32299999999998</v>
      </c>
      <c r="J33" s="396">
        <f t="shared" si="1"/>
        <v>113.05964849004377</v>
      </c>
      <c r="K33" s="420" t="s">
        <v>470</v>
      </c>
    </row>
    <row r="34" spans="1:12" ht="21.75" customHeight="1">
      <c r="A34" s="301"/>
      <c r="B34" s="305" t="s">
        <v>8</v>
      </c>
      <c r="C34" s="301"/>
      <c r="D34" s="397"/>
      <c r="E34" s="397"/>
      <c r="F34" s="395"/>
      <c r="G34" s="397"/>
      <c r="H34" s="397"/>
      <c r="I34" s="394"/>
      <c r="J34" s="397"/>
      <c r="K34" s="421"/>
    </row>
    <row r="35" spans="1:12" ht="21.75" customHeight="1">
      <c r="A35" s="301" t="s">
        <v>9</v>
      </c>
      <c r="B35" s="302" t="s">
        <v>23</v>
      </c>
      <c r="C35" s="301" t="s">
        <v>7</v>
      </c>
      <c r="D35" s="397"/>
      <c r="E35" s="394"/>
      <c r="F35" s="395"/>
      <c r="G35" s="397"/>
      <c r="H35" s="397"/>
      <c r="I35" s="394"/>
      <c r="J35" s="397"/>
      <c r="K35" s="421"/>
    </row>
    <row r="36" spans="1:12" ht="21.75" customHeight="1">
      <c r="A36" s="301" t="s">
        <v>9</v>
      </c>
      <c r="B36" s="302" t="s">
        <v>24</v>
      </c>
      <c r="C36" s="301" t="s">
        <v>7</v>
      </c>
      <c r="D36" s="397">
        <v>56.393999999999998</v>
      </c>
      <c r="E36" s="394">
        <v>53</v>
      </c>
      <c r="F36" s="395">
        <v>27.01</v>
      </c>
      <c r="G36" s="397">
        <f>E36</f>
        <v>53</v>
      </c>
      <c r="H36" s="397">
        <f t="shared" si="0"/>
        <v>93.981629251338802</v>
      </c>
      <c r="I36" s="394">
        <v>48.97</v>
      </c>
      <c r="J36" s="397">
        <f t="shared" si="1"/>
        <v>92.396226415094333</v>
      </c>
      <c r="K36" s="421"/>
      <c r="L36" s="101"/>
    </row>
    <row r="37" spans="1:12" ht="21.75" customHeight="1">
      <c r="A37" s="301"/>
      <c r="B37" s="305" t="s">
        <v>8</v>
      </c>
      <c r="C37" s="301"/>
      <c r="D37" s="395"/>
      <c r="E37" s="394"/>
      <c r="F37" s="395"/>
      <c r="G37" s="395"/>
      <c r="H37" s="395"/>
      <c r="I37" s="394"/>
      <c r="J37" s="395"/>
      <c r="K37" s="421"/>
    </row>
    <row r="38" spans="1:12" ht="21.75" customHeight="1">
      <c r="A38" s="301"/>
      <c r="B38" s="302" t="s">
        <v>25</v>
      </c>
      <c r="C38" s="301" t="s">
        <v>7</v>
      </c>
      <c r="D38" s="397"/>
      <c r="E38" s="394"/>
      <c r="F38" s="395"/>
      <c r="G38" s="397"/>
      <c r="H38" s="397"/>
      <c r="I38" s="394"/>
      <c r="J38" s="397"/>
      <c r="K38" s="421"/>
    </row>
    <row r="39" spans="1:12" ht="21.75" customHeight="1">
      <c r="A39" s="301"/>
      <c r="B39" s="302" t="s">
        <v>26</v>
      </c>
      <c r="C39" s="301" t="s">
        <v>7</v>
      </c>
      <c r="D39" s="397"/>
      <c r="E39" s="394"/>
      <c r="F39" s="395"/>
      <c r="G39" s="397"/>
      <c r="H39" s="397"/>
      <c r="I39" s="394"/>
      <c r="J39" s="397"/>
      <c r="K39" s="421"/>
    </row>
    <row r="40" spans="1:12" ht="21.75" customHeight="1">
      <c r="A40" s="301"/>
      <c r="B40" s="302" t="s">
        <v>27</v>
      </c>
      <c r="C40" s="301" t="s">
        <v>7</v>
      </c>
      <c r="D40" s="397"/>
      <c r="E40" s="394"/>
      <c r="F40" s="395"/>
      <c r="G40" s="397"/>
      <c r="H40" s="397"/>
      <c r="I40" s="394"/>
      <c r="J40" s="397"/>
      <c r="K40" s="421"/>
    </row>
    <row r="41" spans="1:12" ht="21.75" customHeight="1">
      <c r="A41" s="301"/>
      <c r="B41" s="302" t="s">
        <v>28</v>
      </c>
      <c r="C41" s="301" t="s">
        <v>7</v>
      </c>
      <c r="D41" s="397"/>
      <c r="E41" s="394"/>
      <c r="F41" s="395"/>
      <c r="G41" s="397"/>
      <c r="H41" s="397"/>
      <c r="I41" s="394"/>
      <c r="J41" s="397"/>
      <c r="K41" s="422"/>
    </row>
    <row r="42" spans="1:12" s="101" customFormat="1" ht="21.75" customHeight="1">
      <c r="A42" s="309">
        <v>9</v>
      </c>
      <c r="B42" s="307" t="s">
        <v>30</v>
      </c>
      <c r="C42" s="303" t="s">
        <v>7</v>
      </c>
      <c r="D42" s="396">
        <v>1075.5809999999999</v>
      </c>
      <c r="E42" s="396">
        <v>683.48599999999999</v>
      </c>
      <c r="F42" s="396">
        <v>325.91199999999998</v>
      </c>
      <c r="G42" s="396">
        <v>809.59299999999996</v>
      </c>
      <c r="H42" s="388">
        <f t="shared" si="0"/>
        <v>75.270295775027648</v>
      </c>
      <c r="I42" s="396">
        <v>915.32299999999998</v>
      </c>
      <c r="J42" s="388">
        <f t="shared" si="1"/>
        <v>113.05964849004377</v>
      </c>
      <c r="K42" s="297"/>
    </row>
    <row r="43" spans="1:12" s="101" customFormat="1" ht="21.75" customHeight="1">
      <c r="A43" s="309"/>
      <c r="B43" s="307" t="s">
        <v>8</v>
      </c>
      <c r="C43" s="303"/>
      <c r="D43" s="396"/>
      <c r="E43" s="396"/>
      <c r="F43" s="396"/>
      <c r="G43" s="396"/>
      <c r="H43" s="396"/>
      <c r="I43" s="398"/>
      <c r="J43" s="396"/>
      <c r="K43" s="420" t="s">
        <v>471</v>
      </c>
    </row>
    <row r="44" spans="1:12" ht="21.75" customHeight="1">
      <c r="A44" s="301" t="s">
        <v>31</v>
      </c>
      <c r="B44" s="302" t="s">
        <v>32</v>
      </c>
      <c r="C44" s="301" t="s">
        <v>7</v>
      </c>
      <c r="D44" s="331">
        <f>D45+D50+D51</f>
        <v>323.12200000000001</v>
      </c>
      <c r="E44" s="331">
        <f t="shared" ref="E44:G44" si="3">E45+E50+E51</f>
        <v>154.84</v>
      </c>
      <c r="F44" s="331">
        <f t="shared" si="3"/>
        <v>67.544299999999993</v>
      </c>
      <c r="G44" s="331">
        <f t="shared" si="3"/>
        <v>154.84</v>
      </c>
      <c r="H44" s="331">
        <f t="shared" si="0"/>
        <v>47.919980688408714</v>
      </c>
      <c r="I44" s="331">
        <f>I45+I50+I51</f>
        <v>264.40309100000002</v>
      </c>
      <c r="J44" s="331">
        <f t="shared" si="1"/>
        <v>170.75890661327824</v>
      </c>
      <c r="K44" s="421"/>
      <c r="L44" s="101"/>
    </row>
    <row r="45" spans="1:12" ht="21.75" customHeight="1">
      <c r="A45" s="301" t="s">
        <v>9</v>
      </c>
      <c r="B45" s="302" t="s">
        <v>33</v>
      </c>
      <c r="C45" s="301" t="s">
        <v>7</v>
      </c>
      <c r="D45" s="331">
        <f>D47+D48+D49</f>
        <v>49.325999999999993</v>
      </c>
      <c r="E45" s="331">
        <f t="shared" ref="E45:I45" si="4">E47+E48+E49</f>
        <v>35.239000000000004</v>
      </c>
      <c r="F45" s="331">
        <f t="shared" si="4"/>
        <v>9.4752999999999989</v>
      </c>
      <c r="G45" s="331">
        <f t="shared" si="4"/>
        <v>35.239000000000004</v>
      </c>
      <c r="H45" s="331">
        <f t="shared" si="0"/>
        <v>71.441025017232306</v>
      </c>
      <c r="I45" s="331">
        <f t="shared" si="4"/>
        <v>13.5</v>
      </c>
      <c r="J45" s="331">
        <f t="shared" si="1"/>
        <v>38.30982718011294</v>
      </c>
      <c r="K45" s="421"/>
    </row>
    <row r="46" spans="1:12" ht="21.75" customHeight="1">
      <c r="A46" s="301"/>
      <c r="B46" s="305" t="s">
        <v>8</v>
      </c>
      <c r="C46" s="301"/>
      <c r="D46" s="331"/>
      <c r="E46" s="331"/>
      <c r="F46" s="331"/>
      <c r="G46" s="331"/>
      <c r="H46" s="331"/>
      <c r="I46" s="331"/>
      <c r="J46" s="331"/>
      <c r="K46" s="421"/>
    </row>
    <row r="47" spans="1:12" ht="21.75" customHeight="1">
      <c r="A47" s="310"/>
      <c r="B47" s="311" t="s">
        <v>692</v>
      </c>
      <c r="C47" s="310" t="s">
        <v>7</v>
      </c>
      <c r="D47" s="331">
        <v>19.079999999999998</v>
      </c>
      <c r="E47" s="331">
        <v>22.234000000000002</v>
      </c>
      <c r="F47" s="331">
        <v>0.47099999999999997</v>
      </c>
      <c r="G47" s="331">
        <v>22.234000000000002</v>
      </c>
      <c r="H47" s="331">
        <f t="shared" si="0"/>
        <v>116.53039832285117</v>
      </c>
      <c r="I47" s="331"/>
      <c r="J47" s="331">
        <f t="shared" si="1"/>
        <v>0</v>
      </c>
      <c r="K47" s="421"/>
    </row>
    <row r="48" spans="1:12" ht="33.75" customHeight="1">
      <c r="A48" s="301"/>
      <c r="B48" s="311" t="s">
        <v>693</v>
      </c>
      <c r="C48" s="301" t="s">
        <v>7</v>
      </c>
      <c r="D48" s="331">
        <v>23.585999999999999</v>
      </c>
      <c r="E48" s="331">
        <v>13.005000000000001</v>
      </c>
      <c r="F48" s="331">
        <v>9.0042999999999989</v>
      </c>
      <c r="G48" s="331">
        <v>13.005000000000001</v>
      </c>
      <c r="H48" s="331">
        <f t="shared" si="0"/>
        <v>55.138641567031293</v>
      </c>
      <c r="I48" s="331">
        <v>13.5</v>
      </c>
      <c r="J48" s="331">
        <f t="shared" si="1"/>
        <v>103.80622837370241</v>
      </c>
      <c r="K48" s="421"/>
    </row>
    <row r="49" spans="1:14" s="298" customFormat="1" ht="24" customHeight="1">
      <c r="A49" s="306"/>
      <c r="B49" s="311" t="s">
        <v>694</v>
      </c>
      <c r="C49" s="306" t="s">
        <v>7</v>
      </c>
      <c r="D49" s="331">
        <v>6.66</v>
      </c>
      <c r="E49" s="331"/>
      <c r="F49" s="331"/>
      <c r="G49" s="331"/>
      <c r="H49" s="331"/>
      <c r="I49" s="331"/>
      <c r="J49" s="331"/>
      <c r="K49" s="421"/>
    </row>
    <row r="50" spans="1:14" ht="54" customHeight="1">
      <c r="A50" s="301" t="s">
        <v>9</v>
      </c>
      <c r="B50" s="302" t="s">
        <v>261</v>
      </c>
      <c r="C50" s="301" t="s">
        <v>7</v>
      </c>
      <c r="D50" s="331">
        <v>129.017</v>
      </c>
      <c r="E50" s="331">
        <v>30</v>
      </c>
      <c r="F50" s="331">
        <v>0.3</v>
      </c>
      <c r="G50" s="331">
        <v>30</v>
      </c>
      <c r="H50" s="331">
        <f t="shared" si="0"/>
        <v>23.252749637644651</v>
      </c>
      <c r="I50" s="331">
        <f>'BIỂU SỐ 4'!I12/1000</f>
        <v>130.369091</v>
      </c>
      <c r="J50" s="331">
        <f t="shared" si="1"/>
        <v>434.56363666666664</v>
      </c>
      <c r="K50" s="421"/>
    </row>
    <row r="51" spans="1:14" ht="21.75" customHeight="1">
      <c r="A51" s="301" t="s">
        <v>9</v>
      </c>
      <c r="B51" s="302" t="s">
        <v>305</v>
      </c>
      <c r="C51" s="301" t="s">
        <v>7</v>
      </c>
      <c r="D51" s="331">
        <v>144.77900000000002</v>
      </c>
      <c r="E51" s="331">
        <v>89.600999999999999</v>
      </c>
      <c r="F51" s="331">
        <v>57.768999999999998</v>
      </c>
      <c r="G51" s="331">
        <v>89.600999999999999</v>
      </c>
      <c r="H51" s="331">
        <f t="shared" si="0"/>
        <v>61.88811913329971</v>
      </c>
      <c r="I51" s="331">
        <v>120.53400000000001</v>
      </c>
      <c r="J51" s="331">
        <f t="shared" si="1"/>
        <v>134.52305219807818</v>
      </c>
      <c r="K51" s="421"/>
    </row>
    <row r="52" spans="1:14" ht="21.75" customHeight="1">
      <c r="A52" s="301" t="s">
        <v>34</v>
      </c>
      <c r="B52" s="302" t="s">
        <v>35</v>
      </c>
      <c r="C52" s="301" t="s">
        <v>7</v>
      </c>
      <c r="D52" s="331">
        <v>761.19600000000003</v>
      </c>
      <c r="E52" s="331">
        <v>644.78899999999999</v>
      </c>
      <c r="F52" s="391">
        <f>E52/2</f>
        <v>322.39449999999999</v>
      </c>
      <c r="G52" s="331">
        <v>770.89599999999996</v>
      </c>
      <c r="H52" s="331">
        <f t="shared" si="0"/>
        <v>101.27431042727495</v>
      </c>
      <c r="I52" s="331">
        <v>740.46500000000003</v>
      </c>
      <c r="J52" s="331">
        <f t="shared" si="1"/>
        <v>96.052515514414395</v>
      </c>
      <c r="K52" s="422"/>
      <c r="L52" s="101"/>
    </row>
    <row r="53" spans="1:14" s="101" customFormat="1" ht="54.75" customHeight="1">
      <c r="A53" s="299">
        <v>10</v>
      </c>
      <c r="B53" s="312" t="s">
        <v>29</v>
      </c>
      <c r="C53" s="299" t="s">
        <v>7</v>
      </c>
      <c r="D53" s="388"/>
      <c r="E53" s="388"/>
      <c r="F53" s="388"/>
      <c r="G53" s="388"/>
      <c r="H53" s="388"/>
      <c r="I53" s="399"/>
      <c r="J53" s="388"/>
      <c r="K53" s="414" t="s">
        <v>471</v>
      </c>
    </row>
    <row r="54" spans="1:14" s="101" customFormat="1" ht="21.75" customHeight="1">
      <c r="A54" s="299">
        <v>11</v>
      </c>
      <c r="B54" s="312" t="s">
        <v>306</v>
      </c>
      <c r="C54" s="299" t="s">
        <v>7</v>
      </c>
      <c r="D54" s="387"/>
      <c r="E54" s="387"/>
      <c r="F54" s="387"/>
      <c r="G54" s="387"/>
      <c r="H54" s="387"/>
      <c r="I54" s="387"/>
      <c r="J54" s="387"/>
      <c r="K54" s="414"/>
    </row>
    <row r="55" spans="1:14" s="139" customFormat="1" ht="21.75" customHeight="1">
      <c r="A55" s="190" t="s">
        <v>31</v>
      </c>
      <c r="B55" s="191" t="s">
        <v>36</v>
      </c>
      <c r="C55" s="190" t="s">
        <v>7</v>
      </c>
      <c r="D55" s="388">
        <f>D57</f>
        <v>323.12200000000001</v>
      </c>
      <c r="E55" s="388">
        <f>E57</f>
        <v>154.84</v>
      </c>
      <c r="F55" s="388">
        <f t="shared" ref="F55:I55" si="5">F57</f>
        <v>67.544299999999993</v>
      </c>
      <c r="G55" s="388">
        <f t="shared" si="5"/>
        <v>154.84</v>
      </c>
      <c r="H55" s="388">
        <f t="shared" si="0"/>
        <v>47.919980688408714</v>
      </c>
      <c r="I55" s="388">
        <f t="shared" si="5"/>
        <v>264.40309100000002</v>
      </c>
      <c r="J55" s="388">
        <f t="shared" si="1"/>
        <v>170.75890661327824</v>
      </c>
      <c r="K55" s="414"/>
    </row>
    <row r="56" spans="1:14" s="139" customFormat="1" ht="21.75" customHeight="1">
      <c r="A56" s="190"/>
      <c r="B56" s="191" t="s">
        <v>8</v>
      </c>
      <c r="C56" s="190"/>
      <c r="D56" s="331"/>
      <c r="E56" s="331"/>
      <c r="F56" s="331"/>
      <c r="G56" s="331"/>
      <c r="H56" s="331"/>
      <c r="I56" s="331"/>
      <c r="J56" s="331"/>
      <c r="K56" s="414"/>
    </row>
    <row r="57" spans="1:14" s="139" customFormat="1" ht="21.75" customHeight="1">
      <c r="A57" s="190" t="s">
        <v>9</v>
      </c>
      <c r="B57" s="191" t="s">
        <v>307</v>
      </c>
      <c r="C57" s="190" t="s">
        <v>7</v>
      </c>
      <c r="D57" s="331">
        <f>D44</f>
        <v>323.12200000000001</v>
      </c>
      <c r="E57" s="331">
        <f t="shared" ref="E57:I57" si="6">E44</f>
        <v>154.84</v>
      </c>
      <c r="F57" s="331">
        <f t="shared" si="6"/>
        <v>67.544299999999993</v>
      </c>
      <c r="G57" s="331">
        <f t="shared" si="6"/>
        <v>154.84</v>
      </c>
      <c r="H57" s="331">
        <f t="shared" si="0"/>
        <v>47.919980688408714</v>
      </c>
      <c r="I57" s="331">
        <f t="shared" si="6"/>
        <v>264.40309100000002</v>
      </c>
      <c r="J57" s="331">
        <f t="shared" si="1"/>
        <v>170.75890661327824</v>
      </c>
      <c r="K57" s="414"/>
      <c r="L57" s="412"/>
      <c r="M57" s="413"/>
      <c r="N57" s="413"/>
    </row>
    <row r="58" spans="1:14" s="139" customFormat="1" ht="21.75" customHeight="1">
      <c r="A58" s="190" t="s">
        <v>9</v>
      </c>
      <c r="B58" s="191" t="s">
        <v>308</v>
      </c>
      <c r="C58" s="190" t="s">
        <v>7</v>
      </c>
      <c r="D58" s="331"/>
      <c r="E58" s="331"/>
      <c r="F58" s="331"/>
      <c r="G58" s="331"/>
      <c r="H58" s="331"/>
      <c r="I58" s="331"/>
      <c r="J58" s="331"/>
      <c r="K58" s="414"/>
    </row>
    <row r="59" spans="1:14" s="139" customFormat="1" ht="21.75" customHeight="1">
      <c r="A59" s="190" t="s">
        <v>9</v>
      </c>
      <c r="B59" s="191" t="s">
        <v>309</v>
      </c>
      <c r="C59" s="190" t="s">
        <v>7</v>
      </c>
      <c r="D59" s="331"/>
      <c r="E59" s="331"/>
      <c r="F59" s="331"/>
      <c r="G59" s="331"/>
      <c r="H59" s="331"/>
      <c r="I59" s="331"/>
      <c r="J59" s="331"/>
      <c r="K59" s="414"/>
    </row>
    <row r="60" spans="1:14" s="139" customFormat="1" ht="34.5" customHeight="1">
      <c r="A60" s="190" t="s">
        <v>34</v>
      </c>
      <c r="B60" s="191" t="s">
        <v>310</v>
      </c>
      <c r="C60" s="190" t="s">
        <v>7</v>
      </c>
      <c r="D60" s="399"/>
      <c r="E60" s="399"/>
      <c r="F60" s="399"/>
      <c r="G60" s="399"/>
      <c r="H60" s="388"/>
      <c r="I60" s="399"/>
      <c r="J60" s="399"/>
      <c r="K60" s="414"/>
    </row>
    <row r="61" spans="1:14" s="139" customFormat="1" ht="38.25" customHeight="1">
      <c r="A61" s="190" t="s">
        <v>9</v>
      </c>
      <c r="B61" s="191" t="s">
        <v>311</v>
      </c>
      <c r="C61" s="190" t="s">
        <v>7</v>
      </c>
      <c r="D61" s="331"/>
      <c r="E61" s="331"/>
      <c r="F61" s="331"/>
      <c r="G61" s="331"/>
      <c r="H61" s="331"/>
      <c r="I61" s="331"/>
      <c r="J61" s="331"/>
      <c r="K61" s="414"/>
    </row>
    <row r="62" spans="1:14" s="139" customFormat="1" ht="38.25" customHeight="1">
      <c r="A62" s="190" t="s">
        <v>9</v>
      </c>
      <c r="B62" s="191" t="s">
        <v>312</v>
      </c>
      <c r="C62" s="190" t="s">
        <v>7</v>
      </c>
      <c r="D62" s="331"/>
      <c r="E62" s="331"/>
      <c r="F62" s="331"/>
      <c r="G62" s="331"/>
      <c r="H62" s="331"/>
      <c r="I62" s="331"/>
      <c r="J62" s="331"/>
      <c r="K62" s="414"/>
    </row>
    <row r="63" spans="1:14" s="139" customFormat="1" ht="21.75" customHeight="1">
      <c r="A63" s="190" t="s">
        <v>39</v>
      </c>
      <c r="B63" s="191" t="s">
        <v>313</v>
      </c>
      <c r="C63" s="189"/>
      <c r="D63" s="400"/>
      <c r="E63" s="400"/>
      <c r="F63" s="400"/>
      <c r="G63" s="400"/>
      <c r="H63" s="400"/>
      <c r="I63" s="400"/>
      <c r="J63" s="400"/>
      <c r="K63" s="414"/>
    </row>
    <row r="64" spans="1:14" s="139" customFormat="1" ht="21.75" customHeight="1">
      <c r="A64" s="190" t="s">
        <v>9</v>
      </c>
      <c r="B64" s="191" t="s">
        <v>314</v>
      </c>
      <c r="C64" s="190" t="s">
        <v>19</v>
      </c>
      <c r="D64" s="331"/>
      <c r="E64" s="331"/>
      <c r="F64" s="331"/>
      <c r="G64" s="331"/>
      <c r="H64" s="331"/>
      <c r="I64" s="331"/>
      <c r="J64" s="331"/>
      <c r="K64" s="414"/>
    </row>
    <row r="65" spans="1:11" s="139" customFormat="1" ht="21.75" customHeight="1">
      <c r="A65" s="190"/>
      <c r="B65" s="191" t="s">
        <v>315</v>
      </c>
      <c r="C65" s="190" t="s">
        <v>19</v>
      </c>
      <c r="D65" s="331"/>
      <c r="E65" s="331"/>
      <c r="F65" s="331"/>
      <c r="G65" s="331"/>
      <c r="H65" s="331"/>
      <c r="I65" s="331"/>
      <c r="J65" s="331"/>
      <c r="K65" s="414"/>
    </row>
    <row r="66" spans="1:11" s="139" customFormat="1" ht="21.75" customHeight="1">
      <c r="A66" s="190"/>
      <c r="B66" s="191" t="s">
        <v>316</v>
      </c>
      <c r="C66" s="190" t="s">
        <v>19</v>
      </c>
      <c r="D66" s="331"/>
      <c r="E66" s="331"/>
      <c r="F66" s="331"/>
      <c r="G66" s="331"/>
      <c r="H66" s="331"/>
      <c r="I66" s="331"/>
      <c r="J66" s="331"/>
      <c r="K66" s="414"/>
    </row>
    <row r="67" spans="1:11" s="139" customFormat="1" ht="21.75" customHeight="1">
      <c r="A67" s="190" t="s">
        <v>9</v>
      </c>
      <c r="B67" s="191" t="s">
        <v>93</v>
      </c>
      <c r="C67" s="190" t="s">
        <v>19</v>
      </c>
      <c r="D67" s="331"/>
      <c r="E67" s="331"/>
      <c r="F67" s="331"/>
      <c r="G67" s="331"/>
      <c r="H67" s="331"/>
      <c r="I67" s="331"/>
      <c r="J67" s="331"/>
      <c r="K67" s="414"/>
    </row>
    <row r="68" spans="1:11" s="139" customFormat="1" ht="21.75" customHeight="1">
      <c r="A68" s="190"/>
      <c r="B68" s="191" t="s">
        <v>317</v>
      </c>
      <c r="C68" s="190" t="s">
        <v>19</v>
      </c>
      <c r="D68" s="331"/>
      <c r="E68" s="331"/>
      <c r="F68" s="331"/>
      <c r="G68" s="331"/>
      <c r="H68" s="331"/>
      <c r="I68" s="331"/>
      <c r="J68" s="331"/>
      <c r="K68" s="414"/>
    </row>
    <row r="69" spans="1:11" s="139" customFormat="1" ht="21.75" customHeight="1">
      <c r="A69" s="190"/>
      <c r="B69" s="191" t="s">
        <v>318</v>
      </c>
      <c r="C69" s="190" t="s">
        <v>19</v>
      </c>
      <c r="D69" s="331"/>
      <c r="E69" s="331"/>
      <c r="F69" s="331"/>
      <c r="G69" s="331"/>
      <c r="H69" s="331"/>
      <c r="I69" s="331"/>
      <c r="J69" s="331"/>
      <c r="K69" s="414"/>
    </row>
    <row r="70" spans="1:11" s="139" customFormat="1" ht="21.75" customHeight="1">
      <c r="A70" s="190"/>
      <c r="B70" s="191" t="s">
        <v>319</v>
      </c>
      <c r="C70" s="190" t="s">
        <v>19</v>
      </c>
      <c r="D70" s="331"/>
      <c r="E70" s="331"/>
      <c r="F70" s="331"/>
      <c r="G70" s="331"/>
      <c r="H70" s="331"/>
      <c r="I70" s="331"/>
      <c r="J70" s="331"/>
      <c r="K70" s="414"/>
    </row>
    <row r="71" spans="1:11" s="139" customFormat="1" ht="21.75" customHeight="1">
      <c r="A71" s="190" t="s">
        <v>9</v>
      </c>
      <c r="B71" s="191" t="s">
        <v>91</v>
      </c>
      <c r="C71" s="190"/>
      <c r="D71" s="331"/>
      <c r="E71" s="331"/>
      <c r="F71" s="331"/>
      <c r="G71" s="331"/>
      <c r="H71" s="331"/>
      <c r="I71" s="331"/>
      <c r="J71" s="331"/>
      <c r="K71" s="414"/>
    </row>
    <row r="72" spans="1:11" s="139" customFormat="1" ht="21.75" customHeight="1">
      <c r="A72" s="190"/>
      <c r="B72" s="191" t="s">
        <v>320</v>
      </c>
      <c r="C72" s="190" t="s">
        <v>92</v>
      </c>
      <c r="D72" s="331"/>
      <c r="E72" s="331"/>
      <c r="F72" s="331"/>
      <c r="G72" s="331"/>
      <c r="H72" s="331"/>
      <c r="I72" s="331"/>
      <c r="J72" s="331"/>
      <c r="K72" s="414"/>
    </row>
    <row r="73" spans="1:11" s="139" customFormat="1" ht="21.75" customHeight="1">
      <c r="A73" s="190"/>
      <c r="B73" s="191" t="s">
        <v>321</v>
      </c>
      <c r="C73" s="190" t="s">
        <v>322</v>
      </c>
      <c r="D73" s="331"/>
      <c r="E73" s="331"/>
      <c r="F73" s="331"/>
      <c r="G73" s="331"/>
      <c r="H73" s="331"/>
      <c r="I73" s="331"/>
      <c r="J73" s="331"/>
      <c r="K73" s="414"/>
    </row>
    <row r="74" spans="1:11" s="139" customFormat="1" ht="21.75" customHeight="1">
      <c r="A74" s="190"/>
      <c r="B74" s="191" t="s">
        <v>319</v>
      </c>
      <c r="C74" s="190" t="s">
        <v>322</v>
      </c>
      <c r="D74" s="331"/>
      <c r="E74" s="331"/>
      <c r="F74" s="331"/>
      <c r="G74" s="331"/>
      <c r="H74" s="331"/>
      <c r="I74" s="331"/>
      <c r="J74" s="331"/>
      <c r="K74" s="414"/>
    </row>
  </sheetData>
  <mergeCells count="17">
    <mergeCell ref="E6:H6"/>
    <mergeCell ref="A4:J4"/>
    <mergeCell ref="L57:N57"/>
    <mergeCell ref="K53:K74"/>
    <mergeCell ref="I1:J1"/>
    <mergeCell ref="K6:K7"/>
    <mergeCell ref="K9:K32"/>
    <mergeCell ref="K33:K41"/>
    <mergeCell ref="K43:K52"/>
    <mergeCell ref="A2:J2"/>
    <mergeCell ref="A3:J3"/>
    <mergeCell ref="A6:A7"/>
    <mergeCell ref="B6:B7"/>
    <mergeCell ref="C6:C7"/>
    <mergeCell ref="D6:D7"/>
    <mergeCell ref="I6:I7"/>
    <mergeCell ref="J6:J7"/>
  </mergeCells>
  <phoneticPr fontId="50" type="noConversion"/>
  <printOptions horizontalCentered="1"/>
  <pageMargins left="0.39370078740157483" right="0.39370078740157483" top="0.47244094488188981" bottom="0.59055118110236227" header="0.55118110236220474" footer="0.31496062992125984"/>
  <pageSetup paperSize="9" scale="84" fitToHeight="0" orientation="landscape" useFirstPageNumber="1" r:id="rId1"/>
  <headerFooter differentFirst="1">
    <oddFooter>&amp;C&amp;P&amp;R&amp;P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98"/>
  <sheetViews>
    <sheetView view="pageBreakPreview" zoomScale="91" zoomScaleNormal="84" zoomScaleSheetLayoutView="91" workbookViewId="0">
      <selection activeCell="B6" sqref="B6:B7"/>
    </sheetView>
  </sheetViews>
  <sheetFormatPr defaultColWidth="10.25" defaultRowHeight="15.75"/>
  <cols>
    <col min="1" max="1" width="5" style="382" customWidth="1"/>
    <col min="2" max="2" width="44.875" style="320" customWidth="1"/>
    <col min="3" max="3" width="14" style="383" customWidth="1"/>
    <col min="4" max="4" width="11.875" style="320" customWidth="1"/>
    <col min="5" max="5" width="11.625" style="320" customWidth="1"/>
    <col min="6" max="6" width="13.5" style="320" bestFit="1" customWidth="1"/>
    <col min="7" max="7" width="12.875" style="320" customWidth="1"/>
    <col min="8" max="8" width="11.75" style="320" customWidth="1"/>
    <col min="9" max="9" width="12.25" style="384" customWidth="1"/>
    <col min="10" max="10" width="12.875" style="320" customWidth="1"/>
    <col min="11" max="11" width="13.25" style="320" hidden="1" customWidth="1"/>
    <col min="12" max="16384" width="10.25" style="320"/>
  </cols>
  <sheetData>
    <row r="1" spans="1:13" ht="18.75">
      <c r="A1" s="316"/>
      <c r="B1" s="317"/>
      <c r="C1" s="318"/>
      <c r="D1" s="318"/>
      <c r="E1" s="318"/>
      <c r="F1" s="318"/>
      <c r="G1" s="318"/>
      <c r="H1" s="319"/>
      <c r="I1" s="434" t="s">
        <v>491</v>
      </c>
      <c r="J1" s="434"/>
    </row>
    <row r="2" spans="1:13" ht="16.5" customHeight="1">
      <c r="A2" s="429" t="s">
        <v>688</v>
      </c>
      <c r="B2" s="429"/>
      <c r="C2" s="429"/>
      <c r="D2" s="429"/>
      <c r="E2" s="429"/>
      <c r="F2" s="429"/>
      <c r="G2" s="429"/>
      <c r="H2" s="429"/>
      <c r="I2" s="429"/>
      <c r="J2" s="429"/>
    </row>
    <row r="3" spans="1:13" ht="18.75" customHeight="1">
      <c r="A3" s="431" t="s">
        <v>323</v>
      </c>
      <c r="B3" s="431"/>
      <c r="C3" s="431"/>
      <c r="D3" s="431"/>
      <c r="E3" s="431"/>
      <c r="F3" s="431"/>
      <c r="G3" s="431"/>
      <c r="H3" s="431"/>
      <c r="I3" s="431"/>
      <c r="J3" s="431"/>
    </row>
    <row r="4" spans="1:13" ht="18.75" customHeight="1">
      <c r="A4" s="430" t="str">
        <f>'BIỂU SỐ 1'!A4:J4</f>
        <v>(Kèm theo Kế hoạch số          /KH-UBND ngày      /9/2021 của UBND huyện Tuần Giáo)</v>
      </c>
      <c r="B4" s="430"/>
      <c r="C4" s="430"/>
      <c r="D4" s="430"/>
      <c r="E4" s="430"/>
      <c r="F4" s="430"/>
      <c r="G4" s="430"/>
      <c r="H4" s="430"/>
      <c r="I4" s="430"/>
      <c r="J4" s="430"/>
    </row>
    <row r="5" spans="1:13" ht="18.75">
      <c r="A5" s="431"/>
      <c r="B5" s="431"/>
      <c r="C5" s="431"/>
      <c r="D5" s="431"/>
      <c r="E5" s="431"/>
      <c r="F5" s="431"/>
      <c r="G5" s="431"/>
      <c r="H5" s="431"/>
      <c r="I5" s="431"/>
      <c r="J5" s="431"/>
    </row>
    <row r="6" spans="1:13" s="321" customFormat="1" ht="47.25" customHeight="1">
      <c r="A6" s="432" t="s">
        <v>677</v>
      </c>
      <c r="B6" s="432" t="s">
        <v>2</v>
      </c>
      <c r="C6" s="432" t="s">
        <v>3</v>
      </c>
      <c r="D6" s="432" t="s">
        <v>447</v>
      </c>
      <c r="E6" s="432" t="s">
        <v>448</v>
      </c>
      <c r="F6" s="432"/>
      <c r="G6" s="432"/>
      <c r="H6" s="432"/>
      <c r="I6" s="432" t="s">
        <v>453</v>
      </c>
      <c r="J6" s="433" t="s">
        <v>452</v>
      </c>
      <c r="K6" s="432" t="s">
        <v>493</v>
      </c>
    </row>
    <row r="7" spans="1:13" s="321" customFormat="1" ht="78" customHeight="1">
      <c r="A7" s="432"/>
      <c r="B7" s="432"/>
      <c r="C7" s="432"/>
      <c r="D7" s="432"/>
      <c r="E7" s="322" t="s">
        <v>4</v>
      </c>
      <c r="F7" s="322" t="s">
        <v>259</v>
      </c>
      <c r="G7" s="322" t="s">
        <v>275</v>
      </c>
      <c r="H7" s="322" t="s">
        <v>449</v>
      </c>
      <c r="I7" s="432"/>
      <c r="J7" s="433"/>
      <c r="K7" s="432"/>
    </row>
    <row r="8" spans="1:13" ht="20.25" customHeight="1">
      <c r="A8" s="322">
        <v>1</v>
      </c>
      <c r="B8" s="322">
        <v>2</v>
      </c>
      <c r="C8" s="322">
        <v>3</v>
      </c>
      <c r="D8" s="322">
        <v>4</v>
      </c>
      <c r="E8" s="322">
        <v>5</v>
      </c>
      <c r="F8" s="322">
        <v>6</v>
      </c>
      <c r="G8" s="322">
        <v>7</v>
      </c>
      <c r="H8" s="322" t="s">
        <v>5</v>
      </c>
      <c r="I8" s="322">
        <v>9</v>
      </c>
      <c r="J8" s="323" t="s">
        <v>6</v>
      </c>
      <c r="K8" s="132"/>
    </row>
    <row r="9" spans="1:13" ht="22.5" customHeight="1">
      <c r="A9" s="322" t="s">
        <v>64</v>
      </c>
      <c r="B9" s="324" t="s">
        <v>38</v>
      </c>
      <c r="C9" s="324"/>
      <c r="D9" s="324"/>
      <c r="E9" s="324"/>
      <c r="F9" s="324"/>
      <c r="G9" s="324"/>
      <c r="H9" s="324"/>
      <c r="I9" s="324"/>
      <c r="J9" s="324"/>
      <c r="K9" s="325"/>
    </row>
    <row r="10" spans="1:13" ht="36.75" customHeight="1">
      <c r="A10" s="326">
        <v>1</v>
      </c>
      <c r="B10" s="327" t="s">
        <v>276</v>
      </c>
      <c r="C10" s="325"/>
      <c r="D10" s="132"/>
      <c r="E10" s="132"/>
      <c r="F10" s="132"/>
      <c r="G10" s="132"/>
      <c r="H10" s="132"/>
      <c r="I10" s="328"/>
      <c r="J10" s="133"/>
      <c r="K10" s="428" t="s">
        <v>468</v>
      </c>
    </row>
    <row r="11" spans="1:13">
      <c r="A11" s="325" t="s">
        <v>31</v>
      </c>
      <c r="B11" s="132" t="s">
        <v>277</v>
      </c>
      <c r="C11" s="325"/>
      <c r="D11" s="329"/>
      <c r="E11" s="329"/>
      <c r="F11" s="329"/>
      <c r="G11" s="329"/>
      <c r="H11" s="132"/>
      <c r="I11" s="328"/>
      <c r="J11" s="133"/>
      <c r="K11" s="428"/>
    </row>
    <row r="12" spans="1:13">
      <c r="A12" s="325" t="s">
        <v>349</v>
      </c>
      <c r="B12" s="132" t="s">
        <v>278</v>
      </c>
      <c r="C12" s="325"/>
      <c r="D12" s="132"/>
      <c r="E12" s="132"/>
      <c r="F12" s="132"/>
      <c r="G12" s="132"/>
      <c r="H12" s="132"/>
      <c r="I12" s="328"/>
      <c r="J12" s="330"/>
      <c r="K12" s="428"/>
      <c r="M12" s="410"/>
    </row>
    <row r="13" spans="1:13">
      <c r="A13" s="325"/>
      <c r="B13" s="132" t="s">
        <v>279</v>
      </c>
      <c r="C13" s="325" t="s">
        <v>40</v>
      </c>
      <c r="D13" s="331">
        <v>33.53</v>
      </c>
      <c r="E13" s="331">
        <v>32.090000000000003</v>
      </c>
      <c r="F13" s="331"/>
      <c r="G13" s="331">
        <v>32.68</v>
      </c>
      <c r="H13" s="331">
        <f>G13/D13*100</f>
        <v>97.464956755144641</v>
      </c>
      <c r="I13" s="331">
        <v>33.47</v>
      </c>
      <c r="J13" s="332">
        <f>I13/G13*100</f>
        <v>102.41738066095472</v>
      </c>
      <c r="K13" s="428"/>
    </row>
    <row r="14" spans="1:13">
      <c r="A14" s="407"/>
      <c r="B14" s="132" t="s">
        <v>280</v>
      </c>
      <c r="C14" s="407" t="s">
        <v>258</v>
      </c>
      <c r="D14" s="409">
        <f>6240.4+8756.9+4500</f>
        <v>19497.3</v>
      </c>
      <c r="E14" s="409">
        <f>6283+8835+4690</f>
        <v>19808</v>
      </c>
      <c r="F14" s="409">
        <f>6721.8</f>
        <v>6721.8</v>
      </c>
      <c r="G14" s="409">
        <f>6721.8+8962+4620</f>
        <v>20303.8</v>
      </c>
      <c r="H14" s="409">
        <f t="shared" ref="H14:H19" si="0">G14/D14*100</f>
        <v>104.13647017792206</v>
      </c>
      <c r="I14" s="409">
        <f>6485.5+8725+4372</f>
        <v>19582.5</v>
      </c>
      <c r="J14" s="332">
        <f t="shared" ref="J14:J21" si="1">I14/G14*100</f>
        <v>96.447463036475938</v>
      </c>
      <c r="K14" s="428"/>
    </row>
    <row r="15" spans="1:13">
      <c r="A15" s="407" t="s">
        <v>349</v>
      </c>
      <c r="B15" s="333" t="s">
        <v>41</v>
      </c>
      <c r="C15" s="334"/>
      <c r="D15" s="409"/>
      <c r="E15" s="409"/>
      <c r="F15" s="409"/>
      <c r="G15" s="409"/>
      <c r="H15" s="409"/>
      <c r="I15" s="409"/>
      <c r="J15" s="332"/>
      <c r="K15" s="428"/>
    </row>
    <row r="16" spans="1:13">
      <c r="A16" s="335"/>
      <c r="B16" s="132" t="s">
        <v>279</v>
      </c>
      <c r="C16" s="334" t="s">
        <v>40</v>
      </c>
      <c r="D16" s="409">
        <v>28.6</v>
      </c>
      <c r="E16" s="409">
        <v>27.3</v>
      </c>
      <c r="F16" s="409"/>
      <c r="G16" s="409">
        <v>27.3</v>
      </c>
      <c r="H16" s="409">
        <f t="shared" si="0"/>
        <v>95.454545454545453</v>
      </c>
      <c r="I16" s="409">
        <v>29</v>
      </c>
      <c r="J16" s="332">
        <f t="shared" si="1"/>
        <v>106.22710622710623</v>
      </c>
      <c r="K16" s="428"/>
    </row>
    <row r="17" spans="1:11">
      <c r="A17" s="335"/>
      <c r="B17" s="132" t="s">
        <v>280</v>
      </c>
      <c r="C17" s="334" t="s">
        <v>258</v>
      </c>
      <c r="D17" s="409">
        <v>18057.3</v>
      </c>
      <c r="E17" s="409">
        <v>18291</v>
      </c>
      <c r="F17" s="409"/>
      <c r="G17" s="409">
        <v>18291</v>
      </c>
      <c r="H17" s="409">
        <f t="shared" si="0"/>
        <v>101.29421342061107</v>
      </c>
      <c r="I17" s="409">
        <v>18284.5</v>
      </c>
      <c r="J17" s="332">
        <f t="shared" si="1"/>
        <v>99.964463397299212</v>
      </c>
      <c r="K17" s="428"/>
    </row>
    <row r="18" spans="1:11">
      <c r="A18" s="407" t="s">
        <v>34</v>
      </c>
      <c r="B18" s="132" t="s">
        <v>281</v>
      </c>
      <c r="C18" s="407"/>
      <c r="D18" s="409"/>
      <c r="E18" s="409"/>
      <c r="F18" s="409"/>
      <c r="G18" s="409"/>
      <c r="H18" s="409"/>
      <c r="I18" s="409"/>
      <c r="J18" s="332"/>
      <c r="K18" s="428"/>
    </row>
    <row r="19" spans="1:11">
      <c r="A19" s="407"/>
      <c r="B19" s="336" t="s">
        <v>247</v>
      </c>
      <c r="C19" s="337" t="s">
        <v>258</v>
      </c>
      <c r="D19" s="409">
        <v>427.5</v>
      </c>
      <c r="E19" s="409">
        <v>390</v>
      </c>
      <c r="F19" s="409"/>
      <c r="G19" s="409">
        <v>390</v>
      </c>
      <c r="H19" s="409">
        <f t="shared" si="0"/>
        <v>91.228070175438589</v>
      </c>
      <c r="I19" s="409">
        <v>400</v>
      </c>
      <c r="J19" s="332">
        <f t="shared" si="1"/>
        <v>102.56410256410255</v>
      </c>
      <c r="K19" s="428"/>
    </row>
    <row r="20" spans="1:11">
      <c r="A20" s="407"/>
      <c r="B20" s="336" t="s">
        <v>262</v>
      </c>
      <c r="C20" s="337" t="s">
        <v>258</v>
      </c>
      <c r="D20" s="409"/>
      <c r="E20" s="409"/>
      <c r="F20" s="409"/>
      <c r="G20" s="409"/>
      <c r="H20" s="409"/>
      <c r="I20" s="409"/>
      <c r="J20" s="332"/>
      <c r="K20" s="428"/>
    </row>
    <row r="21" spans="1:11">
      <c r="A21" s="407"/>
      <c r="B21" s="336" t="s">
        <v>263</v>
      </c>
      <c r="C21" s="337" t="s">
        <v>258</v>
      </c>
      <c r="D21" s="409"/>
      <c r="E21" s="409"/>
      <c r="F21" s="409"/>
      <c r="G21" s="409">
        <v>800</v>
      </c>
      <c r="H21" s="409"/>
      <c r="I21" s="409">
        <v>1000</v>
      </c>
      <c r="J21" s="332">
        <f t="shared" si="1"/>
        <v>125</v>
      </c>
      <c r="K21" s="428"/>
    </row>
    <row r="22" spans="1:11">
      <c r="A22" s="326">
        <v>2</v>
      </c>
      <c r="B22" s="327" t="s">
        <v>282</v>
      </c>
      <c r="C22" s="407"/>
      <c r="D22" s="295"/>
      <c r="E22" s="295"/>
      <c r="F22" s="295"/>
      <c r="G22" s="295"/>
      <c r="H22" s="331"/>
      <c r="I22" s="295"/>
      <c r="J22" s="332"/>
      <c r="K22" s="428"/>
    </row>
    <row r="23" spans="1:11">
      <c r="A23" s="326"/>
      <c r="B23" s="336" t="s">
        <v>264</v>
      </c>
      <c r="C23" s="337" t="s">
        <v>265</v>
      </c>
      <c r="D23" s="338">
        <v>23120</v>
      </c>
      <c r="E23" s="338">
        <v>23218</v>
      </c>
      <c r="F23" s="338">
        <f>18222</f>
        <v>18222</v>
      </c>
      <c r="G23" s="338">
        <v>18636</v>
      </c>
      <c r="H23" s="331">
        <f>G23/D23*100</f>
        <v>80.605536332179923</v>
      </c>
      <c r="I23" s="338">
        <v>18960</v>
      </c>
      <c r="J23" s="332">
        <f t="shared" ref="J23:J38" si="2">I23/G23*100</f>
        <v>101.73857050869286</v>
      </c>
      <c r="K23" s="428"/>
    </row>
    <row r="24" spans="1:11">
      <c r="A24" s="326"/>
      <c r="B24" s="336" t="s">
        <v>266</v>
      </c>
      <c r="C24" s="337" t="s">
        <v>265</v>
      </c>
      <c r="D24" s="338">
        <v>9830</v>
      </c>
      <c r="E24" s="338">
        <v>10278</v>
      </c>
      <c r="F24" s="338">
        <v>17541</v>
      </c>
      <c r="G24" s="338">
        <v>18041</v>
      </c>
      <c r="H24" s="331">
        <f t="shared" ref="H24:H38" si="3">G24/D24*100</f>
        <v>183.53001017293997</v>
      </c>
      <c r="I24" s="338">
        <v>19100</v>
      </c>
      <c r="J24" s="332">
        <f t="shared" si="2"/>
        <v>105.86996286236905</v>
      </c>
      <c r="K24" s="428"/>
    </row>
    <row r="25" spans="1:11">
      <c r="A25" s="407"/>
      <c r="B25" s="336" t="s">
        <v>267</v>
      </c>
      <c r="C25" s="337" t="s">
        <v>265</v>
      </c>
      <c r="D25" s="338">
        <v>65050</v>
      </c>
      <c r="E25" s="338">
        <v>68183</v>
      </c>
      <c r="F25" s="338">
        <v>48958</v>
      </c>
      <c r="G25" s="338">
        <v>50263</v>
      </c>
      <c r="H25" s="331">
        <f t="shared" si="3"/>
        <v>77.268255188316687</v>
      </c>
      <c r="I25" s="338">
        <v>53800</v>
      </c>
      <c r="J25" s="332">
        <f t="shared" si="2"/>
        <v>107.03698545649883</v>
      </c>
      <c r="K25" s="428"/>
    </row>
    <row r="26" spans="1:11">
      <c r="A26" s="407"/>
      <c r="B26" s="336" t="s">
        <v>268</v>
      </c>
      <c r="C26" s="337" t="s">
        <v>265</v>
      </c>
      <c r="D26" s="338">
        <v>952600</v>
      </c>
      <c r="E26" s="338">
        <v>1024782</v>
      </c>
      <c r="F26" s="338">
        <v>988700</v>
      </c>
      <c r="G26" s="338">
        <v>1024850</v>
      </c>
      <c r="H26" s="331">
        <f t="shared" si="3"/>
        <v>107.58450556372034</v>
      </c>
      <c r="I26" s="338">
        <v>1117000</v>
      </c>
      <c r="J26" s="332">
        <f t="shared" si="2"/>
        <v>108.99155974044983</v>
      </c>
      <c r="K26" s="428"/>
    </row>
    <row r="27" spans="1:11">
      <c r="A27" s="407"/>
      <c r="B27" s="339" t="s">
        <v>472</v>
      </c>
      <c r="C27" s="407" t="s">
        <v>258</v>
      </c>
      <c r="D27" s="331"/>
      <c r="E27" s="331"/>
      <c r="F27" s="331"/>
      <c r="G27" s="331">
        <v>3480</v>
      </c>
      <c r="H27" s="331"/>
      <c r="I27" s="331">
        <v>3649</v>
      </c>
      <c r="J27" s="332">
        <f t="shared" si="2"/>
        <v>104.85632183908046</v>
      </c>
      <c r="K27" s="428"/>
    </row>
    <row r="28" spans="1:11">
      <c r="A28" s="407"/>
      <c r="B28" s="132" t="s">
        <v>283</v>
      </c>
      <c r="C28" s="407" t="s">
        <v>258</v>
      </c>
      <c r="D28" s="331"/>
      <c r="E28" s="331"/>
      <c r="F28" s="331"/>
      <c r="G28" s="331">
        <v>1900</v>
      </c>
      <c r="H28" s="331"/>
      <c r="I28" s="331">
        <v>2048</v>
      </c>
      <c r="J28" s="332">
        <f t="shared" si="2"/>
        <v>107.78947368421052</v>
      </c>
      <c r="K28" s="428"/>
    </row>
    <row r="29" spans="1:11">
      <c r="A29" s="326">
        <v>3</v>
      </c>
      <c r="B29" s="327" t="s">
        <v>43</v>
      </c>
      <c r="C29" s="407"/>
      <c r="D29" s="328"/>
      <c r="E29" s="328"/>
      <c r="F29" s="328"/>
      <c r="G29" s="328"/>
      <c r="H29" s="331"/>
      <c r="I29" s="340"/>
      <c r="J29" s="332"/>
      <c r="K29" s="428"/>
    </row>
    <row r="30" spans="1:11">
      <c r="A30" s="407" t="s">
        <v>9</v>
      </c>
      <c r="B30" s="132" t="s">
        <v>45</v>
      </c>
      <c r="C30" s="407" t="s">
        <v>44</v>
      </c>
      <c r="D30" s="331">
        <v>30.5</v>
      </c>
      <c r="E30" s="331">
        <v>50</v>
      </c>
      <c r="F30" s="331"/>
      <c r="G30" s="409">
        <v>94.9</v>
      </c>
      <c r="H30" s="331">
        <f t="shared" si="3"/>
        <v>311.14754098360658</v>
      </c>
      <c r="I30" s="331">
        <v>50</v>
      </c>
      <c r="J30" s="341">
        <f t="shared" si="2"/>
        <v>52.687038988408851</v>
      </c>
      <c r="K30" s="428"/>
    </row>
    <row r="31" spans="1:11">
      <c r="A31" s="407" t="s">
        <v>9</v>
      </c>
      <c r="B31" s="132" t="s">
        <v>46</v>
      </c>
      <c r="C31" s="407" t="s">
        <v>17</v>
      </c>
      <c r="D31" s="331">
        <v>37.71</v>
      </c>
      <c r="E31" s="331">
        <v>39</v>
      </c>
      <c r="F31" s="331"/>
      <c r="G31" s="409">
        <v>39</v>
      </c>
      <c r="H31" s="331">
        <f t="shared" si="3"/>
        <v>103.42084327764518</v>
      </c>
      <c r="I31" s="331">
        <v>40</v>
      </c>
      <c r="J31" s="341">
        <f t="shared" si="2"/>
        <v>102.56410256410255</v>
      </c>
      <c r="K31" s="428"/>
    </row>
    <row r="32" spans="1:11">
      <c r="A32" s="326">
        <v>4</v>
      </c>
      <c r="B32" s="327" t="s">
        <v>47</v>
      </c>
      <c r="C32" s="407"/>
      <c r="D32" s="342"/>
      <c r="E32" s="342"/>
      <c r="F32" s="342"/>
      <c r="G32" s="342"/>
      <c r="H32" s="331"/>
      <c r="I32" s="342"/>
      <c r="J32" s="332"/>
      <c r="K32" s="428"/>
    </row>
    <row r="33" spans="1:11">
      <c r="A33" s="325" t="s">
        <v>9</v>
      </c>
      <c r="B33" s="132" t="s">
        <v>48</v>
      </c>
      <c r="C33" s="325" t="s">
        <v>258</v>
      </c>
      <c r="D33" s="343"/>
      <c r="E33" s="343"/>
      <c r="F33" s="343">
        <v>4.5</v>
      </c>
      <c r="G33" s="343">
        <v>14</v>
      </c>
      <c r="H33" s="331"/>
      <c r="I33" s="343">
        <v>15</v>
      </c>
      <c r="J33" s="332">
        <f t="shared" si="2"/>
        <v>107.14285714285714</v>
      </c>
      <c r="K33" s="428"/>
    </row>
    <row r="34" spans="1:11">
      <c r="A34" s="325" t="s">
        <v>9</v>
      </c>
      <c r="B34" s="132" t="s">
        <v>49</v>
      </c>
      <c r="C34" s="325" t="s">
        <v>258</v>
      </c>
      <c r="D34" s="343">
        <v>385</v>
      </c>
      <c r="E34" s="343">
        <v>427</v>
      </c>
      <c r="F34" s="343">
        <v>187</v>
      </c>
      <c r="G34" s="343">
        <v>413</v>
      </c>
      <c r="H34" s="331">
        <f t="shared" si="3"/>
        <v>107.27272727272728</v>
      </c>
      <c r="I34" s="343">
        <v>462</v>
      </c>
      <c r="J34" s="332">
        <f t="shared" si="2"/>
        <v>111.86440677966101</v>
      </c>
      <c r="K34" s="428"/>
    </row>
    <row r="35" spans="1:11">
      <c r="A35" s="326">
        <v>5</v>
      </c>
      <c r="B35" s="327" t="s">
        <v>50</v>
      </c>
      <c r="C35" s="325"/>
      <c r="D35" s="328"/>
      <c r="E35" s="328"/>
      <c r="F35" s="328"/>
      <c r="G35" s="328"/>
      <c r="H35" s="331"/>
      <c r="I35" s="340"/>
      <c r="J35" s="332"/>
      <c r="K35" s="428"/>
    </row>
    <row r="36" spans="1:11">
      <c r="A36" s="325" t="s">
        <v>9</v>
      </c>
      <c r="B36" s="132" t="s">
        <v>51</v>
      </c>
      <c r="C36" s="325" t="s">
        <v>17</v>
      </c>
      <c r="D36" s="343">
        <v>93</v>
      </c>
      <c r="E36" s="343">
        <v>93</v>
      </c>
      <c r="F36" s="343">
        <v>93</v>
      </c>
      <c r="G36" s="343">
        <v>93</v>
      </c>
      <c r="H36" s="331">
        <f t="shared" si="3"/>
        <v>100</v>
      </c>
      <c r="I36" s="343">
        <v>95</v>
      </c>
      <c r="J36" s="332">
        <f t="shared" si="2"/>
        <v>102.15053763440861</v>
      </c>
      <c r="K36" s="428"/>
    </row>
    <row r="37" spans="1:11">
      <c r="A37" s="325" t="s">
        <v>9</v>
      </c>
      <c r="B37" s="132" t="s">
        <v>473</v>
      </c>
      <c r="C37" s="325" t="s">
        <v>52</v>
      </c>
      <c r="D37" s="331">
        <v>13.5</v>
      </c>
      <c r="E37" s="331">
        <v>13.7</v>
      </c>
      <c r="F37" s="331">
        <v>13.8</v>
      </c>
      <c r="G37" s="331">
        <v>13.8</v>
      </c>
      <c r="H37" s="331">
        <f t="shared" si="3"/>
        <v>102.22222222222224</v>
      </c>
      <c r="I37" s="331">
        <v>14</v>
      </c>
      <c r="J37" s="332">
        <f t="shared" si="2"/>
        <v>101.44927536231883</v>
      </c>
      <c r="K37" s="428"/>
    </row>
    <row r="38" spans="1:11">
      <c r="A38" s="325" t="s">
        <v>9</v>
      </c>
      <c r="B38" s="333" t="s">
        <v>438</v>
      </c>
      <c r="C38" s="325" t="s">
        <v>53</v>
      </c>
      <c r="D38" s="328">
        <v>5</v>
      </c>
      <c r="E38" s="328">
        <v>11</v>
      </c>
      <c r="F38" s="328"/>
      <c r="G38" s="328">
        <v>11</v>
      </c>
      <c r="H38" s="331">
        <f t="shared" si="3"/>
        <v>220.00000000000003</v>
      </c>
      <c r="I38" s="344">
        <v>12</v>
      </c>
      <c r="J38" s="332">
        <f t="shared" si="2"/>
        <v>109.09090909090908</v>
      </c>
      <c r="K38" s="428"/>
    </row>
    <row r="39" spans="1:11" ht="31.5">
      <c r="A39" s="325" t="s">
        <v>9</v>
      </c>
      <c r="B39" s="333" t="s">
        <v>439</v>
      </c>
      <c r="C39" s="325" t="s">
        <v>17</v>
      </c>
      <c r="D39" s="328"/>
      <c r="E39" s="328"/>
      <c r="F39" s="328"/>
      <c r="G39" s="328"/>
      <c r="H39" s="342"/>
      <c r="I39" s="343"/>
      <c r="J39" s="332"/>
      <c r="K39" s="428"/>
    </row>
    <row r="40" spans="1:11" ht="19.5" customHeight="1">
      <c r="A40" s="322" t="s">
        <v>71</v>
      </c>
      <c r="B40" s="324" t="s">
        <v>55</v>
      </c>
      <c r="C40" s="324"/>
      <c r="D40" s="324"/>
      <c r="E40" s="324"/>
      <c r="F40" s="324"/>
      <c r="G40" s="324"/>
      <c r="H40" s="324"/>
      <c r="I40" s="324"/>
      <c r="J40" s="345"/>
      <c r="K40" s="132"/>
    </row>
    <row r="41" spans="1:11" ht="31.5">
      <c r="A41" s="326">
        <v>1</v>
      </c>
      <c r="B41" s="327" t="s">
        <v>56</v>
      </c>
      <c r="C41" s="325" t="s">
        <v>17</v>
      </c>
      <c r="D41" s="131"/>
      <c r="E41" s="131"/>
      <c r="F41" s="131"/>
      <c r="G41" s="131"/>
      <c r="H41" s="132"/>
      <c r="I41" s="132"/>
      <c r="J41" s="133"/>
      <c r="K41" s="428" t="s">
        <v>476</v>
      </c>
    </row>
    <row r="42" spans="1:11">
      <c r="A42" s="325" t="s">
        <v>9</v>
      </c>
      <c r="B42" s="346" t="s">
        <v>57</v>
      </c>
      <c r="C42" s="325" t="s">
        <v>17</v>
      </c>
      <c r="D42" s="131"/>
      <c r="E42" s="131"/>
      <c r="F42" s="131"/>
      <c r="G42" s="131"/>
      <c r="H42" s="132"/>
      <c r="I42" s="132"/>
      <c r="J42" s="133"/>
      <c r="K42" s="428"/>
    </row>
    <row r="43" spans="1:11">
      <c r="A43" s="325" t="s">
        <v>9</v>
      </c>
      <c r="B43" s="346" t="s">
        <v>58</v>
      </c>
      <c r="C43" s="325" t="s">
        <v>17</v>
      </c>
      <c r="D43" s="131"/>
      <c r="E43" s="131"/>
      <c r="F43" s="131"/>
      <c r="G43" s="131"/>
      <c r="H43" s="132"/>
      <c r="I43" s="132"/>
      <c r="J43" s="133"/>
      <c r="K43" s="428"/>
    </row>
    <row r="44" spans="1:11">
      <c r="A44" s="325" t="s">
        <v>9</v>
      </c>
      <c r="B44" s="346" t="s">
        <v>59</v>
      </c>
      <c r="C44" s="325" t="s">
        <v>17</v>
      </c>
      <c r="D44" s="131"/>
      <c r="E44" s="131"/>
      <c r="F44" s="131"/>
      <c r="G44" s="131"/>
      <c r="H44" s="132"/>
      <c r="I44" s="132"/>
      <c r="J44" s="133"/>
      <c r="K44" s="428"/>
    </row>
    <row r="45" spans="1:11">
      <c r="A45" s="325" t="s">
        <v>9</v>
      </c>
      <c r="B45" s="346" t="s">
        <v>60</v>
      </c>
      <c r="C45" s="325" t="s">
        <v>17</v>
      </c>
      <c r="D45" s="131"/>
      <c r="E45" s="131"/>
      <c r="F45" s="131"/>
      <c r="G45" s="131"/>
      <c r="H45" s="132"/>
      <c r="I45" s="132"/>
      <c r="J45" s="133"/>
      <c r="K45" s="428"/>
    </row>
    <row r="46" spans="1:11">
      <c r="A46" s="326">
        <v>2</v>
      </c>
      <c r="B46" s="327" t="s">
        <v>284</v>
      </c>
      <c r="C46" s="325"/>
      <c r="D46" s="131"/>
      <c r="E46" s="131"/>
      <c r="F46" s="131"/>
      <c r="G46" s="131"/>
      <c r="H46" s="132"/>
      <c r="I46" s="132"/>
      <c r="J46" s="133"/>
      <c r="K46" s="428"/>
    </row>
    <row r="47" spans="1:11">
      <c r="A47" s="325"/>
      <c r="B47" s="346" t="s">
        <v>248</v>
      </c>
      <c r="C47" s="347" t="s">
        <v>254</v>
      </c>
      <c r="D47" s="131"/>
      <c r="E47" s="131"/>
      <c r="F47" s="131"/>
      <c r="G47" s="131"/>
      <c r="H47" s="313"/>
      <c r="I47" s="131"/>
      <c r="J47" s="314"/>
      <c r="K47" s="428"/>
    </row>
    <row r="48" spans="1:11">
      <c r="A48" s="325"/>
      <c r="B48" s="348" t="s">
        <v>249</v>
      </c>
      <c r="C48" s="347" t="s">
        <v>255</v>
      </c>
      <c r="D48" s="131"/>
      <c r="E48" s="131"/>
      <c r="F48" s="131"/>
      <c r="G48" s="131"/>
      <c r="H48" s="313"/>
      <c r="I48" s="131"/>
      <c r="J48" s="314"/>
      <c r="K48" s="428"/>
    </row>
    <row r="49" spans="1:12">
      <c r="A49" s="325"/>
      <c r="B49" s="346" t="s">
        <v>250</v>
      </c>
      <c r="C49" s="349" t="s">
        <v>269</v>
      </c>
      <c r="D49" s="134">
        <v>42.252000000000002</v>
      </c>
      <c r="E49" s="134">
        <v>30</v>
      </c>
      <c r="F49" s="134">
        <v>18.399999999999999</v>
      </c>
      <c r="G49" s="134">
        <v>44</v>
      </c>
      <c r="H49" s="135">
        <f t="shared" ref="H49:H51" si="4">G49/D49*100</f>
        <v>104.13708226829499</v>
      </c>
      <c r="I49" s="134">
        <v>36</v>
      </c>
      <c r="J49" s="136">
        <f t="shared" ref="J49:J51" si="5">I49/G49*100</f>
        <v>81.818181818181827</v>
      </c>
      <c r="K49" s="428"/>
    </row>
    <row r="50" spans="1:12">
      <c r="A50" s="325"/>
      <c r="B50" s="346" t="s">
        <v>270</v>
      </c>
      <c r="C50" s="349" t="s">
        <v>256</v>
      </c>
      <c r="D50" s="134">
        <v>20.100000000000001</v>
      </c>
      <c r="E50" s="134">
        <v>20</v>
      </c>
      <c r="F50" s="134">
        <v>11.4</v>
      </c>
      <c r="G50" s="134">
        <v>32</v>
      </c>
      <c r="H50" s="135">
        <f t="shared" si="4"/>
        <v>159.20398009950247</v>
      </c>
      <c r="I50" s="134">
        <v>20</v>
      </c>
      <c r="J50" s="136">
        <f t="shared" si="5"/>
        <v>62.5</v>
      </c>
      <c r="K50" s="428"/>
    </row>
    <row r="51" spans="1:12">
      <c r="A51" s="325"/>
      <c r="B51" s="346" t="s">
        <v>474</v>
      </c>
      <c r="C51" s="349" t="s">
        <v>269</v>
      </c>
      <c r="D51" s="134">
        <v>704</v>
      </c>
      <c r="E51" s="134">
        <v>700</v>
      </c>
      <c r="F51" s="134">
        <v>350</v>
      </c>
      <c r="G51" s="134">
        <v>700</v>
      </c>
      <c r="H51" s="135">
        <f t="shared" si="4"/>
        <v>99.431818181818173</v>
      </c>
      <c r="I51" s="134">
        <v>700</v>
      </c>
      <c r="J51" s="136">
        <f t="shared" si="5"/>
        <v>100</v>
      </c>
      <c r="K51" s="428"/>
    </row>
    <row r="52" spans="1:12">
      <c r="A52" s="325"/>
      <c r="B52" s="346" t="s">
        <v>251</v>
      </c>
      <c r="C52" s="349" t="s">
        <v>257</v>
      </c>
      <c r="D52" s="131"/>
      <c r="E52" s="131"/>
      <c r="F52" s="131"/>
      <c r="G52" s="131"/>
      <c r="H52" s="313"/>
      <c r="I52" s="131"/>
      <c r="J52" s="314"/>
      <c r="K52" s="428"/>
    </row>
    <row r="53" spans="1:12">
      <c r="A53" s="325"/>
      <c r="B53" s="346" t="s">
        <v>271</v>
      </c>
      <c r="C53" s="347" t="s">
        <v>42</v>
      </c>
      <c r="D53" s="131"/>
      <c r="E53" s="131"/>
      <c r="F53" s="315"/>
      <c r="G53" s="131"/>
      <c r="H53" s="313"/>
      <c r="I53" s="131"/>
      <c r="J53" s="314"/>
      <c r="K53" s="428"/>
    </row>
    <row r="54" spans="1:12">
      <c r="A54" s="325"/>
      <c r="B54" s="346" t="s">
        <v>252</v>
      </c>
      <c r="C54" s="349" t="s">
        <v>258</v>
      </c>
      <c r="D54" s="131"/>
      <c r="E54" s="131"/>
      <c r="F54" s="131"/>
      <c r="G54" s="131"/>
      <c r="H54" s="313"/>
      <c r="I54" s="131"/>
      <c r="J54" s="314"/>
      <c r="K54" s="428"/>
    </row>
    <row r="55" spans="1:12">
      <c r="A55" s="325"/>
      <c r="B55" s="346" t="s">
        <v>253</v>
      </c>
      <c r="C55" s="349" t="s">
        <v>272</v>
      </c>
      <c r="D55" s="134">
        <v>2810.61</v>
      </c>
      <c r="E55" s="134">
        <v>2468</v>
      </c>
      <c r="F55" s="134">
        <v>1440</v>
      </c>
      <c r="G55" s="134">
        <v>2919.1729999999998</v>
      </c>
      <c r="H55" s="135">
        <f>G55/D55*100</f>
        <v>103.86261345401886</v>
      </c>
      <c r="I55" s="134">
        <v>5582.7209999999995</v>
      </c>
      <c r="J55" s="136">
        <f>I55/G55*100</f>
        <v>191.24323909545615</v>
      </c>
      <c r="K55" s="428"/>
    </row>
    <row r="56" spans="1:12" s="321" customFormat="1" ht="20.25" customHeight="1">
      <c r="A56" s="322" t="s">
        <v>72</v>
      </c>
      <c r="B56" s="324" t="s">
        <v>285</v>
      </c>
      <c r="C56" s="324"/>
      <c r="D56" s="324"/>
      <c r="E56" s="324"/>
      <c r="F56" s="324"/>
      <c r="G56" s="324"/>
      <c r="H56" s="324"/>
      <c r="I56" s="324"/>
      <c r="J56" s="345"/>
      <c r="K56" s="428"/>
    </row>
    <row r="57" spans="1:12">
      <c r="A57" s="325">
        <v>1</v>
      </c>
      <c r="B57" s="346" t="s">
        <v>440</v>
      </c>
      <c r="C57" s="347" t="s">
        <v>441</v>
      </c>
      <c r="D57" s="137"/>
      <c r="E57" s="137"/>
      <c r="F57" s="137"/>
      <c r="G57" s="137"/>
      <c r="H57" s="131"/>
      <c r="I57" s="131"/>
      <c r="J57" s="138"/>
      <c r="K57" s="428"/>
    </row>
    <row r="58" spans="1:12">
      <c r="A58" s="325">
        <v>2</v>
      </c>
      <c r="B58" s="346" t="s">
        <v>442</v>
      </c>
      <c r="C58" s="347" t="s">
        <v>443</v>
      </c>
      <c r="D58" s="137">
        <v>26</v>
      </c>
      <c r="E58" s="137"/>
      <c r="F58" s="137">
        <v>13</v>
      </c>
      <c r="G58" s="137">
        <v>26</v>
      </c>
      <c r="H58" s="131">
        <f>G58/D58*100</f>
        <v>100</v>
      </c>
      <c r="I58" s="131"/>
      <c r="J58" s="138"/>
      <c r="K58" s="428"/>
    </row>
    <row r="59" spans="1:12">
      <c r="A59" s="325">
        <v>3</v>
      </c>
      <c r="B59" s="346" t="s">
        <v>444</v>
      </c>
      <c r="C59" s="347" t="s">
        <v>441</v>
      </c>
      <c r="D59" s="137"/>
      <c r="E59" s="137"/>
      <c r="F59" s="137"/>
      <c r="G59" s="137"/>
      <c r="H59" s="131"/>
      <c r="I59" s="131"/>
      <c r="J59" s="138"/>
      <c r="K59" s="428"/>
    </row>
    <row r="60" spans="1:12">
      <c r="A60" s="325">
        <v>4</v>
      </c>
      <c r="B60" s="346" t="s">
        <v>445</v>
      </c>
      <c r="C60" s="347" t="s">
        <v>75</v>
      </c>
      <c r="D60" s="137">
        <v>15</v>
      </c>
      <c r="E60" s="137"/>
      <c r="F60" s="137"/>
      <c r="G60" s="137"/>
      <c r="H60" s="131"/>
      <c r="I60" s="131"/>
      <c r="J60" s="138"/>
      <c r="K60" s="428"/>
    </row>
    <row r="61" spans="1:12">
      <c r="A61" s="322" t="s">
        <v>73</v>
      </c>
      <c r="B61" s="324" t="s">
        <v>62</v>
      </c>
      <c r="C61" s="325"/>
      <c r="D61" s="132"/>
      <c r="E61" s="132"/>
      <c r="F61" s="132"/>
      <c r="G61" s="132"/>
      <c r="H61" s="132"/>
      <c r="I61" s="328"/>
      <c r="J61" s="133"/>
      <c r="K61" s="428"/>
    </row>
    <row r="62" spans="1:12" ht="30">
      <c r="A62" s="325">
        <v>1</v>
      </c>
      <c r="B62" s="346" t="s">
        <v>63</v>
      </c>
      <c r="C62" s="349" t="s">
        <v>7</v>
      </c>
      <c r="D62" s="131">
        <f>'[1]BM 1'!D13</f>
        <v>969.37400000000002</v>
      </c>
      <c r="E62" s="137"/>
      <c r="F62" s="137"/>
      <c r="G62" s="131">
        <f>'[1]BM 1'!H19</f>
        <v>1051.52</v>
      </c>
      <c r="H62" s="131">
        <f>G62/D62*100</f>
        <v>108.4741286644783</v>
      </c>
      <c r="I62" s="131">
        <f>'[1]BM 1'!J19</f>
        <v>1140</v>
      </c>
      <c r="J62" s="138">
        <f>I62/G62*100</f>
        <v>108.41448569689594</v>
      </c>
      <c r="K62" s="428"/>
      <c r="L62" s="101"/>
    </row>
    <row r="63" spans="1:12">
      <c r="A63" s="325">
        <v>2</v>
      </c>
      <c r="B63" s="346" t="s">
        <v>286</v>
      </c>
      <c r="C63" s="349"/>
      <c r="D63" s="346"/>
      <c r="E63" s="346"/>
      <c r="F63" s="346"/>
      <c r="G63" s="346"/>
      <c r="H63" s="346"/>
      <c r="I63" s="346"/>
      <c r="J63" s="350"/>
      <c r="K63" s="428"/>
    </row>
    <row r="64" spans="1:12" s="359" customFormat="1" ht="16.5" customHeight="1">
      <c r="A64" s="351" t="s">
        <v>274</v>
      </c>
      <c r="B64" s="352" t="s">
        <v>430</v>
      </c>
      <c r="C64" s="353" t="s">
        <v>431</v>
      </c>
      <c r="D64" s="354"/>
      <c r="E64" s="354"/>
      <c r="F64" s="355"/>
      <c r="G64" s="354"/>
      <c r="H64" s="356"/>
      <c r="I64" s="357"/>
      <c r="J64" s="358"/>
      <c r="K64" s="428"/>
    </row>
    <row r="65" spans="1:11" s="359" customFormat="1" ht="16.5" customHeight="1">
      <c r="A65" s="351" t="s">
        <v>274</v>
      </c>
      <c r="B65" s="352" t="s">
        <v>432</v>
      </c>
      <c r="C65" s="360" t="s">
        <v>433</v>
      </c>
      <c r="D65" s="354"/>
      <c r="E65" s="355"/>
      <c r="F65" s="361"/>
      <c r="G65" s="355"/>
      <c r="H65" s="356"/>
      <c r="I65" s="357"/>
      <c r="J65" s="358"/>
      <c r="K65" s="428"/>
    </row>
    <row r="66" spans="1:11" s="359" customFormat="1" ht="16.5" customHeight="1">
      <c r="A66" s="351" t="s">
        <v>274</v>
      </c>
      <c r="B66" s="352" t="s">
        <v>434</v>
      </c>
      <c r="C66" s="360" t="s">
        <v>435</v>
      </c>
      <c r="D66" s="354"/>
      <c r="E66" s="354"/>
      <c r="F66" s="355"/>
      <c r="G66" s="354"/>
      <c r="H66" s="356"/>
      <c r="I66" s="362"/>
      <c r="J66" s="363"/>
      <c r="K66" s="428"/>
    </row>
    <row r="67" spans="1:11" s="359" customFormat="1" ht="16.5" customHeight="1">
      <c r="A67" s="351" t="s">
        <v>274</v>
      </c>
      <c r="B67" s="352" t="s">
        <v>436</v>
      </c>
      <c r="C67" s="360" t="s">
        <v>437</v>
      </c>
      <c r="D67" s="355"/>
      <c r="E67" s="355"/>
      <c r="F67" s="355"/>
      <c r="G67" s="355"/>
      <c r="H67" s="356"/>
      <c r="I67" s="364"/>
      <c r="J67" s="363"/>
      <c r="K67" s="428"/>
    </row>
    <row r="68" spans="1:11" ht="19.5" customHeight="1">
      <c r="A68" s="322" t="s">
        <v>74</v>
      </c>
      <c r="B68" s="324" t="s">
        <v>287</v>
      </c>
      <c r="C68" s="324"/>
      <c r="D68" s="365"/>
      <c r="E68" s="365"/>
      <c r="F68" s="365"/>
      <c r="G68" s="365"/>
      <c r="H68" s="365"/>
      <c r="I68" s="365"/>
      <c r="J68" s="366"/>
      <c r="K68" s="132"/>
    </row>
    <row r="69" spans="1:11">
      <c r="A69" s="326">
        <v>1</v>
      </c>
      <c r="B69" s="367" t="s">
        <v>288</v>
      </c>
      <c r="C69" s="349"/>
      <c r="D69" s="346"/>
      <c r="E69" s="346"/>
      <c r="F69" s="346"/>
      <c r="G69" s="346"/>
      <c r="H69" s="346"/>
      <c r="I69" s="346"/>
      <c r="J69" s="368"/>
      <c r="K69" s="428" t="s">
        <v>470</v>
      </c>
    </row>
    <row r="70" spans="1:11">
      <c r="A70" s="325" t="s">
        <v>9</v>
      </c>
      <c r="B70" s="346" t="s">
        <v>289</v>
      </c>
      <c r="C70" s="349" t="s">
        <v>75</v>
      </c>
      <c r="D70" s="369"/>
      <c r="E70" s="369"/>
      <c r="F70" s="369"/>
      <c r="G70" s="369"/>
      <c r="H70" s="370"/>
      <c r="I70" s="369"/>
      <c r="J70" s="371"/>
      <c r="K70" s="428"/>
    </row>
    <row r="71" spans="1:11">
      <c r="A71" s="325"/>
      <c r="B71" s="346" t="s">
        <v>8</v>
      </c>
      <c r="C71" s="349"/>
      <c r="D71" s="369"/>
      <c r="E71" s="369"/>
      <c r="F71" s="369"/>
      <c r="G71" s="369"/>
      <c r="H71" s="370"/>
      <c r="I71" s="369"/>
      <c r="J71" s="371"/>
      <c r="K71" s="428"/>
    </row>
    <row r="72" spans="1:11">
      <c r="A72" s="325"/>
      <c r="B72" s="346" t="s">
        <v>290</v>
      </c>
      <c r="C72" s="349" t="s">
        <v>75</v>
      </c>
      <c r="D72" s="369"/>
      <c r="E72" s="369"/>
      <c r="F72" s="369"/>
      <c r="G72" s="369"/>
      <c r="H72" s="370"/>
      <c r="I72" s="369"/>
      <c r="J72" s="371"/>
      <c r="K72" s="428"/>
    </row>
    <row r="73" spans="1:11">
      <c r="A73" s="325"/>
      <c r="B73" s="346" t="s">
        <v>291</v>
      </c>
      <c r="C73" s="349" t="s">
        <v>75</v>
      </c>
      <c r="D73" s="369"/>
      <c r="E73" s="369"/>
      <c r="F73" s="369"/>
      <c r="G73" s="369"/>
      <c r="H73" s="370"/>
      <c r="I73" s="369"/>
      <c r="J73" s="371"/>
      <c r="K73" s="428"/>
    </row>
    <row r="74" spans="1:11" ht="30">
      <c r="A74" s="325"/>
      <c r="B74" s="346" t="s">
        <v>292</v>
      </c>
      <c r="C74" s="349" t="s">
        <v>75</v>
      </c>
      <c r="D74" s="369"/>
      <c r="E74" s="369"/>
      <c r="F74" s="372"/>
      <c r="G74" s="369"/>
      <c r="H74" s="370"/>
      <c r="I74" s="369"/>
      <c r="J74" s="371"/>
      <c r="K74" s="428"/>
    </row>
    <row r="75" spans="1:11">
      <c r="A75" s="326">
        <v>2</v>
      </c>
      <c r="B75" s="367" t="s">
        <v>76</v>
      </c>
      <c r="C75" s="349"/>
      <c r="D75" s="369"/>
      <c r="E75" s="369"/>
      <c r="F75" s="369"/>
      <c r="G75" s="372"/>
      <c r="H75" s="370"/>
      <c r="I75" s="369"/>
      <c r="J75" s="371"/>
      <c r="K75" s="428"/>
    </row>
    <row r="76" spans="1:11" ht="30">
      <c r="A76" s="325" t="s">
        <v>9</v>
      </c>
      <c r="B76" s="346" t="s">
        <v>293</v>
      </c>
      <c r="C76" s="349" t="s">
        <v>75</v>
      </c>
      <c r="D76" s="373"/>
      <c r="E76" s="373"/>
      <c r="F76" s="373"/>
      <c r="G76" s="373"/>
      <c r="H76" s="370"/>
      <c r="I76" s="373"/>
      <c r="J76" s="371"/>
      <c r="K76" s="428"/>
    </row>
    <row r="77" spans="1:11" ht="30">
      <c r="A77" s="325" t="s">
        <v>9</v>
      </c>
      <c r="B77" s="346" t="s">
        <v>294</v>
      </c>
      <c r="C77" s="349" t="s">
        <v>75</v>
      </c>
      <c r="D77" s="373"/>
      <c r="E77" s="373"/>
      <c r="F77" s="373"/>
      <c r="G77" s="373"/>
      <c r="H77" s="370"/>
      <c r="I77" s="373"/>
      <c r="J77" s="371"/>
      <c r="K77" s="428"/>
    </row>
    <row r="78" spans="1:11" ht="30">
      <c r="A78" s="325" t="s">
        <v>9</v>
      </c>
      <c r="B78" s="346" t="s">
        <v>295</v>
      </c>
      <c r="C78" s="349" t="s">
        <v>7</v>
      </c>
      <c r="D78" s="373"/>
      <c r="E78" s="373"/>
      <c r="F78" s="373"/>
      <c r="G78" s="373"/>
      <c r="H78" s="370"/>
      <c r="I78" s="373"/>
      <c r="J78" s="371"/>
      <c r="K78" s="428"/>
    </row>
    <row r="79" spans="1:11">
      <c r="A79" s="325" t="s">
        <v>9</v>
      </c>
      <c r="B79" s="346" t="s">
        <v>296</v>
      </c>
      <c r="C79" s="349" t="s">
        <v>75</v>
      </c>
      <c r="D79" s="373"/>
      <c r="E79" s="373"/>
      <c r="F79" s="373"/>
      <c r="G79" s="373"/>
      <c r="H79" s="370"/>
      <c r="I79" s="373"/>
      <c r="J79" s="371"/>
      <c r="K79" s="428"/>
    </row>
    <row r="80" spans="1:11">
      <c r="A80" s="325" t="s">
        <v>9</v>
      </c>
      <c r="B80" s="346" t="s">
        <v>77</v>
      </c>
      <c r="C80" s="349" t="s">
        <v>78</v>
      </c>
      <c r="D80" s="373"/>
      <c r="E80" s="373"/>
      <c r="F80" s="373"/>
      <c r="G80" s="373"/>
      <c r="H80" s="370"/>
      <c r="I80" s="373"/>
      <c r="J80" s="371"/>
      <c r="K80" s="428"/>
    </row>
    <row r="81" spans="1:11">
      <c r="A81" s="325" t="s">
        <v>9</v>
      </c>
      <c r="B81" s="346" t="s">
        <v>79</v>
      </c>
      <c r="C81" s="349" t="s">
        <v>16</v>
      </c>
      <c r="D81" s="373"/>
      <c r="E81" s="373"/>
      <c r="F81" s="373"/>
      <c r="G81" s="374"/>
      <c r="H81" s="370"/>
      <c r="I81" s="373"/>
      <c r="J81" s="371"/>
      <c r="K81" s="428"/>
    </row>
    <row r="82" spans="1:11">
      <c r="A82" s="325" t="s">
        <v>9</v>
      </c>
      <c r="B82" s="346" t="s">
        <v>446</v>
      </c>
      <c r="C82" s="349" t="s">
        <v>16</v>
      </c>
      <c r="D82" s="373"/>
      <c r="E82" s="373"/>
      <c r="F82" s="373"/>
      <c r="G82" s="373"/>
      <c r="H82" s="370"/>
      <c r="I82" s="373"/>
      <c r="J82" s="371"/>
      <c r="K82" s="428"/>
    </row>
    <row r="83" spans="1:11">
      <c r="A83" s="326">
        <v>3</v>
      </c>
      <c r="B83" s="367" t="s">
        <v>80</v>
      </c>
      <c r="C83" s="349"/>
      <c r="D83" s="369"/>
      <c r="E83" s="369"/>
      <c r="F83" s="369"/>
      <c r="G83" s="369"/>
      <c r="H83" s="375"/>
      <c r="I83" s="369"/>
      <c r="J83" s="371"/>
      <c r="K83" s="132"/>
    </row>
    <row r="84" spans="1:11">
      <c r="A84" s="325" t="s">
        <v>9</v>
      </c>
      <c r="B84" s="346" t="s">
        <v>297</v>
      </c>
      <c r="C84" s="349" t="s">
        <v>80</v>
      </c>
      <c r="D84" s="376">
        <v>32</v>
      </c>
      <c r="E84" s="376">
        <v>34</v>
      </c>
      <c r="F84" s="376">
        <v>35</v>
      </c>
      <c r="G84" s="376">
        <v>36</v>
      </c>
      <c r="H84" s="377">
        <f>G84/D84*100</f>
        <v>112.5</v>
      </c>
      <c r="I84" s="376">
        <v>39</v>
      </c>
      <c r="J84" s="377">
        <f>I84/G84*100</f>
        <v>108.33333333333333</v>
      </c>
      <c r="K84" s="428" t="s">
        <v>471</v>
      </c>
    </row>
    <row r="85" spans="1:11">
      <c r="A85" s="325"/>
      <c r="B85" s="346" t="s">
        <v>8</v>
      </c>
      <c r="C85" s="349"/>
      <c r="D85" s="376"/>
      <c r="E85" s="376"/>
      <c r="F85" s="376"/>
      <c r="G85" s="376"/>
      <c r="H85" s="377"/>
      <c r="I85" s="376"/>
      <c r="J85" s="377"/>
      <c r="K85" s="428"/>
    </row>
    <row r="86" spans="1:11">
      <c r="A86" s="325"/>
      <c r="B86" s="346" t="s">
        <v>298</v>
      </c>
      <c r="C86" s="349" t="s">
        <v>80</v>
      </c>
      <c r="D86" s="376">
        <v>6</v>
      </c>
      <c r="E86" s="376">
        <v>2</v>
      </c>
      <c r="F86" s="376">
        <v>3</v>
      </c>
      <c r="G86" s="376">
        <v>4</v>
      </c>
      <c r="H86" s="377">
        <f t="shared" ref="H86:H92" si="6">G86/D86*100</f>
        <v>66.666666666666657</v>
      </c>
      <c r="I86" s="376">
        <v>3</v>
      </c>
      <c r="J86" s="377">
        <f t="shared" ref="J86:J92" si="7">I86/G86*100</f>
        <v>75</v>
      </c>
      <c r="K86" s="428"/>
    </row>
    <row r="87" spans="1:11">
      <c r="A87" s="325"/>
      <c r="B87" s="346" t="s">
        <v>299</v>
      </c>
      <c r="C87" s="349" t="s">
        <v>80</v>
      </c>
      <c r="D87" s="376"/>
      <c r="E87" s="376"/>
      <c r="F87" s="376"/>
      <c r="G87" s="376"/>
      <c r="H87" s="377"/>
      <c r="I87" s="376"/>
      <c r="J87" s="377"/>
      <c r="K87" s="428"/>
    </row>
    <row r="88" spans="1:11">
      <c r="A88" s="325" t="s">
        <v>9</v>
      </c>
      <c r="B88" s="346" t="s">
        <v>81</v>
      </c>
      <c r="C88" s="349" t="s">
        <v>78</v>
      </c>
      <c r="D88" s="376">
        <v>307</v>
      </c>
      <c r="E88" s="376">
        <v>321</v>
      </c>
      <c r="F88" s="376">
        <f>D88+39</f>
        <v>346</v>
      </c>
      <c r="G88" s="376">
        <f>F88+7</f>
        <v>353</v>
      </c>
      <c r="H88" s="377">
        <f t="shared" si="6"/>
        <v>114.98371335504886</v>
      </c>
      <c r="I88" s="376">
        <f>G88+I86*7</f>
        <v>374</v>
      </c>
      <c r="J88" s="377">
        <f t="shared" si="7"/>
        <v>105.94900849858358</v>
      </c>
      <c r="K88" s="428"/>
    </row>
    <row r="89" spans="1:11">
      <c r="A89" s="325" t="s">
        <v>9</v>
      </c>
      <c r="B89" s="346" t="s">
        <v>82</v>
      </c>
      <c r="C89" s="349" t="s">
        <v>78</v>
      </c>
      <c r="D89" s="376">
        <f>D88</f>
        <v>307</v>
      </c>
      <c r="E89" s="376">
        <f t="shared" ref="E89:G89" si="8">E88</f>
        <v>321</v>
      </c>
      <c r="F89" s="376">
        <f t="shared" si="8"/>
        <v>346</v>
      </c>
      <c r="G89" s="376">
        <f t="shared" si="8"/>
        <v>353</v>
      </c>
      <c r="H89" s="377">
        <f t="shared" si="6"/>
        <v>114.98371335504886</v>
      </c>
      <c r="I89" s="376">
        <f>I88</f>
        <v>374</v>
      </c>
      <c r="J89" s="377">
        <f t="shared" si="7"/>
        <v>105.94900849858358</v>
      </c>
      <c r="K89" s="428"/>
    </row>
    <row r="90" spans="1:11">
      <c r="A90" s="325"/>
      <c r="B90" s="346" t="s">
        <v>83</v>
      </c>
      <c r="C90" s="349" t="s">
        <v>78</v>
      </c>
      <c r="D90" s="376">
        <f>D88</f>
        <v>307</v>
      </c>
      <c r="E90" s="376">
        <f t="shared" ref="E90:G90" si="9">E88</f>
        <v>321</v>
      </c>
      <c r="F90" s="376">
        <f t="shared" si="9"/>
        <v>346</v>
      </c>
      <c r="G90" s="376">
        <f t="shared" si="9"/>
        <v>353</v>
      </c>
      <c r="H90" s="377">
        <f t="shared" si="6"/>
        <v>114.98371335504886</v>
      </c>
      <c r="I90" s="376">
        <f>I88</f>
        <v>374</v>
      </c>
      <c r="J90" s="377">
        <f t="shared" si="7"/>
        <v>105.94900849858358</v>
      </c>
      <c r="K90" s="428"/>
    </row>
    <row r="91" spans="1:11">
      <c r="A91" s="325" t="s">
        <v>9</v>
      </c>
      <c r="B91" s="346" t="s">
        <v>475</v>
      </c>
      <c r="C91" s="349" t="s">
        <v>16</v>
      </c>
      <c r="D91" s="378">
        <v>1100</v>
      </c>
      <c r="E91" s="378">
        <v>1150</v>
      </c>
      <c r="F91" s="378">
        <f>E91/2</f>
        <v>575</v>
      </c>
      <c r="G91" s="378">
        <v>1150</v>
      </c>
      <c r="H91" s="379">
        <f t="shared" si="6"/>
        <v>104.54545454545455</v>
      </c>
      <c r="I91" s="378">
        <v>1200</v>
      </c>
      <c r="J91" s="377">
        <f t="shared" si="7"/>
        <v>104.34782608695652</v>
      </c>
      <c r="K91" s="428"/>
    </row>
    <row r="92" spans="1:11">
      <c r="A92" s="325" t="s">
        <v>9</v>
      </c>
      <c r="B92" s="346" t="s">
        <v>246</v>
      </c>
      <c r="C92" s="349" t="s">
        <v>16</v>
      </c>
      <c r="D92" s="378">
        <v>32</v>
      </c>
      <c r="E92" s="378">
        <v>33</v>
      </c>
      <c r="F92" s="378">
        <v>13</v>
      </c>
      <c r="G92" s="378">
        <v>33</v>
      </c>
      <c r="H92" s="379">
        <f t="shared" si="6"/>
        <v>103.125</v>
      </c>
      <c r="I92" s="378">
        <v>35</v>
      </c>
      <c r="J92" s="377">
        <f t="shared" si="7"/>
        <v>106.06060606060606</v>
      </c>
      <c r="K92" s="428"/>
    </row>
    <row r="93" spans="1:11">
      <c r="A93" s="326">
        <v>4</v>
      </c>
      <c r="B93" s="367" t="s">
        <v>84</v>
      </c>
      <c r="C93" s="349"/>
      <c r="D93" s="376"/>
      <c r="E93" s="376"/>
      <c r="F93" s="376"/>
      <c r="G93" s="376"/>
      <c r="H93" s="376"/>
      <c r="I93" s="376"/>
      <c r="J93" s="380"/>
      <c r="K93" s="132"/>
    </row>
    <row r="94" spans="1:11">
      <c r="A94" s="325"/>
      <c r="B94" s="346" t="s">
        <v>85</v>
      </c>
      <c r="C94" s="349" t="s">
        <v>300</v>
      </c>
      <c r="D94" s="381"/>
      <c r="E94" s="381"/>
      <c r="F94" s="381"/>
      <c r="G94" s="381"/>
      <c r="H94" s="381"/>
      <c r="I94" s="381"/>
      <c r="J94" s="371"/>
      <c r="K94" s="132"/>
    </row>
    <row r="95" spans="1:11">
      <c r="A95" s="325"/>
      <c r="B95" s="346" t="s">
        <v>86</v>
      </c>
      <c r="C95" s="349" t="s">
        <v>300</v>
      </c>
      <c r="D95" s="381"/>
      <c r="E95" s="381"/>
      <c r="F95" s="381"/>
      <c r="G95" s="381"/>
      <c r="H95" s="381"/>
      <c r="I95" s="381"/>
      <c r="J95" s="371"/>
      <c r="K95" s="132"/>
    </row>
    <row r="96" spans="1:11">
      <c r="A96" s="326">
        <v>5</v>
      </c>
      <c r="B96" s="367" t="s">
        <v>88</v>
      </c>
      <c r="C96" s="349"/>
      <c r="D96" s="381"/>
      <c r="E96" s="381"/>
      <c r="F96" s="381"/>
      <c r="G96" s="381"/>
      <c r="H96" s="381"/>
      <c r="I96" s="381"/>
      <c r="J96" s="371"/>
      <c r="K96" s="132"/>
    </row>
    <row r="97" spans="1:11">
      <c r="A97" s="325"/>
      <c r="B97" s="346" t="s">
        <v>87</v>
      </c>
      <c r="C97" s="349" t="s">
        <v>88</v>
      </c>
      <c r="D97" s="381"/>
      <c r="E97" s="381"/>
      <c r="F97" s="381"/>
      <c r="G97" s="381"/>
      <c r="H97" s="381"/>
      <c r="I97" s="381"/>
      <c r="J97" s="370"/>
      <c r="K97" s="428" t="s">
        <v>471</v>
      </c>
    </row>
    <row r="98" spans="1:11">
      <c r="A98" s="325"/>
      <c r="B98" s="346" t="s">
        <v>89</v>
      </c>
      <c r="C98" s="349" t="s">
        <v>88</v>
      </c>
      <c r="D98" s="381"/>
      <c r="E98" s="381"/>
      <c r="F98" s="381"/>
      <c r="G98" s="381"/>
      <c r="H98" s="381"/>
      <c r="I98" s="381"/>
      <c r="J98" s="370"/>
      <c r="K98" s="428"/>
    </row>
  </sheetData>
  <mergeCells count="18">
    <mergeCell ref="I1:J1"/>
    <mergeCell ref="K6:K7"/>
    <mergeCell ref="K69:K82"/>
    <mergeCell ref="K84:K92"/>
    <mergeCell ref="K97:K98"/>
    <mergeCell ref="K10:K39"/>
    <mergeCell ref="K41:K67"/>
    <mergeCell ref="A2:J2"/>
    <mergeCell ref="A4:J4"/>
    <mergeCell ref="A5:J5"/>
    <mergeCell ref="A6:A7"/>
    <mergeCell ref="B6:B7"/>
    <mergeCell ref="C6:C7"/>
    <mergeCell ref="D6:D7"/>
    <mergeCell ref="E6:H6"/>
    <mergeCell ref="I6:I7"/>
    <mergeCell ref="J6:J7"/>
    <mergeCell ref="A3:J3"/>
  </mergeCells>
  <pageMargins left="0.6" right="0.25" top="0.44" bottom="0.44" header="0.3" footer="0.3"/>
  <pageSetup paperSize="9" scale="85" orientation="landscape" verticalDpi="300" r:id="rId1"/>
  <colBreaks count="1" manualBreakCount="1">
    <brk id="10" max="9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110"/>
  <sheetViews>
    <sheetView view="pageBreakPreview" zoomScaleNormal="100" zoomScaleSheetLayoutView="100" workbookViewId="0">
      <selection activeCell="B6" sqref="B6:B7"/>
    </sheetView>
  </sheetViews>
  <sheetFormatPr defaultColWidth="9" defaultRowHeight="15.75"/>
  <cols>
    <col min="1" max="1" width="4.25" style="117" customWidth="1"/>
    <col min="2" max="2" width="31.625" style="117" customWidth="1"/>
    <col min="3" max="3" width="16" style="117" customWidth="1"/>
    <col min="4" max="9" width="11.625" style="117" customWidth="1"/>
    <col min="10" max="10" width="13" style="117" customWidth="1"/>
    <col min="11" max="11" width="14" style="117" hidden="1" customWidth="1"/>
    <col min="12" max="16384" width="9" style="117"/>
  </cols>
  <sheetData>
    <row r="1" spans="1:11">
      <c r="I1" s="458" t="s">
        <v>491</v>
      </c>
      <c r="J1" s="458"/>
    </row>
    <row r="2" spans="1:11">
      <c r="A2" s="459" t="s">
        <v>689</v>
      </c>
      <c r="B2" s="459"/>
      <c r="C2" s="459"/>
      <c r="D2" s="459"/>
      <c r="E2" s="459"/>
      <c r="F2" s="459"/>
      <c r="G2" s="459"/>
      <c r="H2" s="459"/>
      <c r="I2" s="459"/>
      <c r="J2" s="459"/>
    </row>
    <row r="3" spans="1:11">
      <c r="A3" s="459" t="s">
        <v>346</v>
      </c>
      <c r="B3" s="459"/>
      <c r="C3" s="459"/>
      <c r="D3" s="459"/>
      <c r="E3" s="459"/>
      <c r="F3" s="459"/>
      <c r="G3" s="459"/>
      <c r="H3" s="459"/>
      <c r="I3" s="459"/>
      <c r="J3" s="459"/>
    </row>
    <row r="4" spans="1:11">
      <c r="A4" s="460" t="str">
        <f>'BIỂU SỐ 1'!A4:J4</f>
        <v>(Kèm theo Kế hoạch số          /KH-UBND ngày      /9/2021 của UBND huyện Tuần Giáo)</v>
      </c>
      <c r="B4" s="460"/>
      <c r="C4" s="460"/>
      <c r="D4" s="460"/>
      <c r="E4" s="460"/>
      <c r="F4" s="460"/>
      <c r="G4" s="460"/>
      <c r="H4" s="460"/>
      <c r="I4" s="460"/>
      <c r="J4" s="460"/>
    </row>
    <row r="6" spans="1:11" ht="18.75" customHeight="1">
      <c r="A6" s="455" t="s">
        <v>677</v>
      </c>
      <c r="B6" s="455" t="s">
        <v>2</v>
      </c>
      <c r="C6" s="455" t="s">
        <v>3</v>
      </c>
      <c r="D6" s="455" t="s">
        <v>447</v>
      </c>
      <c r="E6" s="455" t="s">
        <v>448</v>
      </c>
      <c r="F6" s="455"/>
      <c r="G6" s="455"/>
      <c r="H6" s="455"/>
      <c r="I6" s="455" t="s">
        <v>450</v>
      </c>
      <c r="J6" s="455" t="s">
        <v>451</v>
      </c>
      <c r="K6" s="455" t="s">
        <v>493</v>
      </c>
    </row>
    <row r="7" spans="1:11" ht="78.75">
      <c r="A7" s="456"/>
      <c r="B7" s="456"/>
      <c r="C7" s="456"/>
      <c r="D7" s="456"/>
      <c r="E7" s="385" t="s">
        <v>4</v>
      </c>
      <c r="F7" s="385" t="s">
        <v>259</v>
      </c>
      <c r="G7" s="385" t="s">
        <v>275</v>
      </c>
      <c r="H7" s="385" t="s">
        <v>449</v>
      </c>
      <c r="I7" s="456"/>
      <c r="J7" s="456"/>
      <c r="K7" s="456"/>
    </row>
    <row r="8" spans="1:11" ht="19.5" customHeight="1">
      <c r="A8" s="113">
        <v>1</v>
      </c>
      <c r="B8" s="113">
        <v>2</v>
      </c>
      <c r="C8" s="113">
        <v>3</v>
      </c>
      <c r="D8" s="113">
        <v>4</v>
      </c>
      <c r="E8" s="113">
        <v>5</v>
      </c>
      <c r="F8" s="113">
        <v>6</v>
      </c>
      <c r="G8" s="113">
        <v>7</v>
      </c>
      <c r="H8" s="113" t="s">
        <v>5</v>
      </c>
      <c r="I8" s="113">
        <v>9</v>
      </c>
      <c r="J8" s="113" t="s">
        <v>6</v>
      </c>
      <c r="K8" s="113">
        <v>11</v>
      </c>
    </row>
    <row r="9" spans="1:11" s="141" customFormat="1" ht="19.5" customHeight="1">
      <c r="A9" s="118">
        <v>1</v>
      </c>
      <c r="B9" s="119" t="s">
        <v>324</v>
      </c>
      <c r="C9" s="140"/>
      <c r="D9" s="140"/>
      <c r="E9" s="140"/>
      <c r="F9" s="140"/>
      <c r="G9" s="140"/>
      <c r="H9" s="140"/>
      <c r="I9" s="140"/>
      <c r="J9" s="140"/>
      <c r="K9" s="140"/>
    </row>
    <row r="10" spans="1:11" s="141" customFormat="1" ht="19.5" customHeight="1">
      <c r="A10" s="113" t="s">
        <v>9</v>
      </c>
      <c r="B10" s="114" t="s">
        <v>70</v>
      </c>
      <c r="C10" s="113" t="s">
        <v>325</v>
      </c>
      <c r="D10" s="110"/>
      <c r="E10" s="110"/>
      <c r="F10" s="110"/>
      <c r="G10" s="110"/>
      <c r="H10" s="110"/>
      <c r="I10" s="110"/>
      <c r="J10" s="110"/>
      <c r="K10" s="435" t="s">
        <v>461</v>
      </c>
    </row>
    <row r="11" spans="1:11" s="141" customFormat="1" ht="19.5" customHeight="1">
      <c r="A11" s="113" t="s">
        <v>9</v>
      </c>
      <c r="B11" s="114" t="s">
        <v>65</v>
      </c>
      <c r="C11" s="113" t="s">
        <v>78</v>
      </c>
      <c r="D11" s="120">
        <v>89625</v>
      </c>
      <c r="E11" s="120">
        <v>90970</v>
      </c>
      <c r="F11" s="120"/>
      <c r="G11" s="120">
        <v>90956</v>
      </c>
      <c r="H11" s="187">
        <f t="shared" ref="H11:H13" si="0">G11/D11*100</f>
        <v>101.48507670850766</v>
      </c>
      <c r="I11" s="120">
        <v>92250</v>
      </c>
      <c r="J11" s="187">
        <f t="shared" ref="J11:J13" si="1">I11/G11*100</f>
        <v>101.42266590439333</v>
      </c>
      <c r="K11" s="443"/>
    </row>
    <row r="12" spans="1:11" s="141" customFormat="1" ht="19.5" customHeight="1">
      <c r="A12" s="140"/>
      <c r="B12" s="122" t="s">
        <v>66</v>
      </c>
      <c r="C12" s="113" t="s">
        <v>78</v>
      </c>
      <c r="D12" s="120">
        <v>81400</v>
      </c>
      <c r="E12" s="120">
        <v>82619</v>
      </c>
      <c r="F12" s="120"/>
      <c r="G12" s="120">
        <v>82589</v>
      </c>
      <c r="H12" s="187">
        <f t="shared" si="0"/>
        <v>101.46068796068796</v>
      </c>
      <c r="I12" s="120">
        <v>83780</v>
      </c>
      <c r="J12" s="187">
        <f t="shared" si="1"/>
        <v>101.44208066449526</v>
      </c>
      <c r="K12" s="443"/>
    </row>
    <row r="13" spans="1:11" s="141" customFormat="1" ht="19.5" customHeight="1">
      <c r="A13" s="140"/>
      <c r="B13" s="122" t="s">
        <v>67</v>
      </c>
      <c r="C13" s="113" t="s">
        <v>78</v>
      </c>
      <c r="D13" s="120">
        <v>81953</v>
      </c>
      <c r="E13" s="120"/>
      <c r="F13" s="120"/>
      <c r="G13" s="120">
        <v>83169</v>
      </c>
      <c r="H13" s="187">
        <f t="shared" si="0"/>
        <v>101.48377728698156</v>
      </c>
      <c r="I13" s="120">
        <v>84380</v>
      </c>
      <c r="J13" s="187">
        <f t="shared" si="1"/>
        <v>101.45607137274706</v>
      </c>
      <c r="K13" s="443"/>
    </row>
    <row r="14" spans="1:11" s="141" customFormat="1" ht="19.5" customHeight="1">
      <c r="A14" s="113" t="s">
        <v>9</v>
      </c>
      <c r="B14" s="114" t="s">
        <v>68</v>
      </c>
      <c r="C14" s="113" t="s">
        <v>69</v>
      </c>
      <c r="D14" s="187">
        <v>68.5</v>
      </c>
      <c r="E14" s="187">
        <v>69.2</v>
      </c>
      <c r="F14" s="187">
        <v>68.5</v>
      </c>
      <c r="G14" s="187">
        <v>69.2</v>
      </c>
      <c r="H14" s="187">
        <f>G14/D14*100</f>
        <v>101.02189781021897</v>
      </c>
      <c r="I14" s="187">
        <v>70</v>
      </c>
      <c r="J14" s="187">
        <f>I14/G14*100</f>
        <v>101.15606936416184</v>
      </c>
      <c r="K14" s="443"/>
    </row>
    <row r="15" spans="1:11" s="141" customFormat="1" ht="19.5" customHeight="1">
      <c r="A15" s="113" t="s">
        <v>9</v>
      </c>
      <c r="B15" s="114" t="s">
        <v>70</v>
      </c>
      <c r="C15" s="113" t="s">
        <v>325</v>
      </c>
      <c r="D15" s="187">
        <v>113</v>
      </c>
      <c r="E15" s="187">
        <v>107</v>
      </c>
      <c r="F15" s="187">
        <v>113</v>
      </c>
      <c r="G15" s="187">
        <v>110</v>
      </c>
      <c r="H15" s="187">
        <f>G15/D15*100</f>
        <v>97.345132743362825</v>
      </c>
      <c r="I15" s="187">
        <v>107</v>
      </c>
      <c r="J15" s="187">
        <f>I15/G15*100</f>
        <v>97.27272727272728</v>
      </c>
      <c r="K15" s="436"/>
    </row>
    <row r="16" spans="1:11" s="141" customFormat="1" ht="19.5" customHeight="1">
      <c r="A16" s="118">
        <v>2</v>
      </c>
      <c r="B16" s="119" t="s">
        <v>326</v>
      </c>
      <c r="C16" s="140"/>
      <c r="D16" s="110"/>
      <c r="E16" s="110"/>
      <c r="F16" s="110"/>
      <c r="G16" s="110"/>
      <c r="H16" s="121"/>
      <c r="I16" s="110"/>
      <c r="J16" s="121"/>
      <c r="K16" s="121"/>
    </row>
    <row r="17" spans="1:11" s="141" customFormat="1" ht="27.75" customHeight="1">
      <c r="A17" s="105" t="s">
        <v>9</v>
      </c>
      <c r="B17" s="107" t="s">
        <v>350</v>
      </c>
      <c r="C17" s="106" t="s">
        <v>78</v>
      </c>
      <c r="D17" s="188">
        <v>50548</v>
      </c>
      <c r="E17" s="188">
        <v>51480</v>
      </c>
      <c r="F17" s="188">
        <v>51032</v>
      </c>
      <c r="G17" s="188">
        <v>51480</v>
      </c>
      <c r="H17" s="187">
        <f t="shared" ref="H17:H21" si="2">G17/D17*100</f>
        <v>101.84379203924982</v>
      </c>
      <c r="I17" s="188">
        <v>52625</v>
      </c>
      <c r="J17" s="187">
        <f t="shared" ref="J17:J21" si="3">I17/G17*100</f>
        <v>102.22416472416474</v>
      </c>
      <c r="K17" s="450" t="s">
        <v>456</v>
      </c>
    </row>
    <row r="18" spans="1:11" s="141" customFormat="1" ht="19.5" customHeight="1">
      <c r="A18" s="105" t="s">
        <v>9</v>
      </c>
      <c r="B18" s="107" t="s">
        <v>351</v>
      </c>
      <c r="C18" s="106" t="s">
        <v>78</v>
      </c>
      <c r="D18" s="188">
        <v>1000</v>
      </c>
      <c r="E18" s="188">
        <v>1000</v>
      </c>
      <c r="F18" s="188">
        <v>422</v>
      </c>
      <c r="G18" s="188">
        <v>1000</v>
      </c>
      <c r="H18" s="187">
        <f t="shared" si="2"/>
        <v>100</v>
      </c>
      <c r="I18" s="188">
        <v>1000</v>
      </c>
      <c r="J18" s="187">
        <f t="shared" si="3"/>
        <v>100</v>
      </c>
      <c r="K18" s="457"/>
    </row>
    <row r="19" spans="1:11" s="141" customFormat="1" ht="28.5" customHeight="1">
      <c r="A19" s="142"/>
      <c r="B19" s="143" t="s">
        <v>352</v>
      </c>
      <c r="C19" s="144" t="s">
        <v>78</v>
      </c>
      <c r="D19" s="187">
        <v>1</v>
      </c>
      <c r="E19" s="187">
        <v>5</v>
      </c>
      <c r="F19" s="187">
        <v>3</v>
      </c>
      <c r="G19" s="187">
        <v>5</v>
      </c>
      <c r="H19" s="187">
        <f t="shared" si="2"/>
        <v>500</v>
      </c>
      <c r="I19" s="187">
        <v>5</v>
      </c>
      <c r="J19" s="187">
        <f t="shared" si="3"/>
        <v>100</v>
      </c>
      <c r="K19" s="457"/>
    </row>
    <row r="20" spans="1:11" s="146" customFormat="1" ht="19.5" customHeight="1">
      <c r="A20" s="105" t="s">
        <v>9</v>
      </c>
      <c r="B20" s="145" t="s">
        <v>353</v>
      </c>
      <c r="C20" s="106" t="s">
        <v>17</v>
      </c>
      <c r="D20" s="187" t="s">
        <v>477</v>
      </c>
      <c r="E20" s="187" t="s">
        <v>477</v>
      </c>
      <c r="F20" s="187" t="s">
        <v>477</v>
      </c>
      <c r="G20" s="187" t="s">
        <v>477</v>
      </c>
      <c r="H20" s="187">
        <f t="shared" si="2"/>
        <v>100</v>
      </c>
      <c r="I20" s="187" t="s">
        <v>478</v>
      </c>
      <c r="J20" s="187">
        <f t="shared" si="3"/>
        <v>84.000000000000014</v>
      </c>
      <c r="K20" s="457"/>
    </row>
    <row r="21" spans="1:11" s="146" customFormat="1" ht="29.25" customHeight="1">
      <c r="A21" s="105" t="s">
        <v>9</v>
      </c>
      <c r="B21" s="107" t="s">
        <v>354</v>
      </c>
      <c r="C21" s="109" t="s">
        <v>17</v>
      </c>
      <c r="D21" s="187" t="s">
        <v>479</v>
      </c>
      <c r="E21" s="187" t="s">
        <v>480</v>
      </c>
      <c r="F21" s="187"/>
      <c r="G21" s="187" t="s">
        <v>480</v>
      </c>
      <c r="H21" s="187">
        <f t="shared" si="2"/>
        <v>102.50882735551012</v>
      </c>
      <c r="I21" s="187" t="s">
        <v>481</v>
      </c>
      <c r="J21" s="187">
        <f t="shared" si="3"/>
        <v>103.02755620014503</v>
      </c>
      <c r="K21" s="457"/>
    </row>
    <row r="22" spans="1:11" s="146" customFormat="1" ht="42.75" customHeight="1">
      <c r="A22" s="142"/>
      <c r="B22" s="143" t="s">
        <v>355</v>
      </c>
      <c r="C22" s="147" t="s">
        <v>17</v>
      </c>
      <c r="D22" s="108"/>
      <c r="E22" s="108"/>
      <c r="F22" s="108"/>
      <c r="G22" s="108"/>
      <c r="H22" s="121"/>
      <c r="I22" s="108"/>
      <c r="J22" s="121"/>
      <c r="K22" s="451"/>
    </row>
    <row r="23" spans="1:11" s="146" customFormat="1" ht="30.75" customHeight="1">
      <c r="A23" s="118">
        <v>3</v>
      </c>
      <c r="B23" s="119" t="s">
        <v>348</v>
      </c>
      <c r="C23" s="119"/>
      <c r="D23" s="110"/>
      <c r="E23" s="110"/>
      <c r="F23" s="110"/>
      <c r="G23" s="110"/>
      <c r="H23" s="121"/>
      <c r="I23" s="110"/>
      <c r="J23" s="121"/>
      <c r="K23" s="121"/>
    </row>
    <row r="24" spans="1:11" s="151" customFormat="1" ht="19.5" customHeight="1">
      <c r="A24" s="148" t="s">
        <v>356</v>
      </c>
      <c r="B24" s="122" t="s">
        <v>357</v>
      </c>
      <c r="C24" s="122"/>
      <c r="D24" s="149"/>
      <c r="E24" s="149"/>
      <c r="F24" s="149"/>
      <c r="G24" s="149"/>
      <c r="H24" s="150"/>
      <c r="I24" s="149"/>
      <c r="J24" s="150"/>
      <c r="K24" s="150"/>
    </row>
    <row r="25" spans="1:11" s="146" customFormat="1" ht="19.5" customHeight="1">
      <c r="A25" s="111" t="s">
        <v>9</v>
      </c>
      <c r="B25" s="107" t="s">
        <v>482</v>
      </c>
      <c r="C25" s="123" t="s">
        <v>358</v>
      </c>
      <c r="D25" s="188">
        <v>18885</v>
      </c>
      <c r="E25" s="188">
        <v>19065</v>
      </c>
      <c r="F25" s="188">
        <v>18975</v>
      </c>
      <c r="G25" s="188">
        <v>19065</v>
      </c>
      <c r="H25" s="187">
        <f t="shared" ref="H25:H34" si="4">G25/D25*100</f>
        <v>100.95313741064338</v>
      </c>
      <c r="I25" s="188">
        <v>19234</v>
      </c>
      <c r="J25" s="187">
        <f t="shared" ref="J25:J33" si="5">I25/G25*100</f>
        <v>100.88644112247573</v>
      </c>
      <c r="K25" s="450" t="s">
        <v>457</v>
      </c>
    </row>
    <row r="26" spans="1:11" s="146" customFormat="1" ht="19.5" customHeight="1">
      <c r="A26" s="124" t="s">
        <v>9</v>
      </c>
      <c r="B26" s="125" t="s">
        <v>483</v>
      </c>
      <c r="C26" s="123" t="s">
        <v>358</v>
      </c>
      <c r="D26" s="188">
        <v>6262</v>
      </c>
      <c r="E26" s="188">
        <v>5559</v>
      </c>
      <c r="F26" s="188">
        <v>5912</v>
      </c>
      <c r="G26" s="188">
        <v>5559</v>
      </c>
      <c r="H26" s="187">
        <f t="shared" si="4"/>
        <v>88.77355477483232</v>
      </c>
      <c r="I26" s="188"/>
      <c r="J26" s="187"/>
      <c r="K26" s="457"/>
    </row>
    <row r="27" spans="1:11" s="146" customFormat="1" ht="20.25" customHeight="1">
      <c r="A27" s="124" t="s">
        <v>9</v>
      </c>
      <c r="B27" s="125" t="s">
        <v>484</v>
      </c>
      <c r="C27" s="123"/>
      <c r="D27" s="187">
        <v>33.159999999999997</v>
      </c>
      <c r="E27" s="187">
        <v>29.16</v>
      </c>
      <c r="F27" s="187">
        <v>31.16</v>
      </c>
      <c r="G27" s="187">
        <v>29.16</v>
      </c>
      <c r="H27" s="187">
        <f t="shared" si="4"/>
        <v>87.937273823884212</v>
      </c>
      <c r="I27" s="187"/>
      <c r="J27" s="187"/>
      <c r="K27" s="457"/>
    </row>
    <row r="28" spans="1:11" s="146" customFormat="1" ht="20.25" customHeight="1">
      <c r="A28" s="124" t="s">
        <v>9</v>
      </c>
      <c r="B28" s="125" t="s">
        <v>485</v>
      </c>
      <c r="C28" s="123"/>
      <c r="D28" s="188"/>
      <c r="E28" s="188">
        <v>10615</v>
      </c>
      <c r="F28" s="188"/>
      <c r="G28" s="188">
        <v>10615</v>
      </c>
      <c r="H28" s="187"/>
      <c r="I28" s="188">
        <v>9748</v>
      </c>
      <c r="J28" s="187">
        <f t="shared" si="5"/>
        <v>91.832312764955248</v>
      </c>
      <c r="K28" s="457"/>
    </row>
    <row r="29" spans="1:11" s="146" customFormat="1" ht="20.25" customHeight="1">
      <c r="A29" s="124" t="s">
        <v>9</v>
      </c>
      <c r="B29" s="125" t="s">
        <v>486</v>
      </c>
      <c r="C29" s="123" t="s">
        <v>17</v>
      </c>
      <c r="D29" s="187"/>
      <c r="E29" s="187">
        <f>E28/E25*100</f>
        <v>55.677943876212957</v>
      </c>
      <c r="F29" s="187"/>
      <c r="G29" s="187">
        <f>G28/G25*100</f>
        <v>55.677943876212957</v>
      </c>
      <c r="H29" s="187"/>
      <c r="I29" s="187">
        <f>I28/I25*100</f>
        <v>50.681085577622966</v>
      </c>
      <c r="J29" s="187">
        <f t="shared" si="5"/>
        <v>91.025425957360511</v>
      </c>
      <c r="K29" s="457"/>
    </row>
    <row r="30" spans="1:11" s="146" customFormat="1" ht="20.25" customHeight="1">
      <c r="A30" s="124" t="s">
        <v>9</v>
      </c>
      <c r="B30" s="126" t="s">
        <v>359</v>
      </c>
      <c r="C30" s="123" t="s">
        <v>360</v>
      </c>
      <c r="D30" s="188">
        <v>3024</v>
      </c>
      <c r="E30" s="188"/>
      <c r="F30" s="188">
        <v>3024</v>
      </c>
      <c r="G30" s="188">
        <v>3024</v>
      </c>
      <c r="H30" s="187">
        <f t="shared" si="4"/>
        <v>100</v>
      </c>
      <c r="I30" s="188">
        <v>3020</v>
      </c>
      <c r="J30" s="187">
        <f t="shared" si="5"/>
        <v>99.867724867724874</v>
      </c>
      <c r="K30" s="457"/>
    </row>
    <row r="31" spans="1:11" s="146" customFormat="1" ht="32.25" customHeight="1">
      <c r="A31" s="124" t="s">
        <v>9</v>
      </c>
      <c r="B31" s="125" t="s">
        <v>703</v>
      </c>
      <c r="C31" s="123" t="s">
        <v>17</v>
      </c>
      <c r="D31" s="187">
        <f>38.37-33.16</f>
        <v>5.2100000000000009</v>
      </c>
      <c r="E31" s="187">
        <f>D27-E27</f>
        <v>3.9999999999999964</v>
      </c>
      <c r="F31" s="187">
        <v>2</v>
      </c>
      <c r="G31" s="187">
        <v>3.9999999999999964</v>
      </c>
      <c r="H31" s="187">
        <f t="shared" si="4"/>
        <v>76.775431861804151</v>
      </c>
      <c r="I31" s="187">
        <v>5</v>
      </c>
      <c r="J31" s="187">
        <f t="shared" si="5"/>
        <v>125.00000000000011</v>
      </c>
      <c r="K31" s="457"/>
    </row>
    <row r="32" spans="1:11" s="146" customFormat="1" ht="19.5" customHeight="1">
      <c r="A32" s="124" t="s">
        <v>9</v>
      </c>
      <c r="B32" s="125" t="s">
        <v>361</v>
      </c>
      <c r="C32" s="123" t="s">
        <v>358</v>
      </c>
      <c r="D32" s="188">
        <v>3104</v>
      </c>
      <c r="E32" s="188">
        <v>3029</v>
      </c>
      <c r="F32" s="188">
        <v>3068</v>
      </c>
      <c r="G32" s="188">
        <v>3029</v>
      </c>
      <c r="H32" s="187">
        <f t="shared" si="4"/>
        <v>97.583762886597938</v>
      </c>
      <c r="I32" s="188">
        <v>3077</v>
      </c>
      <c r="J32" s="187">
        <f t="shared" si="5"/>
        <v>101.58468141300759</v>
      </c>
      <c r="K32" s="457"/>
    </row>
    <row r="33" spans="1:11" s="146" customFormat="1" ht="19.5" customHeight="1">
      <c r="A33" s="124"/>
      <c r="B33" s="125" t="s">
        <v>362</v>
      </c>
      <c r="C33" s="123" t="s">
        <v>17</v>
      </c>
      <c r="D33" s="187">
        <v>16.440000000000001</v>
      </c>
      <c r="E33" s="187">
        <v>15.89</v>
      </c>
      <c r="F33" s="187">
        <f>F32/F25*100</f>
        <v>16.168642951251648</v>
      </c>
      <c r="G33" s="187">
        <v>15.89</v>
      </c>
      <c r="H33" s="187">
        <f t="shared" si="4"/>
        <v>96.654501216545015</v>
      </c>
      <c r="I33" s="187">
        <f>I32/I25*100</f>
        <v>15.997712384319435</v>
      </c>
      <c r="J33" s="187">
        <f t="shared" si="5"/>
        <v>100.67786270811476</v>
      </c>
      <c r="K33" s="451"/>
    </row>
    <row r="34" spans="1:11" s="146" customFormat="1" ht="19.5" customHeight="1">
      <c r="A34" s="124"/>
      <c r="B34" s="125" t="s">
        <v>487</v>
      </c>
      <c r="C34" s="123" t="s">
        <v>358</v>
      </c>
      <c r="D34" s="186">
        <v>913</v>
      </c>
      <c r="E34" s="186">
        <f>D26-E26</f>
        <v>703</v>
      </c>
      <c r="F34" s="186">
        <f>D26-F26</f>
        <v>350</v>
      </c>
      <c r="G34" s="186">
        <v>703</v>
      </c>
      <c r="H34" s="187">
        <f t="shared" si="4"/>
        <v>76.998904709748089</v>
      </c>
      <c r="I34" s="186"/>
      <c r="J34" s="187"/>
      <c r="K34" s="284"/>
    </row>
    <row r="35" spans="1:11" s="146" customFormat="1" ht="19.5" customHeight="1">
      <c r="A35" s="124"/>
      <c r="B35" s="125" t="s">
        <v>488</v>
      </c>
      <c r="C35" s="123" t="s">
        <v>358</v>
      </c>
      <c r="D35" s="186"/>
      <c r="E35" s="186"/>
      <c r="F35" s="186"/>
      <c r="G35" s="186"/>
      <c r="H35" s="187"/>
      <c r="I35" s="186">
        <f>G28-I28</f>
        <v>867</v>
      </c>
      <c r="J35" s="187"/>
      <c r="K35" s="284"/>
    </row>
    <row r="36" spans="1:11" s="146" customFormat="1" ht="19.5" customHeight="1">
      <c r="A36" s="124" t="s">
        <v>9</v>
      </c>
      <c r="B36" s="125" t="s">
        <v>489</v>
      </c>
      <c r="C36" s="123" t="s">
        <v>358</v>
      </c>
      <c r="D36" s="187"/>
      <c r="E36" s="187"/>
      <c r="F36" s="187"/>
      <c r="G36" s="187"/>
      <c r="H36" s="187"/>
      <c r="I36" s="187"/>
      <c r="J36" s="187"/>
      <c r="K36" s="284"/>
    </row>
    <row r="37" spans="1:11" s="146" customFormat="1" ht="19.5" customHeight="1">
      <c r="A37" s="124" t="s">
        <v>9</v>
      </c>
      <c r="B37" s="125" t="s">
        <v>490</v>
      </c>
      <c r="C37" s="123" t="s">
        <v>358</v>
      </c>
      <c r="D37" s="186"/>
      <c r="E37" s="186">
        <f>E28-D26</f>
        <v>4353</v>
      </c>
      <c r="F37" s="186"/>
      <c r="G37" s="186">
        <v>4353</v>
      </c>
      <c r="H37" s="187"/>
      <c r="I37" s="186"/>
      <c r="J37" s="187"/>
      <c r="K37" s="284"/>
    </row>
    <row r="38" spans="1:11" s="156" customFormat="1" ht="19.5" customHeight="1">
      <c r="A38" s="152" t="s">
        <v>363</v>
      </c>
      <c r="B38" s="153" t="s">
        <v>364</v>
      </c>
      <c r="C38" s="154"/>
      <c r="D38" s="187"/>
      <c r="E38" s="187"/>
      <c r="F38" s="187"/>
      <c r="G38" s="187"/>
      <c r="H38" s="187"/>
      <c r="I38" s="187"/>
      <c r="J38" s="187"/>
      <c r="K38" s="155"/>
    </row>
    <row r="39" spans="1:11" s="146" customFormat="1" ht="19.5" customHeight="1">
      <c r="A39" s="111" t="s">
        <v>9</v>
      </c>
      <c r="B39" s="107" t="s">
        <v>365</v>
      </c>
      <c r="C39" s="109" t="s">
        <v>17</v>
      </c>
      <c r="D39" s="187"/>
      <c r="E39" s="187"/>
      <c r="F39" s="187"/>
      <c r="G39" s="187"/>
      <c r="H39" s="187"/>
      <c r="I39" s="187"/>
      <c r="J39" s="187"/>
      <c r="K39" s="450" t="s">
        <v>458</v>
      </c>
    </row>
    <row r="40" spans="1:11" s="141" customFormat="1" ht="19.5" customHeight="1">
      <c r="A40" s="111" t="s">
        <v>9</v>
      </c>
      <c r="B40" s="107" t="s">
        <v>366</v>
      </c>
      <c r="C40" s="109" t="s">
        <v>17</v>
      </c>
      <c r="D40" s="187"/>
      <c r="E40" s="187"/>
      <c r="F40" s="187"/>
      <c r="G40" s="187"/>
      <c r="H40" s="187"/>
      <c r="I40" s="187"/>
      <c r="J40" s="187"/>
      <c r="K40" s="457"/>
    </row>
    <row r="41" spans="1:11" s="141" customFormat="1" ht="19.5" customHeight="1">
      <c r="A41" s="111" t="s">
        <v>9</v>
      </c>
      <c r="B41" s="107" t="s">
        <v>367</v>
      </c>
      <c r="C41" s="109" t="s">
        <v>17</v>
      </c>
      <c r="D41" s="187"/>
      <c r="E41" s="187"/>
      <c r="F41" s="187"/>
      <c r="G41" s="187"/>
      <c r="H41" s="187"/>
      <c r="I41" s="187"/>
      <c r="J41" s="187"/>
      <c r="K41" s="451"/>
    </row>
    <row r="42" spans="1:11" s="160" customFormat="1" ht="19.5" customHeight="1">
      <c r="A42" s="157" t="s">
        <v>368</v>
      </c>
      <c r="B42" s="158" t="s">
        <v>369</v>
      </c>
      <c r="C42" s="159"/>
      <c r="D42" s="187"/>
      <c r="E42" s="187"/>
      <c r="F42" s="187"/>
      <c r="G42" s="187"/>
      <c r="H42" s="187"/>
      <c r="I42" s="187"/>
      <c r="J42" s="187"/>
      <c r="K42" s="155"/>
    </row>
    <row r="43" spans="1:11" s="141" customFormat="1" ht="27" customHeight="1">
      <c r="A43" s="111" t="s">
        <v>9</v>
      </c>
      <c r="B43" s="107" t="s">
        <v>370</v>
      </c>
      <c r="C43" s="109" t="s">
        <v>371</v>
      </c>
      <c r="D43" s="188">
        <v>12</v>
      </c>
      <c r="E43" s="188">
        <v>12</v>
      </c>
      <c r="F43" s="188">
        <v>12</v>
      </c>
      <c r="G43" s="188">
        <v>12</v>
      </c>
      <c r="H43" s="188">
        <v>12</v>
      </c>
      <c r="I43" s="188">
        <v>12</v>
      </c>
      <c r="J43" s="188"/>
      <c r="K43" s="450" t="s">
        <v>459</v>
      </c>
    </row>
    <row r="44" spans="1:11" s="141" customFormat="1" ht="27" customHeight="1">
      <c r="A44" s="105" t="s">
        <v>9</v>
      </c>
      <c r="B44" s="107" t="s">
        <v>372</v>
      </c>
      <c r="C44" s="106" t="s">
        <v>17</v>
      </c>
      <c r="D44" s="186">
        <v>63.2</v>
      </c>
      <c r="E44" s="186">
        <v>63.2</v>
      </c>
      <c r="F44" s="186">
        <v>63.2</v>
      </c>
      <c r="G44" s="186">
        <v>63.2</v>
      </c>
      <c r="H44" s="186">
        <v>100</v>
      </c>
      <c r="I44" s="186">
        <v>63.2</v>
      </c>
      <c r="J44" s="186"/>
      <c r="K44" s="451"/>
    </row>
    <row r="45" spans="1:11" s="141" customFormat="1" ht="27" customHeight="1">
      <c r="A45" s="118">
        <v>4</v>
      </c>
      <c r="B45" s="119" t="s">
        <v>347</v>
      </c>
      <c r="C45" s="119"/>
      <c r="D45" s="110"/>
      <c r="E45" s="110"/>
      <c r="F45" s="110"/>
      <c r="G45" s="110"/>
      <c r="H45" s="110"/>
      <c r="I45" s="110"/>
      <c r="J45" s="110"/>
      <c r="K45" s="110"/>
    </row>
    <row r="46" spans="1:11" s="141" customFormat="1" ht="19.5" customHeight="1">
      <c r="A46" s="113" t="s">
        <v>9</v>
      </c>
      <c r="B46" s="114" t="s">
        <v>373</v>
      </c>
      <c r="C46" s="113" t="s">
        <v>17</v>
      </c>
      <c r="D46" s="121"/>
      <c r="E46" s="121"/>
      <c r="F46" s="121"/>
      <c r="G46" s="121"/>
      <c r="H46" s="127"/>
      <c r="I46" s="121"/>
      <c r="J46" s="127"/>
      <c r="K46" s="452" t="s">
        <v>460</v>
      </c>
    </row>
    <row r="47" spans="1:11" s="141" customFormat="1" ht="31.5" customHeight="1">
      <c r="A47" s="113" t="s">
        <v>9</v>
      </c>
      <c r="B47" s="114" t="s">
        <v>374</v>
      </c>
      <c r="C47" s="113" t="s">
        <v>375</v>
      </c>
      <c r="D47" s="187">
        <v>28.5</v>
      </c>
      <c r="E47" s="187">
        <v>27.8</v>
      </c>
      <c r="F47" s="187">
        <v>28.5</v>
      </c>
      <c r="G47" s="187">
        <v>28.5</v>
      </c>
      <c r="H47" s="186">
        <f t="shared" ref="H47:H52" si="6">G47/D47*100</f>
        <v>100</v>
      </c>
      <c r="I47" s="187">
        <v>28.5</v>
      </c>
      <c r="J47" s="186">
        <f t="shared" ref="J47:J52" si="7">I47/G47*100</f>
        <v>100</v>
      </c>
      <c r="K47" s="453"/>
    </row>
    <row r="48" spans="1:11" s="141" customFormat="1" ht="19.5" customHeight="1">
      <c r="A48" s="113" t="s">
        <v>9</v>
      </c>
      <c r="B48" s="114" t="s">
        <v>376</v>
      </c>
      <c r="C48" s="113" t="s">
        <v>377</v>
      </c>
      <c r="D48" s="187">
        <v>7.6</v>
      </c>
      <c r="E48" s="187">
        <v>7.86</v>
      </c>
      <c r="F48" s="187">
        <v>7.6</v>
      </c>
      <c r="G48" s="187">
        <v>7.6</v>
      </c>
      <c r="H48" s="186">
        <f t="shared" si="6"/>
        <v>100</v>
      </c>
      <c r="I48" s="187">
        <v>7.6</v>
      </c>
      <c r="J48" s="186">
        <f t="shared" si="7"/>
        <v>100</v>
      </c>
      <c r="K48" s="453"/>
    </row>
    <row r="49" spans="1:12" s="141" customFormat="1" ht="30.75" customHeight="1">
      <c r="A49" s="113" t="s">
        <v>9</v>
      </c>
      <c r="B49" s="114" t="s">
        <v>378</v>
      </c>
      <c r="C49" s="113" t="s">
        <v>17</v>
      </c>
      <c r="D49" s="187">
        <v>100</v>
      </c>
      <c r="E49" s="187">
        <v>100</v>
      </c>
      <c r="F49" s="187">
        <v>100</v>
      </c>
      <c r="G49" s="187">
        <v>100</v>
      </c>
      <c r="H49" s="186">
        <f t="shared" si="6"/>
        <v>100</v>
      </c>
      <c r="I49" s="187">
        <v>100</v>
      </c>
      <c r="J49" s="186">
        <f t="shared" si="7"/>
        <v>100</v>
      </c>
      <c r="K49" s="453"/>
    </row>
    <row r="50" spans="1:12" s="141" customFormat="1" ht="19.5" customHeight="1">
      <c r="A50" s="113" t="s">
        <v>9</v>
      </c>
      <c r="B50" s="114" t="s">
        <v>379</v>
      </c>
      <c r="C50" s="113" t="s">
        <v>17</v>
      </c>
      <c r="D50" s="187">
        <v>73.7</v>
      </c>
      <c r="E50" s="187">
        <v>84.2</v>
      </c>
      <c r="F50" s="187">
        <v>78.900000000000006</v>
      </c>
      <c r="G50" s="187">
        <v>78.900000000000006</v>
      </c>
      <c r="H50" s="186">
        <f t="shared" si="6"/>
        <v>107.05563093622797</v>
      </c>
      <c r="I50" s="187">
        <v>84.2</v>
      </c>
      <c r="J50" s="186">
        <f t="shared" si="7"/>
        <v>106.71736375158427</v>
      </c>
      <c r="K50" s="453"/>
    </row>
    <row r="51" spans="1:12" s="141" customFormat="1" ht="19.5" customHeight="1">
      <c r="A51" s="113" t="s">
        <v>9</v>
      </c>
      <c r="B51" s="114" t="s">
        <v>380</v>
      </c>
      <c r="C51" s="113" t="s">
        <v>381</v>
      </c>
      <c r="D51" s="187">
        <v>22.3</v>
      </c>
      <c r="E51" s="187">
        <v>16.998827667057444</v>
      </c>
      <c r="F51" s="187">
        <v>16.998827667057444</v>
      </c>
      <c r="G51" s="187">
        <v>16.998827667057444</v>
      </c>
      <c r="H51" s="186">
        <f t="shared" si="6"/>
        <v>76.227926758105127</v>
      </c>
      <c r="I51" s="187">
        <v>17</v>
      </c>
      <c r="J51" s="186">
        <f t="shared" si="7"/>
        <v>100.00689655172414</v>
      </c>
      <c r="K51" s="453"/>
    </row>
    <row r="52" spans="1:12" s="141" customFormat="1" ht="19.5" customHeight="1">
      <c r="A52" s="113" t="s">
        <v>9</v>
      </c>
      <c r="B52" s="114" t="s">
        <v>382</v>
      </c>
      <c r="C52" s="113" t="s">
        <v>381</v>
      </c>
      <c r="D52" s="187">
        <v>27</v>
      </c>
      <c r="E52" s="187">
        <v>30.5</v>
      </c>
      <c r="F52" s="187">
        <v>36.9</v>
      </c>
      <c r="G52" s="187">
        <v>36.200000000000003</v>
      </c>
      <c r="H52" s="186">
        <f t="shared" si="6"/>
        <v>134.07407407407408</v>
      </c>
      <c r="I52" s="187">
        <v>35.799999999999997</v>
      </c>
      <c r="J52" s="186">
        <f t="shared" si="7"/>
        <v>98.895027624309378</v>
      </c>
      <c r="K52" s="453"/>
    </row>
    <row r="53" spans="1:12" s="141" customFormat="1" ht="31.5" customHeight="1">
      <c r="A53" s="113" t="s">
        <v>9</v>
      </c>
      <c r="B53" s="114" t="s">
        <v>383</v>
      </c>
      <c r="C53" s="113" t="s">
        <v>17</v>
      </c>
      <c r="D53" s="187">
        <v>15.32</v>
      </c>
      <c r="E53" s="187">
        <v>15.005045408678102</v>
      </c>
      <c r="F53" s="187">
        <v>15.32</v>
      </c>
      <c r="G53" s="187">
        <v>15.32</v>
      </c>
      <c r="H53" s="186">
        <f>G53/D53*100</f>
        <v>100</v>
      </c>
      <c r="I53" s="187">
        <v>15.01</v>
      </c>
      <c r="J53" s="186">
        <f>I53/G53*100</f>
        <v>97.976501305483026</v>
      </c>
      <c r="K53" s="454"/>
    </row>
    <row r="54" spans="1:12" s="141" customFormat="1" ht="19.5" customHeight="1">
      <c r="A54" s="118">
        <v>5</v>
      </c>
      <c r="B54" s="119" t="s">
        <v>327</v>
      </c>
      <c r="C54" s="119"/>
      <c r="D54" s="110"/>
      <c r="E54" s="110"/>
      <c r="F54" s="110"/>
      <c r="G54" s="110"/>
      <c r="H54" s="110"/>
      <c r="I54" s="110"/>
      <c r="J54" s="110"/>
      <c r="K54" s="110"/>
      <c r="L54" s="402"/>
    </row>
    <row r="55" spans="1:12" s="164" customFormat="1" ht="19.5" customHeight="1">
      <c r="A55" s="161" t="s">
        <v>384</v>
      </c>
      <c r="B55" s="162" t="s">
        <v>385</v>
      </c>
      <c r="C55" s="163" t="s">
        <v>386</v>
      </c>
      <c r="D55" s="188">
        <f>SUM(D57:D58)</f>
        <v>27310</v>
      </c>
      <c r="E55" s="188">
        <f t="shared" ref="E55:I55" si="8">SUM(E57:E58)</f>
        <v>27441</v>
      </c>
      <c r="F55" s="188">
        <f t="shared" si="8"/>
        <v>27441</v>
      </c>
      <c r="G55" s="188">
        <f t="shared" si="8"/>
        <v>27441</v>
      </c>
      <c r="H55" s="186">
        <f>G55/D55*100</f>
        <v>100.47967777370927</v>
      </c>
      <c r="I55" s="188">
        <f t="shared" si="8"/>
        <v>27900</v>
      </c>
      <c r="J55" s="186">
        <f>I55/G55*100</f>
        <v>101.67267956707119</v>
      </c>
      <c r="K55" s="452" t="s">
        <v>462</v>
      </c>
    </row>
    <row r="56" spans="1:12" s="141" customFormat="1" ht="19.5" customHeight="1">
      <c r="A56" s="111"/>
      <c r="B56" s="165" t="s">
        <v>387</v>
      </c>
      <c r="C56" s="109"/>
      <c r="D56" s="188"/>
      <c r="E56" s="188"/>
      <c r="F56" s="188"/>
      <c r="G56" s="188"/>
      <c r="H56" s="186"/>
      <c r="I56" s="188"/>
      <c r="J56" s="186"/>
      <c r="K56" s="453"/>
    </row>
    <row r="57" spans="1:12" s="141" customFormat="1" ht="19.5" customHeight="1">
      <c r="A57" s="111" t="s">
        <v>9</v>
      </c>
      <c r="B57" s="166" t="s">
        <v>388</v>
      </c>
      <c r="C57" s="109" t="s">
        <v>389</v>
      </c>
      <c r="D57" s="188">
        <v>8268</v>
      </c>
      <c r="E57" s="188">
        <v>7947</v>
      </c>
      <c r="F57" s="188">
        <f>E57</f>
        <v>7947</v>
      </c>
      <c r="G57" s="188">
        <f>F57</f>
        <v>7947</v>
      </c>
      <c r="H57" s="186">
        <f t="shared" ref="H57" si="9">G57/D57*100</f>
        <v>96.117561683599419</v>
      </c>
      <c r="I57" s="188">
        <v>8001</v>
      </c>
      <c r="J57" s="186">
        <f t="shared" ref="J57:J76" si="10">I57/G57*100</f>
        <v>100.67950169875424</v>
      </c>
      <c r="K57" s="453"/>
    </row>
    <row r="58" spans="1:12" s="141" customFormat="1" ht="19.5" customHeight="1">
      <c r="A58" s="111" t="s">
        <v>9</v>
      </c>
      <c r="B58" s="166" t="s">
        <v>390</v>
      </c>
      <c r="C58" s="109"/>
      <c r="D58" s="188">
        <f>D59+D60+D61</f>
        <v>19042</v>
      </c>
      <c r="E58" s="188">
        <f t="shared" ref="E58:G58" si="11">E59+E60+E61</f>
        <v>19494</v>
      </c>
      <c r="F58" s="188">
        <f t="shared" si="11"/>
        <v>19494</v>
      </c>
      <c r="G58" s="188">
        <f t="shared" si="11"/>
        <v>19494</v>
      </c>
      <c r="H58" s="186">
        <f>G58/D58*100</f>
        <v>102.37370024157127</v>
      </c>
      <c r="I58" s="188">
        <f>I59+I60+I61</f>
        <v>19899</v>
      </c>
      <c r="J58" s="186">
        <f t="shared" si="10"/>
        <v>102.0775623268698</v>
      </c>
      <c r="K58" s="453"/>
    </row>
    <row r="59" spans="1:12" s="141" customFormat="1" ht="19.5" customHeight="1">
      <c r="A59" s="111"/>
      <c r="B59" s="166" t="s">
        <v>391</v>
      </c>
      <c r="C59" s="169" t="s">
        <v>386</v>
      </c>
      <c r="D59" s="188">
        <v>10259</v>
      </c>
      <c r="E59" s="188">
        <v>10357</v>
      </c>
      <c r="F59" s="188">
        <f t="shared" ref="F59:G61" si="12">E59</f>
        <v>10357</v>
      </c>
      <c r="G59" s="188">
        <f t="shared" si="12"/>
        <v>10357</v>
      </c>
      <c r="H59" s="186">
        <f t="shared" ref="H59:H73" si="13">G59/D59*100</f>
        <v>100.95525879715372</v>
      </c>
      <c r="I59" s="188">
        <v>10345</v>
      </c>
      <c r="J59" s="186">
        <f t="shared" si="10"/>
        <v>99.884136332914935</v>
      </c>
      <c r="K59" s="453"/>
    </row>
    <row r="60" spans="1:12" s="141" customFormat="1" ht="19.5" customHeight="1">
      <c r="A60" s="111"/>
      <c r="B60" s="166" t="s">
        <v>392</v>
      </c>
      <c r="C60" s="169" t="s">
        <v>386</v>
      </c>
      <c r="D60" s="188">
        <v>6780</v>
      </c>
      <c r="E60" s="188">
        <v>6929</v>
      </c>
      <c r="F60" s="188">
        <f t="shared" si="12"/>
        <v>6929</v>
      </c>
      <c r="G60" s="188">
        <f t="shared" si="12"/>
        <v>6929</v>
      </c>
      <c r="H60" s="186">
        <f t="shared" si="13"/>
        <v>102.1976401179941</v>
      </c>
      <c r="I60" s="188">
        <v>7204</v>
      </c>
      <c r="J60" s="186">
        <f t="shared" si="10"/>
        <v>103.96882667051524</v>
      </c>
      <c r="K60" s="453"/>
    </row>
    <row r="61" spans="1:12" s="141" customFormat="1" ht="19.5" customHeight="1">
      <c r="A61" s="111"/>
      <c r="B61" s="166" t="s">
        <v>393</v>
      </c>
      <c r="C61" s="169" t="s">
        <v>386</v>
      </c>
      <c r="D61" s="188">
        <v>2003</v>
      </c>
      <c r="E61" s="188">
        <v>2208</v>
      </c>
      <c r="F61" s="188">
        <f t="shared" si="12"/>
        <v>2208</v>
      </c>
      <c r="G61" s="188">
        <f t="shared" si="12"/>
        <v>2208</v>
      </c>
      <c r="H61" s="187">
        <f t="shared" si="13"/>
        <v>110.23464802795806</v>
      </c>
      <c r="I61" s="188">
        <v>2350</v>
      </c>
      <c r="J61" s="186">
        <f t="shared" si="10"/>
        <v>106.43115942028984</v>
      </c>
      <c r="K61" s="453"/>
    </row>
    <row r="62" spans="1:12" s="141" customFormat="1" ht="19.5" customHeight="1">
      <c r="A62" s="111" t="s">
        <v>9</v>
      </c>
      <c r="B62" s="166" t="s">
        <v>394</v>
      </c>
      <c r="C62" s="169" t="s">
        <v>386</v>
      </c>
      <c r="D62" s="188">
        <v>3826</v>
      </c>
      <c r="E62" s="188">
        <v>4120</v>
      </c>
      <c r="F62" s="188">
        <v>4362</v>
      </c>
      <c r="G62" s="188">
        <v>4440</v>
      </c>
      <c r="H62" s="186">
        <f t="shared" si="13"/>
        <v>116.04809200209097</v>
      </c>
      <c r="I62" s="188">
        <v>4729</v>
      </c>
      <c r="J62" s="186">
        <f t="shared" si="10"/>
        <v>106.50900900900902</v>
      </c>
      <c r="K62" s="453"/>
    </row>
    <row r="63" spans="1:12" s="164" customFormat="1" ht="19.5" customHeight="1">
      <c r="A63" s="161" t="s">
        <v>395</v>
      </c>
      <c r="B63" s="162" t="s">
        <v>396</v>
      </c>
      <c r="C63" s="147"/>
      <c r="D63" s="187"/>
      <c r="E63" s="187"/>
      <c r="F63" s="187"/>
      <c r="G63" s="187"/>
      <c r="H63" s="187"/>
      <c r="I63" s="187"/>
      <c r="J63" s="187"/>
      <c r="K63" s="453"/>
    </row>
    <row r="64" spans="1:12" s="141" customFormat="1" ht="19.5" customHeight="1">
      <c r="A64" s="111" t="s">
        <v>9</v>
      </c>
      <c r="B64" s="170" t="s">
        <v>397</v>
      </c>
      <c r="C64" s="109" t="s">
        <v>17</v>
      </c>
      <c r="D64" s="187">
        <v>78.900000000000006</v>
      </c>
      <c r="E64" s="187">
        <v>77.7</v>
      </c>
      <c r="F64" s="187">
        <f t="shared" ref="F64:G64" si="14">E64</f>
        <v>77.7</v>
      </c>
      <c r="G64" s="187">
        <f t="shared" si="14"/>
        <v>77.7</v>
      </c>
      <c r="H64" s="187">
        <f t="shared" si="13"/>
        <v>98.479087452471475</v>
      </c>
      <c r="I64" s="187">
        <v>77.7</v>
      </c>
      <c r="J64" s="187">
        <f t="shared" si="10"/>
        <v>100</v>
      </c>
      <c r="K64" s="453"/>
    </row>
    <row r="65" spans="1:11" s="141" customFormat="1" ht="19.5" customHeight="1">
      <c r="A65" s="111" t="s">
        <v>398</v>
      </c>
      <c r="B65" s="170" t="s">
        <v>399</v>
      </c>
      <c r="C65" s="109" t="s">
        <v>17</v>
      </c>
      <c r="D65" s="187">
        <v>99.7</v>
      </c>
      <c r="E65" s="187">
        <v>99.7</v>
      </c>
      <c r="F65" s="187">
        <v>99.7</v>
      </c>
      <c r="G65" s="187">
        <v>99.7</v>
      </c>
      <c r="H65" s="187">
        <f t="shared" si="13"/>
        <v>100</v>
      </c>
      <c r="I65" s="187">
        <v>99.7</v>
      </c>
      <c r="J65" s="187">
        <f t="shared" si="10"/>
        <v>100</v>
      </c>
      <c r="K65" s="453"/>
    </row>
    <row r="66" spans="1:11" s="141" customFormat="1" ht="19.5" customHeight="1">
      <c r="A66" s="111" t="s">
        <v>398</v>
      </c>
      <c r="B66" s="170" t="s">
        <v>400</v>
      </c>
      <c r="C66" s="109" t="s">
        <v>17</v>
      </c>
      <c r="D66" s="187">
        <v>97.4</v>
      </c>
      <c r="E66" s="187">
        <v>97.5</v>
      </c>
      <c r="F66" s="187">
        <f t="shared" ref="F66:G66" si="15">E66</f>
        <v>97.5</v>
      </c>
      <c r="G66" s="187">
        <f t="shared" si="15"/>
        <v>97.5</v>
      </c>
      <c r="H66" s="187">
        <f t="shared" si="13"/>
        <v>100.10266940451744</v>
      </c>
      <c r="I66" s="187">
        <v>97.5</v>
      </c>
      <c r="J66" s="187">
        <f t="shared" si="10"/>
        <v>100</v>
      </c>
      <c r="K66" s="453"/>
    </row>
    <row r="67" spans="1:11" s="141" customFormat="1" ht="30.75" customHeight="1">
      <c r="A67" s="111" t="s">
        <v>398</v>
      </c>
      <c r="B67" s="170" t="s">
        <v>401</v>
      </c>
      <c r="C67" s="109" t="s">
        <v>17</v>
      </c>
      <c r="D67" s="187"/>
      <c r="E67" s="187"/>
      <c r="F67" s="187"/>
      <c r="G67" s="187"/>
      <c r="H67" s="187"/>
      <c r="I67" s="187"/>
      <c r="J67" s="187"/>
      <c r="K67" s="453"/>
    </row>
    <row r="68" spans="1:11" s="164" customFormat="1" ht="19.5" customHeight="1">
      <c r="A68" s="161" t="s">
        <v>402</v>
      </c>
      <c r="B68" s="171" t="s">
        <v>403</v>
      </c>
      <c r="C68" s="147"/>
      <c r="D68" s="187"/>
      <c r="E68" s="187"/>
      <c r="F68" s="187"/>
      <c r="G68" s="187"/>
      <c r="H68" s="187"/>
      <c r="I68" s="187"/>
      <c r="J68" s="187"/>
      <c r="K68" s="453"/>
    </row>
    <row r="69" spans="1:11" s="141" customFormat="1" ht="19.5" customHeight="1">
      <c r="A69" s="111" t="s">
        <v>9</v>
      </c>
      <c r="B69" s="172" t="s">
        <v>404</v>
      </c>
      <c r="C69" s="109" t="s">
        <v>405</v>
      </c>
      <c r="D69" s="187">
        <v>19</v>
      </c>
      <c r="E69" s="187">
        <v>19</v>
      </c>
      <c r="F69" s="187">
        <v>19</v>
      </c>
      <c r="G69" s="187">
        <v>19</v>
      </c>
      <c r="H69" s="187">
        <f t="shared" si="13"/>
        <v>100</v>
      </c>
      <c r="I69" s="187">
        <v>19</v>
      </c>
      <c r="J69" s="187">
        <f t="shared" si="10"/>
        <v>100</v>
      </c>
      <c r="K69" s="453"/>
    </row>
    <row r="70" spans="1:11" s="141" customFormat="1" ht="19.5" customHeight="1">
      <c r="A70" s="111" t="s">
        <v>9</v>
      </c>
      <c r="B70" s="172" t="s">
        <v>406</v>
      </c>
      <c r="C70" s="109" t="s">
        <v>405</v>
      </c>
      <c r="D70" s="187">
        <v>19</v>
      </c>
      <c r="E70" s="187">
        <v>19</v>
      </c>
      <c r="F70" s="187">
        <v>19</v>
      </c>
      <c r="G70" s="187">
        <v>19</v>
      </c>
      <c r="H70" s="187">
        <f t="shared" si="13"/>
        <v>100</v>
      </c>
      <c r="I70" s="187">
        <v>19</v>
      </c>
      <c r="J70" s="187">
        <f t="shared" si="10"/>
        <v>100</v>
      </c>
      <c r="K70" s="453"/>
    </row>
    <row r="71" spans="1:11" s="141" customFormat="1" ht="19.5" customHeight="1">
      <c r="A71" s="111" t="s">
        <v>9</v>
      </c>
      <c r="B71" s="172" t="s">
        <v>407</v>
      </c>
      <c r="C71" s="109" t="s">
        <v>405</v>
      </c>
      <c r="D71" s="187">
        <v>19</v>
      </c>
      <c r="E71" s="187">
        <v>19</v>
      </c>
      <c r="F71" s="187">
        <v>19</v>
      </c>
      <c r="G71" s="187">
        <v>19</v>
      </c>
      <c r="H71" s="187">
        <f t="shared" si="13"/>
        <v>100</v>
      </c>
      <c r="I71" s="187">
        <v>19</v>
      </c>
      <c r="J71" s="187">
        <f t="shared" si="10"/>
        <v>100</v>
      </c>
      <c r="K71" s="453"/>
    </row>
    <row r="72" spans="1:11" s="141" customFormat="1" ht="19.5" customHeight="1">
      <c r="A72" s="111" t="s">
        <v>9</v>
      </c>
      <c r="B72" s="172" t="s">
        <v>408</v>
      </c>
      <c r="C72" s="109" t="s">
        <v>405</v>
      </c>
      <c r="D72" s="187">
        <v>17</v>
      </c>
      <c r="E72" s="187">
        <v>17</v>
      </c>
      <c r="F72" s="187">
        <v>17</v>
      </c>
      <c r="G72" s="187">
        <v>17</v>
      </c>
      <c r="H72" s="187">
        <f t="shared" si="13"/>
        <v>100</v>
      </c>
      <c r="I72" s="187">
        <v>18</v>
      </c>
      <c r="J72" s="187">
        <f t="shared" si="10"/>
        <v>105.88235294117648</v>
      </c>
      <c r="K72" s="453"/>
    </row>
    <row r="73" spans="1:11" s="141" customFormat="1" ht="19.5" customHeight="1">
      <c r="A73" s="111" t="s">
        <v>9</v>
      </c>
      <c r="B73" s="172" t="s">
        <v>409</v>
      </c>
      <c r="C73" s="109" t="s">
        <v>405</v>
      </c>
      <c r="D73" s="187">
        <v>19</v>
      </c>
      <c r="E73" s="187">
        <v>19</v>
      </c>
      <c r="F73" s="187">
        <v>19</v>
      </c>
      <c r="G73" s="187">
        <v>19</v>
      </c>
      <c r="H73" s="187">
        <f t="shared" si="13"/>
        <v>100</v>
      </c>
      <c r="I73" s="187">
        <v>19</v>
      </c>
      <c r="J73" s="187">
        <f t="shared" si="10"/>
        <v>100</v>
      </c>
      <c r="K73" s="454"/>
    </row>
    <row r="74" spans="1:11" s="141" customFormat="1" ht="19.5" customHeight="1">
      <c r="A74" s="118">
        <v>6</v>
      </c>
      <c r="B74" s="119" t="s">
        <v>328</v>
      </c>
      <c r="C74" s="119"/>
      <c r="D74" s="110"/>
      <c r="E74" s="110"/>
      <c r="F74" s="110"/>
      <c r="G74" s="110"/>
      <c r="H74" s="167"/>
      <c r="I74" s="110"/>
      <c r="J74" s="168"/>
      <c r="K74" s="168"/>
    </row>
    <row r="75" spans="1:11" s="141" customFormat="1" ht="19.5" customHeight="1">
      <c r="A75" s="109" t="s">
        <v>274</v>
      </c>
      <c r="B75" s="173" t="s">
        <v>410</v>
      </c>
      <c r="C75" s="109" t="s">
        <v>411</v>
      </c>
      <c r="D75" s="109"/>
      <c r="E75" s="408">
        <f>E76</f>
        <v>4</v>
      </c>
      <c r="F75" s="408">
        <f t="shared" ref="F75:I75" si="16">F76</f>
        <v>4</v>
      </c>
      <c r="G75" s="408">
        <f t="shared" si="16"/>
        <v>4</v>
      </c>
      <c r="H75" s="187"/>
      <c r="I75" s="408">
        <f t="shared" si="16"/>
        <v>4</v>
      </c>
      <c r="J75" s="187">
        <f t="shared" si="10"/>
        <v>100</v>
      </c>
      <c r="K75" s="437" t="s">
        <v>463</v>
      </c>
    </row>
    <row r="76" spans="1:11" s="141" customFormat="1" ht="19.5" customHeight="1">
      <c r="A76" s="109" t="s">
        <v>412</v>
      </c>
      <c r="B76" s="173" t="s">
        <v>413</v>
      </c>
      <c r="C76" s="109" t="s">
        <v>411</v>
      </c>
      <c r="D76" s="109"/>
      <c r="E76" s="408">
        <v>4</v>
      </c>
      <c r="F76" s="408">
        <v>4</v>
      </c>
      <c r="G76" s="408">
        <v>4</v>
      </c>
      <c r="H76" s="187"/>
      <c r="I76" s="408">
        <v>4</v>
      </c>
      <c r="J76" s="187">
        <f t="shared" si="10"/>
        <v>100</v>
      </c>
      <c r="K76" s="438"/>
    </row>
    <row r="77" spans="1:11" s="141" customFormat="1" ht="19.5" customHeight="1">
      <c r="A77" s="109" t="s">
        <v>412</v>
      </c>
      <c r="B77" s="173" t="s">
        <v>414</v>
      </c>
      <c r="C77" s="109" t="s">
        <v>411</v>
      </c>
      <c r="D77" s="109"/>
      <c r="E77" s="109"/>
      <c r="F77" s="109"/>
      <c r="G77" s="109"/>
      <c r="H77" s="167"/>
      <c r="I77" s="109"/>
      <c r="J77" s="168"/>
      <c r="K77" s="438"/>
    </row>
    <row r="78" spans="1:11" s="141" customFormat="1" ht="19.5" customHeight="1">
      <c r="A78" s="109" t="s">
        <v>274</v>
      </c>
      <c r="B78" s="173" t="s">
        <v>415</v>
      </c>
      <c r="C78" s="109" t="s">
        <v>411</v>
      </c>
      <c r="D78" s="109"/>
      <c r="E78" s="109"/>
      <c r="F78" s="109"/>
      <c r="G78" s="109"/>
      <c r="H78" s="167"/>
      <c r="I78" s="109"/>
      <c r="J78" s="168"/>
      <c r="K78" s="439"/>
    </row>
    <row r="79" spans="1:11" s="141" customFormat="1" ht="19.5" customHeight="1">
      <c r="A79" s="118">
        <v>7</v>
      </c>
      <c r="B79" s="119" t="s">
        <v>329</v>
      </c>
      <c r="C79" s="119"/>
      <c r="D79" s="110"/>
      <c r="E79" s="110"/>
      <c r="F79" s="110"/>
      <c r="G79" s="110"/>
      <c r="H79" s="110"/>
      <c r="I79" s="110"/>
      <c r="J79" s="110"/>
      <c r="K79" s="110"/>
    </row>
    <row r="80" spans="1:11" s="141" customFormat="1" ht="31.5" customHeight="1">
      <c r="A80" s="118" t="s">
        <v>274</v>
      </c>
      <c r="B80" s="145" t="s">
        <v>416</v>
      </c>
      <c r="C80" s="109" t="s">
        <v>417</v>
      </c>
      <c r="D80" s="188">
        <v>1</v>
      </c>
      <c r="E80" s="188">
        <v>1</v>
      </c>
      <c r="F80" s="188">
        <v>1</v>
      </c>
      <c r="G80" s="188">
        <v>1</v>
      </c>
      <c r="H80" s="187">
        <v>100</v>
      </c>
      <c r="I80" s="188">
        <v>1</v>
      </c>
      <c r="J80" s="187">
        <v>100</v>
      </c>
      <c r="K80" s="440" t="s">
        <v>464</v>
      </c>
    </row>
    <row r="81" spans="1:11" s="141" customFormat="1" ht="19.5" customHeight="1">
      <c r="A81" s="118" t="s">
        <v>274</v>
      </c>
      <c r="B81" s="145" t="s">
        <v>418</v>
      </c>
      <c r="C81" s="109" t="s">
        <v>417</v>
      </c>
      <c r="D81" s="188">
        <v>1</v>
      </c>
      <c r="E81" s="188">
        <v>1</v>
      </c>
      <c r="F81" s="188">
        <v>1</v>
      </c>
      <c r="G81" s="188">
        <v>1</v>
      </c>
      <c r="H81" s="187">
        <f>G81/D81*100</f>
        <v>100</v>
      </c>
      <c r="I81" s="188">
        <v>1</v>
      </c>
      <c r="J81" s="187">
        <f>I81/G81*100</f>
        <v>100</v>
      </c>
      <c r="K81" s="441"/>
    </row>
    <row r="82" spans="1:11" s="141" customFormat="1" ht="30" customHeight="1">
      <c r="A82" s="118" t="s">
        <v>274</v>
      </c>
      <c r="B82" s="145" t="s">
        <v>419</v>
      </c>
      <c r="C82" s="109" t="s">
        <v>420</v>
      </c>
      <c r="D82" s="188">
        <v>11</v>
      </c>
      <c r="E82" s="188">
        <v>12</v>
      </c>
      <c r="F82" s="188">
        <v>12</v>
      </c>
      <c r="G82" s="188">
        <v>12</v>
      </c>
      <c r="H82" s="187">
        <f>G82/D82*100</f>
        <v>109.09090909090908</v>
      </c>
      <c r="I82" s="188">
        <v>13</v>
      </c>
      <c r="J82" s="187">
        <f>I82/G82*100</f>
        <v>108.33333333333333</v>
      </c>
      <c r="K82" s="441"/>
    </row>
    <row r="83" spans="1:11" s="141" customFormat="1" ht="30" customHeight="1">
      <c r="A83" s="118" t="s">
        <v>274</v>
      </c>
      <c r="B83" s="145" t="s">
        <v>421</v>
      </c>
      <c r="C83" s="109" t="s">
        <v>422</v>
      </c>
      <c r="D83" s="188">
        <v>58</v>
      </c>
      <c r="E83" s="188">
        <v>62</v>
      </c>
      <c r="F83" s="188">
        <v>62</v>
      </c>
      <c r="G83" s="188">
        <v>62</v>
      </c>
      <c r="H83" s="187">
        <f t="shared" ref="H83:H90" si="17">G83/D83*100</f>
        <v>106.89655172413792</v>
      </c>
      <c r="I83" s="188">
        <v>64</v>
      </c>
      <c r="J83" s="187">
        <f t="shared" ref="J83:J90" si="18">I83/G83*100</f>
        <v>103.2258064516129</v>
      </c>
      <c r="K83" s="441"/>
    </row>
    <row r="84" spans="1:11" s="141" customFormat="1" ht="30" customHeight="1">
      <c r="A84" s="118" t="s">
        <v>274</v>
      </c>
      <c r="B84" s="176" t="s">
        <v>423</v>
      </c>
      <c r="C84" s="177" t="s">
        <v>17</v>
      </c>
      <c r="D84" s="187">
        <v>66.099999999999994</v>
      </c>
      <c r="E84" s="187">
        <v>68.3</v>
      </c>
      <c r="F84" s="187"/>
      <c r="G84" s="187">
        <v>68.3</v>
      </c>
      <c r="H84" s="187">
        <f>G84/D84*100</f>
        <v>103.3282904689864</v>
      </c>
      <c r="I84" s="187">
        <v>69</v>
      </c>
      <c r="J84" s="187">
        <f t="shared" si="18"/>
        <v>101.02489019033676</v>
      </c>
      <c r="K84" s="441"/>
    </row>
    <row r="85" spans="1:11" s="141" customFormat="1" ht="30" customHeight="1">
      <c r="A85" s="118" t="s">
        <v>274</v>
      </c>
      <c r="B85" s="176" t="s">
        <v>424</v>
      </c>
      <c r="C85" s="177" t="s">
        <v>17</v>
      </c>
      <c r="D85" s="187">
        <v>70.599999999999994</v>
      </c>
      <c r="E85" s="187">
        <v>73.400000000000006</v>
      </c>
      <c r="F85" s="187"/>
      <c r="G85" s="187">
        <v>73.400000000000006</v>
      </c>
      <c r="H85" s="187">
        <f>G85/D85*100</f>
        <v>103.96600566572241</v>
      </c>
      <c r="I85" s="187">
        <v>74</v>
      </c>
      <c r="J85" s="187">
        <f t="shared" si="18"/>
        <v>100.81743869209809</v>
      </c>
      <c r="K85" s="441"/>
    </row>
    <row r="86" spans="1:11" s="141" customFormat="1" ht="43.5" customHeight="1">
      <c r="A86" s="118" t="s">
        <v>274</v>
      </c>
      <c r="B86" s="176" t="s">
        <v>425</v>
      </c>
      <c r="C86" s="177" t="s">
        <v>17</v>
      </c>
      <c r="D86" s="187">
        <v>94</v>
      </c>
      <c r="E86" s="187">
        <v>96.4</v>
      </c>
      <c r="F86" s="187"/>
      <c r="G86" s="187">
        <v>97</v>
      </c>
      <c r="H86" s="187">
        <f t="shared" si="17"/>
        <v>103.19148936170212</v>
      </c>
      <c r="I86" s="187">
        <v>97</v>
      </c>
      <c r="J86" s="187">
        <f t="shared" si="18"/>
        <v>100</v>
      </c>
      <c r="K86" s="441"/>
    </row>
    <row r="87" spans="1:11" s="141" customFormat="1" ht="19.5" customHeight="1">
      <c r="A87" s="118" t="s">
        <v>274</v>
      </c>
      <c r="B87" s="176" t="s">
        <v>426</v>
      </c>
      <c r="C87" s="177" t="s">
        <v>17</v>
      </c>
      <c r="D87" s="187">
        <v>50</v>
      </c>
      <c r="E87" s="187">
        <v>55.5</v>
      </c>
      <c r="F87" s="187"/>
      <c r="G87" s="187">
        <v>55.5</v>
      </c>
      <c r="H87" s="187">
        <f t="shared" si="17"/>
        <v>111.00000000000001</v>
      </c>
      <c r="I87" s="187">
        <v>61</v>
      </c>
      <c r="J87" s="187">
        <f t="shared" si="18"/>
        <v>109.90990990990991</v>
      </c>
      <c r="K87" s="441"/>
    </row>
    <row r="88" spans="1:11" s="141" customFormat="1" ht="30" customHeight="1">
      <c r="A88" s="118" t="s">
        <v>274</v>
      </c>
      <c r="B88" s="176" t="s">
        <v>427</v>
      </c>
      <c r="C88" s="177" t="s">
        <v>17</v>
      </c>
      <c r="D88" s="187">
        <v>100</v>
      </c>
      <c r="E88" s="187">
        <v>100</v>
      </c>
      <c r="F88" s="187"/>
      <c r="G88" s="187">
        <v>100</v>
      </c>
      <c r="H88" s="187">
        <f t="shared" si="17"/>
        <v>100</v>
      </c>
      <c r="I88" s="187">
        <v>100</v>
      </c>
      <c r="J88" s="187">
        <f t="shared" si="18"/>
        <v>100</v>
      </c>
      <c r="K88" s="441"/>
    </row>
    <row r="89" spans="1:11" s="141" customFormat="1" ht="43.5" customHeight="1">
      <c r="A89" s="118" t="s">
        <v>274</v>
      </c>
      <c r="B89" s="176" t="s">
        <v>428</v>
      </c>
      <c r="C89" s="177" t="s">
        <v>17</v>
      </c>
      <c r="D89" s="187">
        <v>29.4</v>
      </c>
      <c r="E89" s="187">
        <v>30.8</v>
      </c>
      <c r="F89" s="187">
        <v>30.3</v>
      </c>
      <c r="G89" s="187">
        <v>30.8</v>
      </c>
      <c r="H89" s="187">
        <f t="shared" si="17"/>
        <v>104.76190476190477</v>
      </c>
      <c r="I89" s="187">
        <v>34</v>
      </c>
      <c r="J89" s="187">
        <f t="shared" si="18"/>
        <v>110.3896103896104</v>
      </c>
      <c r="K89" s="441"/>
    </row>
    <row r="90" spans="1:11" s="141" customFormat="1" ht="30" customHeight="1">
      <c r="A90" s="118" t="s">
        <v>274</v>
      </c>
      <c r="B90" s="176" t="s">
        <v>429</v>
      </c>
      <c r="C90" s="177" t="s">
        <v>17</v>
      </c>
      <c r="D90" s="187">
        <v>18</v>
      </c>
      <c r="E90" s="187">
        <v>20.399999999999999</v>
      </c>
      <c r="F90" s="187">
        <v>20</v>
      </c>
      <c r="G90" s="187">
        <v>20.399999999999999</v>
      </c>
      <c r="H90" s="187">
        <f t="shared" si="17"/>
        <v>113.33333333333333</v>
      </c>
      <c r="I90" s="187">
        <v>22</v>
      </c>
      <c r="J90" s="187">
        <f t="shared" si="18"/>
        <v>107.84313725490198</v>
      </c>
      <c r="K90" s="441"/>
    </row>
    <row r="91" spans="1:11" ht="19.5" customHeight="1">
      <c r="A91" s="118" t="s">
        <v>274</v>
      </c>
      <c r="B91" s="178" t="s">
        <v>430</v>
      </c>
      <c r="C91" s="179" t="s">
        <v>431</v>
      </c>
      <c r="D91" s="180"/>
      <c r="E91" s="180"/>
      <c r="F91" s="181"/>
      <c r="G91" s="180"/>
      <c r="H91" s="175"/>
      <c r="I91" s="182"/>
      <c r="J91" s="175"/>
      <c r="K91" s="441"/>
    </row>
    <row r="92" spans="1:11" ht="19.5" customHeight="1">
      <c r="A92" s="118" t="s">
        <v>274</v>
      </c>
      <c r="B92" s="178" t="s">
        <v>432</v>
      </c>
      <c r="C92" s="179" t="s">
        <v>433</v>
      </c>
      <c r="D92" s="180"/>
      <c r="E92" s="181"/>
      <c r="F92" s="183"/>
      <c r="G92" s="181"/>
      <c r="H92" s="175"/>
      <c r="I92" s="182"/>
      <c r="J92" s="175"/>
      <c r="K92" s="441"/>
    </row>
    <row r="93" spans="1:11" ht="19.5" customHeight="1">
      <c r="A93" s="118" t="s">
        <v>274</v>
      </c>
      <c r="B93" s="178" t="s">
        <v>434</v>
      </c>
      <c r="C93" s="179" t="s">
        <v>435</v>
      </c>
      <c r="D93" s="180"/>
      <c r="E93" s="180"/>
      <c r="F93" s="181"/>
      <c r="G93" s="180"/>
      <c r="H93" s="175"/>
      <c r="I93" s="184"/>
      <c r="J93" s="174"/>
      <c r="K93" s="441"/>
    </row>
    <row r="94" spans="1:11" ht="19.5" customHeight="1">
      <c r="A94" s="118" t="s">
        <v>274</v>
      </c>
      <c r="B94" s="178" t="s">
        <v>436</v>
      </c>
      <c r="C94" s="179" t="s">
        <v>437</v>
      </c>
      <c r="D94" s="181"/>
      <c r="E94" s="181"/>
      <c r="F94" s="181"/>
      <c r="G94" s="181"/>
      <c r="H94" s="175"/>
      <c r="I94" s="185"/>
      <c r="J94" s="174"/>
      <c r="K94" s="442"/>
    </row>
    <row r="95" spans="1:11" ht="46.5" customHeight="1">
      <c r="A95" s="118">
        <v>8</v>
      </c>
      <c r="B95" s="128" t="s">
        <v>330</v>
      </c>
      <c r="C95" s="112"/>
      <c r="D95" s="112"/>
      <c r="E95" s="112"/>
      <c r="F95" s="112"/>
      <c r="G95" s="112"/>
      <c r="H95" s="112"/>
      <c r="I95" s="112"/>
      <c r="J95" s="112"/>
      <c r="K95" s="112"/>
    </row>
    <row r="96" spans="1:11" ht="19.5" customHeight="1">
      <c r="A96" s="118" t="s">
        <v>31</v>
      </c>
      <c r="B96" s="119" t="s">
        <v>331</v>
      </c>
      <c r="C96" s="119"/>
      <c r="D96" s="113"/>
      <c r="E96" s="113"/>
      <c r="F96" s="113"/>
      <c r="G96" s="113"/>
      <c r="H96" s="113"/>
      <c r="I96" s="113"/>
      <c r="J96" s="114"/>
      <c r="K96" s="114"/>
    </row>
    <row r="97" spans="1:11" ht="19.5" customHeight="1">
      <c r="A97" s="113" t="s">
        <v>9</v>
      </c>
      <c r="B97" s="114" t="s">
        <v>332</v>
      </c>
      <c r="C97" s="113" t="s">
        <v>78</v>
      </c>
      <c r="D97" s="188">
        <v>6</v>
      </c>
      <c r="E97" s="188"/>
      <c r="F97" s="188">
        <v>3</v>
      </c>
      <c r="G97" s="188"/>
      <c r="H97" s="188"/>
      <c r="I97" s="188"/>
      <c r="J97" s="188"/>
      <c r="K97" s="435" t="s">
        <v>465</v>
      </c>
    </row>
    <row r="98" spans="1:11" ht="19.5" customHeight="1">
      <c r="A98" s="113" t="s">
        <v>9</v>
      </c>
      <c r="B98" s="114" t="s">
        <v>333</v>
      </c>
      <c r="C98" s="113" t="s">
        <v>78</v>
      </c>
      <c r="D98" s="113"/>
      <c r="E98" s="113"/>
      <c r="F98" s="113"/>
      <c r="G98" s="113"/>
      <c r="H98" s="115"/>
      <c r="I98" s="113"/>
      <c r="J98" s="114"/>
      <c r="K98" s="443"/>
    </row>
    <row r="99" spans="1:11" ht="19.5" customHeight="1">
      <c r="A99" s="113" t="s">
        <v>9</v>
      </c>
      <c r="B99" s="114" t="s">
        <v>334</v>
      </c>
      <c r="C99" s="113" t="s">
        <v>7</v>
      </c>
      <c r="D99" s="113"/>
      <c r="E99" s="113"/>
      <c r="F99" s="113"/>
      <c r="G99" s="113"/>
      <c r="H99" s="115"/>
      <c r="I99" s="113"/>
      <c r="J99" s="114"/>
      <c r="K99" s="436"/>
    </row>
    <row r="100" spans="1:11" ht="19.5" customHeight="1">
      <c r="A100" s="118" t="s">
        <v>34</v>
      </c>
      <c r="B100" s="119" t="s">
        <v>335</v>
      </c>
      <c r="C100" s="119"/>
      <c r="D100" s="113"/>
      <c r="E100" s="113"/>
      <c r="F100" s="113"/>
      <c r="G100" s="113"/>
      <c r="H100" s="115"/>
      <c r="I100" s="113"/>
      <c r="J100" s="114"/>
      <c r="K100" s="114"/>
    </row>
    <row r="101" spans="1:11" ht="30.75" customHeight="1">
      <c r="A101" s="113" t="s">
        <v>9</v>
      </c>
      <c r="B101" s="114" t="s">
        <v>336</v>
      </c>
      <c r="C101" s="113" t="s">
        <v>273</v>
      </c>
      <c r="D101" s="113"/>
      <c r="E101" s="113"/>
      <c r="F101" s="113"/>
      <c r="G101" s="113"/>
      <c r="H101" s="115"/>
      <c r="I101" s="113"/>
      <c r="J101" s="116"/>
      <c r="K101" s="444" t="s">
        <v>466</v>
      </c>
    </row>
    <row r="102" spans="1:11" ht="30.75" customHeight="1">
      <c r="A102" s="113" t="s">
        <v>9</v>
      </c>
      <c r="B102" s="114" t="s">
        <v>337</v>
      </c>
      <c r="C102" s="113" t="s">
        <v>273</v>
      </c>
      <c r="D102" s="113"/>
      <c r="E102" s="113"/>
      <c r="F102" s="113"/>
      <c r="G102" s="113"/>
      <c r="H102" s="115"/>
      <c r="I102" s="113"/>
      <c r="J102" s="114"/>
      <c r="K102" s="445"/>
    </row>
    <row r="103" spans="1:11" ht="30.75" customHeight="1">
      <c r="A103" s="113" t="s">
        <v>9</v>
      </c>
      <c r="B103" s="114" t="s">
        <v>338</v>
      </c>
      <c r="C103" s="113" t="s">
        <v>7</v>
      </c>
      <c r="D103" s="113"/>
      <c r="E103" s="114"/>
      <c r="F103" s="114"/>
      <c r="G103" s="114"/>
      <c r="H103" s="115"/>
      <c r="I103" s="114"/>
      <c r="J103" s="114"/>
      <c r="K103" s="446"/>
    </row>
    <row r="104" spans="1:11" ht="19.5" customHeight="1">
      <c r="A104" s="118" t="s">
        <v>39</v>
      </c>
      <c r="B104" s="119" t="s">
        <v>339</v>
      </c>
      <c r="C104" s="119"/>
      <c r="D104" s="113"/>
      <c r="E104" s="114"/>
      <c r="F104" s="114"/>
      <c r="G104" s="114"/>
      <c r="H104" s="114"/>
      <c r="I104" s="114"/>
      <c r="J104" s="114"/>
      <c r="K104" s="114"/>
    </row>
    <row r="105" spans="1:11" ht="19.5" customHeight="1">
      <c r="A105" s="113" t="s">
        <v>9</v>
      </c>
      <c r="B105" s="114" t="s">
        <v>340</v>
      </c>
      <c r="C105" s="113" t="s">
        <v>273</v>
      </c>
      <c r="D105" s="129"/>
      <c r="E105" s="130"/>
      <c r="F105" s="130"/>
      <c r="G105" s="130"/>
      <c r="H105" s="130"/>
      <c r="I105" s="130"/>
      <c r="J105" s="130"/>
      <c r="K105" s="447" t="s">
        <v>467</v>
      </c>
    </row>
    <row r="106" spans="1:11" ht="19.5" customHeight="1">
      <c r="A106" s="113" t="s">
        <v>9</v>
      </c>
      <c r="B106" s="114" t="s">
        <v>341</v>
      </c>
      <c r="C106" s="113" t="s">
        <v>78</v>
      </c>
      <c r="D106" s="129"/>
      <c r="E106" s="130"/>
      <c r="F106" s="130"/>
      <c r="G106" s="130"/>
      <c r="H106" s="130"/>
      <c r="I106" s="130"/>
      <c r="J106" s="130"/>
      <c r="K106" s="448"/>
    </row>
    <row r="107" spans="1:11" ht="19.5" customHeight="1">
      <c r="A107" s="113" t="s">
        <v>9</v>
      </c>
      <c r="B107" s="114" t="s">
        <v>342</v>
      </c>
      <c r="C107" s="113" t="s">
        <v>78</v>
      </c>
      <c r="D107" s="129"/>
      <c r="E107" s="130"/>
      <c r="F107" s="130"/>
      <c r="G107" s="130"/>
      <c r="H107" s="130"/>
      <c r="I107" s="130"/>
      <c r="J107" s="130"/>
      <c r="K107" s="449"/>
    </row>
    <row r="108" spans="1:11" ht="19.5" customHeight="1">
      <c r="A108" s="118">
        <v>9</v>
      </c>
      <c r="B108" s="128" t="s">
        <v>343</v>
      </c>
      <c r="C108" s="112"/>
      <c r="D108" s="112"/>
      <c r="E108" s="112"/>
      <c r="F108" s="112"/>
      <c r="G108" s="112"/>
      <c r="H108" s="112"/>
      <c r="I108" s="112"/>
      <c r="J108" s="112"/>
      <c r="K108" s="112"/>
    </row>
    <row r="109" spans="1:11" ht="19.5" customHeight="1">
      <c r="A109" s="113" t="s">
        <v>9</v>
      </c>
      <c r="B109" s="114" t="s">
        <v>344</v>
      </c>
      <c r="C109" s="113" t="s">
        <v>273</v>
      </c>
      <c r="D109" s="113"/>
      <c r="E109" s="114"/>
      <c r="F109" s="114"/>
      <c r="G109" s="114"/>
      <c r="H109" s="114"/>
      <c r="I109" s="114"/>
      <c r="J109" s="114"/>
      <c r="K109" s="435" t="s">
        <v>467</v>
      </c>
    </row>
    <row r="110" spans="1:11" ht="19.5" customHeight="1">
      <c r="A110" s="113" t="s">
        <v>9</v>
      </c>
      <c r="B110" s="114" t="s">
        <v>345</v>
      </c>
      <c r="C110" s="113" t="s">
        <v>273</v>
      </c>
      <c r="D110" s="113"/>
      <c r="E110" s="114"/>
      <c r="F110" s="114"/>
      <c r="G110" s="114"/>
      <c r="H110" s="114"/>
      <c r="I110" s="114"/>
      <c r="J110" s="114"/>
      <c r="K110" s="436"/>
    </row>
  </sheetData>
  <mergeCells count="25">
    <mergeCell ref="J6:J7"/>
    <mergeCell ref="I1:J1"/>
    <mergeCell ref="A2:J2"/>
    <mergeCell ref="A3:J3"/>
    <mergeCell ref="A4:J4"/>
    <mergeCell ref="A6:A7"/>
    <mergeCell ref="B6:B7"/>
    <mergeCell ref="C6:C7"/>
    <mergeCell ref="D6:D7"/>
    <mergeCell ref="E6:H6"/>
    <mergeCell ref="I6:I7"/>
    <mergeCell ref="K43:K44"/>
    <mergeCell ref="K46:K53"/>
    <mergeCell ref="K55:K73"/>
    <mergeCell ref="K6:K7"/>
    <mergeCell ref="K10:K15"/>
    <mergeCell ref="K17:K22"/>
    <mergeCell ref="K25:K33"/>
    <mergeCell ref="K39:K41"/>
    <mergeCell ref="K109:K110"/>
    <mergeCell ref="K75:K78"/>
    <mergeCell ref="K80:K94"/>
    <mergeCell ref="K97:K99"/>
    <mergeCell ref="K101:K103"/>
    <mergeCell ref="K105:K107"/>
  </mergeCells>
  <pageMargins left="0.26" right="0.2" top="0.53" bottom="0.4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S19"/>
  <sheetViews>
    <sheetView view="pageBreakPreview" topLeftCell="B1" zoomScale="85" zoomScaleNormal="75" zoomScaleSheetLayoutView="85" workbookViewId="0">
      <selection activeCell="B6" sqref="B6:B7"/>
    </sheetView>
  </sheetViews>
  <sheetFormatPr defaultColWidth="10.75" defaultRowHeight="15.75"/>
  <cols>
    <col min="1" max="1" width="3.625" style="196" customWidth="1"/>
    <col min="2" max="2" width="35.875" style="192" customWidth="1"/>
    <col min="3" max="3" width="11.75" style="192" customWidth="1"/>
    <col min="4" max="4" width="18" style="192" customWidth="1"/>
    <col min="5" max="5" width="13.25" style="192" customWidth="1"/>
    <col min="6" max="6" width="13.5" style="192" customWidth="1"/>
    <col min="7" max="7" width="13.625" style="192" customWidth="1"/>
    <col min="8" max="8" width="11.5" style="192" customWidth="1"/>
    <col min="9" max="9" width="11.875" style="192" customWidth="1"/>
    <col min="10" max="10" width="12.75" style="192" customWidth="1"/>
    <col min="11" max="244" width="8" style="192" customWidth="1"/>
    <col min="245" max="245" width="5.25" style="192" customWidth="1"/>
    <col min="246" max="246" width="35.875" style="192" customWidth="1"/>
    <col min="247" max="253" width="10.75" style="192" customWidth="1"/>
    <col min="254" max="257" width="10.75" style="193"/>
    <col min="258" max="258" width="5.25" style="193" customWidth="1"/>
    <col min="259" max="259" width="35.875" style="193" customWidth="1"/>
    <col min="260" max="260" width="12.875" style="193" customWidth="1"/>
    <col min="261" max="262" width="15.75" style="193" customWidth="1"/>
    <col min="263" max="263" width="14.125" style="193" customWidth="1"/>
    <col min="264" max="265" width="12.375" style="193" customWidth="1"/>
    <col min="266" max="266" width="19.875" style="193" customWidth="1"/>
    <col min="267" max="500" width="8" style="193" customWidth="1"/>
    <col min="501" max="501" width="5.25" style="193" customWidth="1"/>
    <col min="502" max="502" width="35.875" style="193" customWidth="1"/>
    <col min="503" max="509" width="10.75" style="193" customWidth="1"/>
    <col min="510" max="513" width="10.75" style="193"/>
    <col min="514" max="514" width="5.25" style="193" customWidth="1"/>
    <col min="515" max="515" width="35.875" style="193" customWidth="1"/>
    <col min="516" max="516" width="12.875" style="193" customWidth="1"/>
    <col min="517" max="518" width="15.75" style="193" customWidth="1"/>
    <col min="519" max="519" width="14.125" style="193" customWidth="1"/>
    <col min="520" max="521" width="12.375" style="193" customWidth="1"/>
    <col min="522" max="522" width="19.875" style="193" customWidth="1"/>
    <col min="523" max="756" width="8" style="193" customWidth="1"/>
    <col min="757" max="757" width="5.25" style="193" customWidth="1"/>
    <col min="758" max="758" width="35.875" style="193" customWidth="1"/>
    <col min="759" max="765" width="10.75" style="193" customWidth="1"/>
    <col min="766" max="769" width="10.75" style="193"/>
    <col min="770" max="770" width="5.25" style="193" customWidth="1"/>
    <col min="771" max="771" width="35.875" style="193" customWidth="1"/>
    <col min="772" max="772" width="12.875" style="193" customWidth="1"/>
    <col min="773" max="774" width="15.75" style="193" customWidth="1"/>
    <col min="775" max="775" width="14.125" style="193" customWidth="1"/>
    <col min="776" max="777" width="12.375" style="193" customWidth="1"/>
    <col min="778" max="778" width="19.875" style="193" customWidth="1"/>
    <col min="779" max="1012" width="8" style="193" customWidth="1"/>
    <col min="1013" max="1013" width="5.25" style="193" customWidth="1"/>
    <col min="1014" max="1014" width="35.875" style="193" customWidth="1"/>
    <col min="1015" max="1021" width="10.75" style="193" customWidth="1"/>
    <col min="1022" max="1025" width="10.75" style="193"/>
    <col min="1026" max="1026" width="5.25" style="193" customWidth="1"/>
    <col min="1027" max="1027" width="35.875" style="193" customWidth="1"/>
    <col min="1028" max="1028" width="12.875" style="193" customWidth="1"/>
    <col min="1029" max="1030" width="15.75" style="193" customWidth="1"/>
    <col min="1031" max="1031" width="14.125" style="193" customWidth="1"/>
    <col min="1032" max="1033" width="12.375" style="193" customWidth="1"/>
    <col min="1034" max="1034" width="19.875" style="193" customWidth="1"/>
    <col min="1035" max="1268" width="8" style="193" customWidth="1"/>
    <col min="1269" max="1269" width="5.25" style="193" customWidth="1"/>
    <col min="1270" max="1270" width="35.875" style="193" customWidth="1"/>
    <col min="1271" max="1277" width="10.75" style="193" customWidth="1"/>
    <col min="1278" max="1281" width="10.75" style="193"/>
    <col min="1282" max="1282" width="5.25" style="193" customWidth="1"/>
    <col min="1283" max="1283" width="35.875" style="193" customWidth="1"/>
    <col min="1284" max="1284" width="12.875" style="193" customWidth="1"/>
    <col min="1285" max="1286" width="15.75" style="193" customWidth="1"/>
    <col min="1287" max="1287" width="14.125" style="193" customWidth="1"/>
    <col min="1288" max="1289" width="12.375" style="193" customWidth="1"/>
    <col min="1290" max="1290" width="19.875" style="193" customWidth="1"/>
    <col min="1291" max="1524" width="8" style="193" customWidth="1"/>
    <col min="1525" max="1525" width="5.25" style="193" customWidth="1"/>
    <col min="1526" max="1526" width="35.875" style="193" customWidth="1"/>
    <col min="1527" max="1533" width="10.75" style="193" customWidth="1"/>
    <col min="1534" max="1537" width="10.75" style="193"/>
    <col min="1538" max="1538" width="5.25" style="193" customWidth="1"/>
    <col min="1539" max="1539" width="35.875" style="193" customWidth="1"/>
    <col min="1540" max="1540" width="12.875" style="193" customWidth="1"/>
    <col min="1541" max="1542" width="15.75" style="193" customWidth="1"/>
    <col min="1543" max="1543" width="14.125" style="193" customWidth="1"/>
    <col min="1544" max="1545" width="12.375" style="193" customWidth="1"/>
    <col min="1546" max="1546" width="19.875" style="193" customWidth="1"/>
    <col min="1547" max="1780" width="8" style="193" customWidth="1"/>
    <col min="1781" max="1781" width="5.25" style="193" customWidth="1"/>
    <col min="1782" max="1782" width="35.875" style="193" customWidth="1"/>
    <col min="1783" max="1789" width="10.75" style="193" customWidth="1"/>
    <col min="1790" max="1793" width="10.75" style="193"/>
    <col min="1794" max="1794" width="5.25" style="193" customWidth="1"/>
    <col min="1795" max="1795" width="35.875" style="193" customWidth="1"/>
    <col min="1796" max="1796" width="12.875" style="193" customWidth="1"/>
    <col min="1797" max="1798" width="15.75" style="193" customWidth="1"/>
    <col min="1799" max="1799" width="14.125" style="193" customWidth="1"/>
    <col min="1800" max="1801" width="12.375" style="193" customWidth="1"/>
    <col min="1802" max="1802" width="19.875" style="193" customWidth="1"/>
    <col min="1803" max="2036" width="8" style="193" customWidth="1"/>
    <col min="2037" max="2037" width="5.25" style="193" customWidth="1"/>
    <col min="2038" max="2038" width="35.875" style="193" customWidth="1"/>
    <col min="2039" max="2045" width="10.75" style="193" customWidth="1"/>
    <col min="2046" max="2049" width="10.75" style="193"/>
    <col min="2050" max="2050" width="5.25" style="193" customWidth="1"/>
    <col min="2051" max="2051" width="35.875" style="193" customWidth="1"/>
    <col min="2052" max="2052" width="12.875" style="193" customWidth="1"/>
    <col min="2053" max="2054" width="15.75" style="193" customWidth="1"/>
    <col min="2055" max="2055" width="14.125" style="193" customWidth="1"/>
    <col min="2056" max="2057" width="12.375" style="193" customWidth="1"/>
    <col min="2058" max="2058" width="19.875" style="193" customWidth="1"/>
    <col min="2059" max="2292" width="8" style="193" customWidth="1"/>
    <col min="2293" max="2293" width="5.25" style="193" customWidth="1"/>
    <col min="2294" max="2294" width="35.875" style="193" customWidth="1"/>
    <col min="2295" max="2301" width="10.75" style="193" customWidth="1"/>
    <col min="2302" max="2305" width="10.75" style="193"/>
    <col min="2306" max="2306" width="5.25" style="193" customWidth="1"/>
    <col min="2307" max="2307" width="35.875" style="193" customWidth="1"/>
    <col min="2308" max="2308" width="12.875" style="193" customWidth="1"/>
    <col min="2309" max="2310" width="15.75" style="193" customWidth="1"/>
    <col min="2311" max="2311" width="14.125" style="193" customWidth="1"/>
    <col min="2312" max="2313" width="12.375" style="193" customWidth="1"/>
    <col min="2314" max="2314" width="19.875" style="193" customWidth="1"/>
    <col min="2315" max="2548" width="8" style="193" customWidth="1"/>
    <col min="2549" max="2549" width="5.25" style="193" customWidth="1"/>
    <col min="2550" max="2550" width="35.875" style="193" customWidth="1"/>
    <col min="2551" max="2557" width="10.75" style="193" customWidth="1"/>
    <col min="2558" max="2561" width="10.75" style="193"/>
    <col min="2562" max="2562" width="5.25" style="193" customWidth="1"/>
    <col min="2563" max="2563" width="35.875" style="193" customWidth="1"/>
    <col min="2564" max="2564" width="12.875" style="193" customWidth="1"/>
    <col min="2565" max="2566" width="15.75" style="193" customWidth="1"/>
    <col min="2567" max="2567" width="14.125" style="193" customWidth="1"/>
    <col min="2568" max="2569" width="12.375" style="193" customWidth="1"/>
    <col min="2570" max="2570" width="19.875" style="193" customWidth="1"/>
    <col min="2571" max="2804" width="8" style="193" customWidth="1"/>
    <col min="2805" max="2805" width="5.25" style="193" customWidth="1"/>
    <col min="2806" max="2806" width="35.875" style="193" customWidth="1"/>
    <col min="2807" max="2813" width="10.75" style="193" customWidth="1"/>
    <col min="2814" max="2817" width="10.75" style="193"/>
    <col min="2818" max="2818" width="5.25" style="193" customWidth="1"/>
    <col min="2819" max="2819" width="35.875" style="193" customWidth="1"/>
    <col min="2820" max="2820" width="12.875" style="193" customWidth="1"/>
    <col min="2821" max="2822" width="15.75" style="193" customWidth="1"/>
    <col min="2823" max="2823" width="14.125" style="193" customWidth="1"/>
    <col min="2824" max="2825" width="12.375" style="193" customWidth="1"/>
    <col min="2826" max="2826" width="19.875" style="193" customWidth="1"/>
    <col min="2827" max="3060" width="8" style="193" customWidth="1"/>
    <col min="3061" max="3061" width="5.25" style="193" customWidth="1"/>
    <col min="3062" max="3062" width="35.875" style="193" customWidth="1"/>
    <col min="3063" max="3069" width="10.75" style="193" customWidth="1"/>
    <col min="3070" max="3073" width="10.75" style="193"/>
    <col min="3074" max="3074" width="5.25" style="193" customWidth="1"/>
    <col min="3075" max="3075" width="35.875" style="193" customWidth="1"/>
    <col min="3076" max="3076" width="12.875" style="193" customWidth="1"/>
    <col min="3077" max="3078" width="15.75" style="193" customWidth="1"/>
    <col min="3079" max="3079" width="14.125" style="193" customWidth="1"/>
    <col min="3080" max="3081" width="12.375" style="193" customWidth="1"/>
    <col min="3082" max="3082" width="19.875" style="193" customWidth="1"/>
    <col min="3083" max="3316" width="8" style="193" customWidth="1"/>
    <col min="3317" max="3317" width="5.25" style="193" customWidth="1"/>
    <col min="3318" max="3318" width="35.875" style="193" customWidth="1"/>
    <col min="3319" max="3325" width="10.75" style="193" customWidth="1"/>
    <col min="3326" max="3329" width="10.75" style="193"/>
    <col min="3330" max="3330" width="5.25" style="193" customWidth="1"/>
    <col min="3331" max="3331" width="35.875" style="193" customWidth="1"/>
    <col min="3332" max="3332" width="12.875" style="193" customWidth="1"/>
    <col min="3333" max="3334" width="15.75" style="193" customWidth="1"/>
    <col min="3335" max="3335" width="14.125" style="193" customWidth="1"/>
    <col min="3336" max="3337" width="12.375" style="193" customWidth="1"/>
    <col min="3338" max="3338" width="19.875" style="193" customWidth="1"/>
    <col min="3339" max="3572" width="8" style="193" customWidth="1"/>
    <col min="3573" max="3573" width="5.25" style="193" customWidth="1"/>
    <col min="3574" max="3574" width="35.875" style="193" customWidth="1"/>
    <col min="3575" max="3581" width="10.75" style="193" customWidth="1"/>
    <col min="3582" max="3585" width="10.75" style="193"/>
    <col min="3586" max="3586" width="5.25" style="193" customWidth="1"/>
    <col min="3587" max="3587" width="35.875" style="193" customWidth="1"/>
    <col min="3588" max="3588" width="12.875" style="193" customWidth="1"/>
    <col min="3589" max="3590" width="15.75" style="193" customWidth="1"/>
    <col min="3591" max="3591" width="14.125" style="193" customWidth="1"/>
    <col min="3592" max="3593" width="12.375" style="193" customWidth="1"/>
    <col min="3594" max="3594" width="19.875" style="193" customWidth="1"/>
    <col min="3595" max="3828" width="8" style="193" customWidth="1"/>
    <col min="3829" max="3829" width="5.25" style="193" customWidth="1"/>
    <col min="3830" max="3830" width="35.875" style="193" customWidth="1"/>
    <col min="3831" max="3837" width="10.75" style="193" customWidth="1"/>
    <col min="3838" max="3841" width="10.75" style="193"/>
    <col min="3842" max="3842" width="5.25" style="193" customWidth="1"/>
    <col min="3843" max="3843" width="35.875" style="193" customWidth="1"/>
    <col min="3844" max="3844" width="12.875" style="193" customWidth="1"/>
    <col min="3845" max="3846" width="15.75" style="193" customWidth="1"/>
    <col min="3847" max="3847" width="14.125" style="193" customWidth="1"/>
    <col min="3848" max="3849" width="12.375" style="193" customWidth="1"/>
    <col min="3850" max="3850" width="19.875" style="193" customWidth="1"/>
    <col min="3851" max="4084" width="8" style="193" customWidth="1"/>
    <col min="4085" max="4085" width="5.25" style="193" customWidth="1"/>
    <col min="4086" max="4086" width="35.875" style="193" customWidth="1"/>
    <col min="4087" max="4093" width="10.75" style="193" customWidth="1"/>
    <col min="4094" max="4097" width="10.75" style="193"/>
    <col min="4098" max="4098" width="5.25" style="193" customWidth="1"/>
    <col min="4099" max="4099" width="35.875" style="193" customWidth="1"/>
    <col min="4100" max="4100" width="12.875" style="193" customWidth="1"/>
    <col min="4101" max="4102" width="15.75" style="193" customWidth="1"/>
    <col min="4103" max="4103" width="14.125" style="193" customWidth="1"/>
    <col min="4104" max="4105" width="12.375" style="193" customWidth="1"/>
    <col min="4106" max="4106" width="19.875" style="193" customWidth="1"/>
    <col min="4107" max="4340" width="8" style="193" customWidth="1"/>
    <col min="4341" max="4341" width="5.25" style="193" customWidth="1"/>
    <col min="4342" max="4342" width="35.875" style="193" customWidth="1"/>
    <col min="4343" max="4349" width="10.75" style="193" customWidth="1"/>
    <col min="4350" max="4353" width="10.75" style="193"/>
    <col min="4354" max="4354" width="5.25" style="193" customWidth="1"/>
    <col min="4355" max="4355" width="35.875" style="193" customWidth="1"/>
    <col min="4356" max="4356" width="12.875" style="193" customWidth="1"/>
    <col min="4357" max="4358" width="15.75" style="193" customWidth="1"/>
    <col min="4359" max="4359" width="14.125" style="193" customWidth="1"/>
    <col min="4360" max="4361" width="12.375" style="193" customWidth="1"/>
    <col min="4362" max="4362" width="19.875" style="193" customWidth="1"/>
    <col min="4363" max="4596" width="8" style="193" customWidth="1"/>
    <col min="4597" max="4597" width="5.25" style="193" customWidth="1"/>
    <col min="4598" max="4598" width="35.875" style="193" customWidth="1"/>
    <col min="4599" max="4605" width="10.75" style="193" customWidth="1"/>
    <col min="4606" max="4609" width="10.75" style="193"/>
    <col min="4610" max="4610" width="5.25" style="193" customWidth="1"/>
    <col min="4611" max="4611" width="35.875" style="193" customWidth="1"/>
    <col min="4612" max="4612" width="12.875" style="193" customWidth="1"/>
    <col min="4613" max="4614" width="15.75" style="193" customWidth="1"/>
    <col min="4615" max="4615" width="14.125" style="193" customWidth="1"/>
    <col min="4616" max="4617" width="12.375" style="193" customWidth="1"/>
    <col min="4618" max="4618" width="19.875" style="193" customWidth="1"/>
    <col min="4619" max="4852" width="8" style="193" customWidth="1"/>
    <col min="4853" max="4853" width="5.25" style="193" customWidth="1"/>
    <col min="4854" max="4854" width="35.875" style="193" customWidth="1"/>
    <col min="4855" max="4861" width="10.75" style="193" customWidth="1"/>
    <col min="4862" max="4865" width="10.75" style="193"/>
    <col min="4866" max="4866" width="5.25" style="193" customWidth="1"/>
    <col min="4867" max="4867" width="35.875" style="193" customWidth="1"/>
    <col min="4868" max="4868" width="12.875" style="193" customWidth="1"/>
    <col min="4869" max="4870" width="15.75" style="193" customWidth="1"/>
    <col min="4871" max="4871" width="14.125" style="193" customWidth="1"/>
    <col min="4872" max="4873" width="12.375" style="193" customWidth="1"/>
    <col min="4874" max="4874" width="19.875" style="193" customWidth="1"/>
    <col min="4875" max="5108" width="8" style="193" customWidth="1"/>
    <col min="5109" max="5109" width="5.25" style="193" customWidth="1"/>
    <col min="5110" max="5110" width="35.875" style="193" customWidth="1"/>
    <col min="5111" max="5117" width="10.75" style="193" customWidth="1"/>
    <col min="5118" max="5121" width="10.75" style="193"/>
    <col min="5122" max="5122" width="5.25" style="193" customWidth="1"/>
    <col min="5123" max="5123" width="35.875" style="193" customWidth="1"/>
    <col min="5124" max="5124" width="12.875" style="193" customWidth="1"/>
    <col min="5125" max="5126" width="15.75" style="193" customWidth="1"/>
    <col min="5127" max="5127" width="14.125" style="193" customWidth="1"/>
    <col min="5128" max="5129" width="12.375" style="193" customWidth="1"/>
    <col min="5130" max="5130" width="19.875" style="193" customWidth="1"/>
    <col min="5131" max="5364" width="8" style="193" customWidth="1"/>
    <col min="5365" max="5365" width="5.25" style="193" customWidth="1"/>
    <col min="5366" max="5366" width="35.875" style="193" customWidth="1"/>
    <col min="5367" max="5373" width="10.75" style="193" customWidth="1"/>
    <col min="5374" max="5377" width="10.75" style="193"/>
    <col min="5378" max="5378" width="5.25" style="193" customWidth="1"/>
    <col min="5379" max="5379" width="35.875" style="193" customWidth="1"/>
    <col min="5380" max="5380" width="12.875" style="193" customWidth="1"/>
    <col min="5381" max="5382" width="15.75" style="193" customWidth="1"/>
    <col min="5383" max="5383" width="14.125" style="193" customWidth="1"/>
    <col min="5384" max="5385" width="12.375" style="193" customWidth="1"/>
    <col min="5386" max="5386" width="19.875" style="193" customWidth="1"/>
    <col min="5387" max="5620" width="8" style="193" customWidth="1"/>
    <col min="5621" max="5621" width="5.25" style="193" customWidth="1"/>
    <col min="5622" max="5622" width="35.875" style="193" customWidth="1"/>
    <col min="5623" max="5629" width="10.75" style="193" customWidth="1"/>
    <col min="5630" max="5633" width="10.75" style="193"/>
    <col min="5634" max="5634" width="5.25" style="193" customWidth="1"/>
    <col min="5635" max="5635" width="35.875" style="193" customWidth="1"/>
    <col min="5636" max="5636" width="12.875" style="193" customWidth="1"/>
    <col min="5637" max="5638" width="15.75" style="193" customWidth="1"/>
    <col min="5639" max="5639" width="14.125" style="193" customWidth="1"/>
    <col min="5640" max="5641" width="12.375" style="193" customWidth="1"/>
    <col min="5642" max="5642" width="19.875" style="193" customWidth="1"/>
    <col min="5643" max="5876" width="8" style="193" customWidth="1"/>
    <col min="5877" max="5877" width="5.25" style="193" customWidth="1"/>
    <col min="5878" max="5878" width="35.875" style="193" customWidth="1"/>
    <col min="5879" max="5885" width="10.75" style="193" customWidth="1"/>
    <col min="5886" max="5889" width="10.75" style="193"/>
    <col min="5890" max="5890" width="5.25" style="193" customWidth="1"/>
    <col min="5891" max="5891" width="35.875" style="193" customWidth="1"/>
    <col min="5892" max="5892" width="12.875" style="193" customWidth="1"/>
    <col min="5893" max="5894" width="15.75" style="193" customWidth="1"/>
    <col min="5895" max="5895" width="14.125" style="193" customWidth="1"/>
    <col min="5896" max="5897" width="12.375" style="193" customWidth="1"/>
    <col min="5898" max="5898" width="19.875" style="193" customWidth="1"/>
    <col min="5899" max="6132" width="8" style="193" customWidth="1"/>
    <col min="6133" max="6133" width="5.25" style="193" customWidth="1"/>
    <col min="6134" max="6134" width="35.875" style="193" customWidth="1"/>
    <col min="6135" max="6141" width="10.75" style="193" customWidth="1"/>
    <col min="6142" max="6145" width="10.75" style="193"/>
    <col min="6146" max="6146" width="5.25" style="193" customWidth="1"/>
    <col min="6147" max="6147" width="35.875" style="193" customWidth="1"/>
    <col min="6148" max="6148" width="12.875" style="193" customWidth="1"/>
    <col min="6149" max="6150" width="15.75" style="193" customWidth="1"/>
    <col min="6151" max="6151" width="14.125" style="193" customWidth="1"/>
    <col min="6152" max="6153" width="12.375" style="193" customWidth="1"/>
    <col min="6154" max="6154" width="19.875" style="193" customWidth="1"/>
    <col min="6155" max="6388" width="8" style="193" customWidth="1"/>
    <col min="6389" max="6389" width="5.25" style="193" customWidth="1"/>
    <col min="6390" max="6390" width="35.875" style="193" customWidth="1"/>
    <col min="6391" max="6397" width="10.75" style="193" customWidth="1"/>
    <col min="6398" max="6401" width="10.75" style="193"/>
    <col min="6402" max="6402" width="5.25" style="193" customWidth="1"/>
    <col min="6403" max="6403" width="35.875" style="193" customWidth="1"/>
    <col min="6404" max="6404" width="12.875" style="193" customWidth="1"/>
    <col min="6405" max="6406" width="15.75" style="193" customWidth="1"/>
    <col min="6407" max="6407" width="14.125" style="193" customWidth="1"/>
    <col min="6408" max="6409" width="12.375" style="193" customWidth="1"/>
    <col min="6410" max="6410" width="19.875" style="193" customWidth="1"/>
    <col min="6411" max="6644" width="8" style="193" customWidth="1"/>
    <col min="6645" max="6645" width="5.25" style="193" customWidth="1"/>
    <col min="6646" max="6646" width="35.875" style="193" customWidth="1"/>
    <col min="6647" max="6653" width="10.75" style="193" customWidth="1"/>
    <col min="6654" max="6657" width="10.75" style="193"/>
    <col min="6658" max="6658" width="5.25" style="193" customWidth="1"/>
    <col min="6659" max="6659" width="35.875" style="193" customWidth="1"/>
    <col min="6660" max="6660" width="12.875" style="193" customWidth="1"/>
    <col min="6661" max="6662" width="15.75" style="193" customWidth="1"/>
    <col min="6663" max="6663" width="14.125" style="193" customWidth="1"/>
    <col min="6664" max="6665" width="12.375" style="193" customWidth="1"/>
    <col min="6666" max="6666" width="19.875" style="193" customWidth="1"/>
    <col min="6667" max="6900" width="8" style="193" customWidth="1"/>
    <col min="6901" max="6901" width="5.25" style="193" customWidth="1"/>
    <col min="6902" max="6902" width="35.875" style="193" customWidth="1"/>
    <col min="6903" max="6909" width="10.75" style="193" customWidth="1"/>
    <col min="6910" max="6913" width="10.75" style="193"/>
    <col min="6914" max="6914" width="5.25" style="193" customWidth="1"/>
    <col min="6915" max="6915" width="35.875" style="193" customWidth="1"/>
    <col min="6916" max="6916" width="12.875" style="193" customWidth="1"/>
    <col min="6917" max="6918" width="15.75" style="193" customWidth="1"/>
    <col min="6919" max="6919" width="14.125" style="193" customWidth="1"/>
    <col min="6920" max="6921" width="12.375" style="193" customWidth="1"/>
    <col min="6922" max="6922" width="19.875" style="193" customWidth="1"/>
    <col min="6923" max="7156" width="8" style="193" customWidth="1"/>
    <col min="7157" max="7157" width="5.25" style="193" customWidth="1"/>
    <col min="7158" max="7158" width="35.875" style="193" customWidth="1"/>
    <col min="7159" max="7165" width="10.75" style="193" customWidth="1"/>
    <col min="7166" max="7169" width="10.75" style="193"/>
    <col min="7170" max="7170" width="5.25" style="193" customWidth="1"/>
    <col min="7171" max="7171" width="35.875" style="193" customWidth="1"/>
    <col min="7172" max="7172" width="12.875" style="193" customWidth="1"/>
    <col min="7173" max="7174" width="15.75" style="193" customWidth="1"/>
    <col min="7175" max="7175" width="14.125" style="193" customWidth="1"/>
    <col min="7176" max="7177" width="12.375" style="193" customWidth="1"/>
    <col min="7178" max="7178" width="19.875" style="193" customWidth="1"/>
    <col min="7179" max="7412" width="8" style="193" customWidth="1"/>
    <col min="7413" max="7413" width="5.25" style="193" customWidth="1"/>
    <col min="7414" max="7414" width="35.875" style="193" customWidth="1"/>
    <col min="7415" max="7421" width="10.75" style="193" customWidth="1"/>
    <col min="7422" max="7425" width="10.75" style="193"/>
    <col min="7426" max="7426" width="5.25" style="193" customWidth="1"/>
    <col min="7427" max="7427" width="35.875" style="193" customWidth="1"/>
    <col min="7428" max="7428" width="12.875" style="193" customWidth="1"/>
    <col min="7429" max="7430" width="15.75" style="193" customWidth="1"/>
    <col min="7431" max="7431" width="14.125" style="193" customWidth="1"/>
    <col min="7432" max="7433" width="12.375" style="193" customWidth="1"/>
    <col min="7434" max="7434" width="19.875" style="193" customWidth="1"/>
    <col min="7435" max="7668" width="8" style="193" customWidth="1"/>
    <col min="7669" max="7669" width="5.25" style="193" customWidth="1"/>
    <col min="7670" max="7670" width="35.875" style="193" customWidth="1"/>
    <col min="7671" max="7677" width="10.75" style="193" customWidth="1"/>
    <col min="7678" max="7681" width="10.75" style="193"/>
    <col min="7682" max="7682" width="5.25" style="193" customWidth="1"/>
    <col min="7683" max="7683" width="35.875" style="193" customWidth="1"/>
    <col min="7684" max="7684" width="12.875" style="193" customWidth="1"/>
    <col min="7685" max="7686" width="15.75" style="193" customWidth="1"/>
    <col min="7687" max="7687" width="14.125" style="193" customWidth="1"/>
    <col min="7688" max="7689" width="12.375" style="193" customWidth="1"/>
    <col min="7690" max="7690" width="19.875" style="193" customWidth="1"/>
    <col min="7691" max="7924" width="8" style="193" customWidth="1"/>
    <col min="7925" max="7925" width="5.25" style="193" customWidth="1"/>
    <col min="7926" max="7926" width="35.875" style="193" customWidth="1"/>
    <col min="7927" max="7933" width="10.75" style="193" customWidth="1"/>
    <col min="7934" max="7937" width="10.75" style="193"/>
    <col min="7938" max="7938" width="5.25" style="193" customWidth="1"/>
    <col min="7939" max="7939" width="35.875" style="193" customWidth="1"/>
    <col min="7940" max="7940" width="12.875" style="193" customWidth="1"/>
    <col min="7941" max="7942" width="15.75" style="193" customWidth="1"/>
    <col min="7943" max="7943" width="14.125" style="193" customWidth="1"/>
    <col min="7944" max="7945" width="12.375" style="193" customWidth="1"/>
    <col min="7946" max="7946" width="19.875" style="193" customWidth="1"/>
    <col min="7947" max="8180" width="8" style="193" customWidth="1"/>
    <col min="8181" max="8181" width="5.25" style="193" customWidth="1"/>
    <col min="8182" max="8182" width="35.875" style="193" customWidth="1"/>
    <col min="8183" max="8189" width="10.75" style="193" customWidth="1"/>
    <col min="8190" max="8193" width="10.75" style="193"/>
    <col min="8194" max="8194" width="5.25" style="193" customWidth="1"/>
    <col min="8195" max="8195" width="35.875" style="193" customWidth="1"/>
    <col min="8196" max="8196" width="12.875" style="193" customWidth="1"/>
    <col min="8197" max="8198" width="15.75" style="193" customWidth="1"/>
    <col min="8199" max="8199" width="14.125" style="193" customWidth="1"/>
    <col min="8200" max="8201" width="12.375" style="193" customWidth="1"/>
    <col min="8202" max="8202" width="19.875" style="193" customWidth="1"/>
    <col min="8203" max="8436" width="8" style="193" customWidth="1"/>
    <col min="8437" max="8437" width="5.25" style="193" customWidth="1"/>
    <col min="8438" max="8438" width="35.875" style="193" customWidth="1"/>
    <col min="8439" max="8445" width="10.75" style="193" customWidth="1"/>
    <col min="8446" max="8449" width="10.75" style="193"/>
    <col min="8450" max="8450" width="5.25" style="193" customWidth="1"/>
    <col min="8451" max="8451" width="35.875" style="193" customWidth="1"/>
    <col min="8452" max="8452" width="12.875" style="193" customWidth="1"/>
    <col min="8453" max="8454" width="15.75" style="193" customWidth="1"/>
    <col min="8455" max="8455" width="14.125" style="193" customWidth="1"/>
    <col min="8456" max="8457" width="12.375" style="193" customWidth="1"/>
    <col min="8458" max="8458" width="19.875" style="193" customWidth="1"/>
    <col min="8459" max="8692" width="8" style="193" customWidth="1"/>
    <col min="8693" max="8693" width="5.25" style="193" customWidth="1"/>
    <col min="8694" max="8694" width="35.875" style="193" customWidth="1"/>
    <col min="8695" max="8701" width="10.75" style="193" customWidth="1"/>
    <col min="8702" max="8705" width="10.75" style="193"/>
    <col min="8706" max="8706" width="5.25" style="193" customWidth="1"/>
    <col min="8707" max="8707" width="35.875" style="193" customWidth="1"/>
    <col min="8708" max="8708" width="12.875" style="193" customWidth="1"/>
    <col min="8709" max="8710" width="15.75" style="193" customWidth="1"/>
    <col min="8711" max="8711" width="14.125" style="193" customWidth="1"/>
    <col min="8712" max="8713" width="12.375" style="193" customWidth="1"/>
    <col min="8714" max="8714" width="19.875" style="193" customWidth="1"/>
    <col min="8715" max="8948" width="8" style="193" customWidth="1"/>
    <col min="8949" max="8949" width="5.25" style="193" customWidth="1"/>
    <col min="8950" max="8950" width="35.875" style="193" customWidth="1"/>
    <col min="8951" max="8957" width="10.75" style="193" customWidth="1"/>
    <col min="8958" max="8961" width="10.75" style="193"/>
    <col min="8962" max="8962" width="5.25" style="193" customWidth="1"/>
    <col min="8963" max="8963" width="35.875" style="193" customWidth="1"/>
    <col min="8964" max="8964" width="12.875" style="193" customWidth="1"/>
    <col min="8965" max="8966" width="15.75" style="193" customWidth="1"/>
    <col min="8967" max="8967" width="14.125" style="193" customWidth="1"/>
    <col min="8968" max="8969" width="12.375" style="193" customWidth="1"/>
    <col min="8970" max="8970" width="19.875" style="193" customWidth="1"/>
    <col min="8971" max="9204" width="8" style="193" customWidth="1"/>
    <col min="9205" max="9205" width="5.25" style="193" customWidth="1"/>
    <col min="9206" max="9206" width="35.875" style="193" customWidth="1"/>
    <col min="9207" max="9213" width="10.75" style="193" customWidth="1"/>
    <col min="9214" max="9217" width="10.75" style="193"/>
    <col min="9218" max="9218" width="5.25" style="193" customWidth="1"/>
    <col min="9219" max="9219" width="35.875" style="193" customWidth="1"/>
    <col min="9220" max="9220" width="12.875" style="193" customWidth="1"/>
    <col min="9221" max="9222" width="15.75" style="193" customWidth="1"/>
    <col min="9223" max="9223" width="14.125" style="193" customWidth="1"/>
    <col min="9224" max="9225" width="12.375" style="193" customWidth="1"/>
    <col min="9226" max="9226" width="19.875" style="193" customWidth="1"/>
    <col min="9227" max="9460" width="8" style="193" customWidth="1"/>
    <col min="9461" max="9461" width="5.25" style="193" customWidth="1"/>
    <col min="9462" max="9462" width="35.875" style="193" customWidth="1"/>
    <col min="9463" max="9469" width="10.75" style="193" customWidth="1"/>
    <col min="9470" max="9473" width="10.75" style="193"/>
    <col min="9474" max="9474" width="5.25" style="193" customWidth="1"/>
    <col min="9475" max="9475" width="35.875" style="193" customWidth="1"/>
    <col min="9476" max="9476" width="12.875" style="193" customWidth="1"/>
    <col min="9477" max="9478" width="15.75" style="193" customWidth="1"/>
    <col min="9479" max="9479" width="14.125" style="193" customWidth="1"/>
    <col min="9480" max="9481" width="12.375" style="193" customWidth="1"/>
    <col min="9482" max="9482" width="19.875" style="193" customWidth="1"/>
    <col min="9483" max="9716" width="8" style="193" customWidth="1"/>
    <col min="9717" max="9717" width="5.25" style="193" customWidth="1"/>
    <col min="9718" max="9718" width="35.875" style="193" customWidth="1"/>
    <col min="9719" max="9725" width="10.75" style="193" customWidth="1"/>
    <col min="9726" max="9729" width="10.75" style="193"/>
    <col min="9730" max="9730" width="5.25" style="193" customWidth="1"/>
    <col min="9731" max="9731" width="35.875" style="193" customWidth="1"/>
    <col min="9732" max="9732" width="12.875" style="193" customWidth="1"/>
    <col min="9733" max="9734" width="15.75" style="193" customWidth="1"/>
    <col min="9735" max="9735" width="14.125" style="193" customWidth="1"/>
    <col min="9736" max="9737" width="12.375" style="193" customWidth="1"/>
    <col min="9738" max="9738" width="19.875" style="193" customWidth="1"/>
    <col min="9739" max="9972" width="8" style="193" customWidth="1"/>
    <col min="9973" max="9973" width="5.25" style="193" customWidth="1"/>
    <col min="9974" max="9974" width="35.875" style="193" customWidth="1"/>
    <col min="9975" max="9981" width="10.75" style="193" customWidth="1"/>
    <col min="9982" max="9985" width="10.75" style="193"/>
    <col min="9986" max="9986" width="5.25" style="193" customWidth="1"/>
    <col min="9987" max="9987" width="35.875" style="193" customWidth="1"/>
    <col min="9988" max="9988" width="12.875" style="193" customWidth="1"/>
    <col min="9989" max="9990" width="15.75" style="193" customWidth="1"/>
    <col min="9991" max="9991" width="14.125" style="193" customWidth="1"/>
    <col min="9992" max="9993" width="12.375" style="193" customWidth="1"/>
    <col min="9994" max="9994" width="19.875" style="193" customWidth="1"/>
    <col min="9995" max="10228" width="8" style="193" customWidth="1"/>
    <col min="10229" max="10229" width="5.25" style="193" customWidth="1"/>
    <col min="10230" max="10230" width="35.875" style="193" customWidth="1"/>
    <col min="10231" max="10237" width="10.75" style="193" customWidth="1"/>
    <col min="10238" max="10241" width="10.75" style="193"/>
    <col min="10242" max="10242" width="5.25" style="193" customWidth="1"/>
    <col min="10243" max="10243" width="35.875" style="193" customWidth="1"/>
    <col min="10244" max="10244" width="12.875" style="193" customWidth="1"/>
    <col min="10245" max="10246" width="15.75" style="193" customWidth="1"/>
    <col min="10247" max="10247" width="14.125" style="193" customWidth="1"/>
    <col min="10248" max="10249" width="12.375" style="193" customWidth="1"/>
    <col min="10250" max="10250" width="19.875" style="193" customWidth="1"/>
    <col min="10251" max="10484" width="8" style="193" customWidth="1"/>
    <col min="10485" max="10485" width="5.25" style="193" customWidth="1"/>
    <col min="10486" max="10486" width="35.875" style="193" customWidth="1"/>
    <col min="10487" max="10493" width="10.75" style="193" customWidth="1"/>
    <col min="10494" max="10497" width="10.75" style="193"/>
    <col min="10498" max="10498" width="5.25" style="193" customWidth="1"/>
    <col min="10499" max="10499" width="35.875" style="193" customWidth="1"/>
    <col min="10500" max="10500" width="12.875" style="193" customWidth="1"/>
    <col min="10501" max="10502" width="15.75" style="193" customWidth="1"/>
    <col min="10503" max="10503" width="14.125" style="193" customWidth="1"/>
    <col min="10504" max="10505" width="12.375" style="193" customWidth="1"/>
    <col min="10506" max="10506" width="19.875" style="193" customWidth="1"/>
    <col min="10507" max="10740" width="8" style="193" customWidth="1"/>
    <col min="10741" max="10741" width="5.25" style="193" customWidth="1"/>
    <col min="10742" max="10742" width="35.875" style="193" customWidth="1"/>
    <col min="10743" max="10749" width="10.75" style="193" customWidth="1"/>
    <col min="10750" max="10753" width="10.75" style="193"/>
    <col min="10754" max="10754" width="5.25" style="193" customWidth="1"/>
    <col min="10755" max="10755" width="35.875" style="193" customWidth="1"/>
    <col min="10756" max="10756" width="12.875" style="193" customWidth="1"/>
    <col min="10757" max="10758" width="15.75" style="193" customWidth="1"/>
    <col min="10759" max="10759" width="14.125" style="193" customWidth="1"/>
    <col min="10760" max="10761" width="12.375" style="193" customWidth="1"/>
    <col min="10762" max="10762" width="19.875" style="193" customWidth="1"/>
    <col min="10763" max="10996" width="8" style="193" customWidth="1"/>
    <col min="10997" max="10997" width="5.25" style="193" customWidth="1"/>
    <col min="10998" max="10998" width="35.875" style="193" customWidth="1"/>
    <col min="10999" max="11005" width="10.75" style="193" customWidth="1"/>
    <col min="11006" max="11009" width="10.75" style="193"/>
    <col min="11010" max="11010" width="5.25" style="193" customWidth="1"/>
    <col min="11011" max="11011" width="35.875" style="193" customWidth="1"/>
    <col min="11012" max="11012" width="12.875" style="193" customWidth="1"/>
    <col min="11013" max="11014" width="15.75" style="193" customWidth="1"/>
    <col min="11015" max="11015" width="14.125" style="193" customWidth="1"/>
    <col min="11016" max="11017" width="12.375" style="193" customWidth="1"/>
    <col min="11018" max="11018" width="19.875" style="193" customWidth="1"/>
    <col min="11019" max="11252" width="8" style="193" customWidth="1"/>
    <col min="11253" max="11253" width="5.25" style="193" customWidth="1"/>
    <col min="11254" max="11254" width="35.875" style="193" customWidth="1"/>
    <col min="11255" max="11261" width="10.75" style="193" customWidth="1"/>
    <col min="11262" max="11265" width="10.75" style="193"/>
    <col min="11266" max="11266" width="5.25" style="193" customWidth="1"/>
    <col min="11267" max="11267" width="35.875" style="193" customWidth="1"/>
    <col min="11268" max="11268" width="12.875" style="193" customWidth="1"/>
    <col min="11269" max="11270" width="15.75" style="193" customWidth="1"/>
    <col min="11271" max="11271" width="14.125" style="193" customWidth="1"/>
    <col min="11272" max="11273" width="12.375" style="193" customWidth="1"/>
    <col min="11274" max="11274" width="19.875" style="193" customWidth="1"/>
    <col min="11275" max="11508" width="8" style="193" customWidth="1"/>
    <col min="11509" max="11509" width="5.25" style="193" customWidth="1"/>
    <col min="11510" max="11510" width="35.875" style="193" customWidth="1"/>
    <col min="11511" max="11517" width="10.75" style="193" customWidth="1"/>
    <col min="11518" max="11521" width="10.75" style="193"/>
    <col min="11522" max="11522" width="5.25" style="193" customWidth="1"/>
    <col min="11523" max="11523" width="35.875" style="193" customWidth="1"/>
    <col min="11524" max="11524" width="12.875" style="193" customWidth="1"/>
    <col min="11525" max="11526" width="15.75" style="193" customWidth="1"/>
    <col min="11527" max="11527" width="14.125" style="193" customWidth="1"/>
    <col min="11528" max="11529" width="12.375" style="193" customWidth="1"/>
    <col min="11530" max="11530" width="19.875" style="193" customWidth="1"/>
    <col min="11531" max="11764" width="8" style="193" customWidth="1"/>
    <col min="11765" max="11765" width="5.25" style="193" customWidth="1"/>
    <col min="11766" max="11766" width="35.875" style="193" customWidth="1"/>
    <col min="11767" max="11773" width="10.75" style="193" customWidth="1"/>
    <col min="11774" max="11777" width="10.75" style="193"/>
    <col min="11778" max="11778" width="5.25" style="193" customWidth="1"/>
    <col min="11779" max="11779" width="35.875" style="193" customWidth="1"/>
    <col min="11780" max="11780" width="12.875" style="193" customWidth="1"/>
    <col min="11781" max="11782" width="15.75" style="193" customWidth="1"/>
    <col min="11783" max="11783" width="14.125" style="193" customWidth="1"/>
    <col min="11784" max="11785" width="12.375" style="193" customWidth="1"/>
    <col min="11786" max="11786" width="19.875" style="193" customWidth="1"/>
    <col min="11787" max="12020" width="8" style="193" customWidth="1"/>
    <col min="12021" max="12021" width="5.25" style="193" customWidth="1"/>
    <col min="12022" max="12022" width="35.875" style="193" customWidth="1"/>
    <col min="12023" max="12029" width="10.75" style="193" customWidth="1"/>
    <col min="12030" max="12033" width="10.75" style="193"/>
    <col min="12034" max="12034" width="5.25" style="193" customWidth="1"/>
    <col min="12035" max="12035" width="35.875" style="193" customWidth="1"/>
    <col min="12036" max="12036" width="12.875" style="193" customWidth="1"/>
    <col min="12037" max="12038" width="15.75" style="193" customWidth="1"/>
    <col min="12039" max="12039" width="14.125" style="193" customWidth="1"/>
    <col min="12040" max="12041" width="12.375" style="193" customWidth="1"/>
    <col min="12042" max="12042" width="19.875" style="193" customWidth="1"/>
    <col min="12043" max="12276" width="8" style="193" customWidth="1"/>
    <col min="12277" max="12277" width="5.25" style="193" customWidth="1"/>
    <col min="12278" max="12278" width="35.875" style="193" customWidth="1"/>
    <col min="12279" max="12285" width="10.75" style="193" customWidth="1"/>
    <col min="12286" max="12289" width="10.75" style="193"/>
    <col min="12290" max="12290" width="5.25" style="193" customWidth="1"/>
    <col min="12291" max="12291" width="35.875" style="193" customWidth="1"/>
    <col min="12292" max="12292" width="12.875" style="193" customWidth="1"/>
    <col min="12293" max="12294" width="15.75" style="193" customWidth="1"/>
    <col min="12295" max="12295" width="14.125" style="193" customWidth="1"/>
    <col min="12296" max="12297" width="12.375" style="193" customWidth="1"/>
    <col min="12298" max="12298" width="19.875" style="193" customWidth="1"/>
    <col min="12299" max="12532" width="8" style="193" customWidth="1"/>
    <col min="12533" max="12533" width="5.25" style="193" customWidth="1"/>
    <col min="12534" max="12534" width="35.875" style="193" customWidth="1"/>
    <col min="12535" max="12541" width="10.75" style="193" customWidth="1"/>
    <col min="12542" max="12545" width="10.75" style="193"/>
    <col min="12546" max="12546" width="5.25" style="193" customWidth="1"/>
    <col min="12547" max="12547" width="35.875" style="193" customWidth="1"/>
    <col min="12548" max="12548" width="12.875" style="193" customWidth="1"/>
    <col min="12549" max="12550" width="15.75" style="193" customWidth="1"/>
    <col min="12551" max="12551" width="14.125" style="193" customWidth="1"/>
    <col min="12552" max="12553" width="12.375" style="193" customWidth="1"/>
    <col min="12554" max="12554" width="19.875" style="193" customWidth="1"/>
    <col min="12555" max="12788" width="8" style="193" customWidth="1"/>
    <col min="12789" max="12789" width="5.25" style="193" customWidth="1"/>
    <col min="12790" max="12790" width="35.875" style="193" customWidth="1"/>
    <col min="12791" max="12797" width="10.75" style="193" customWidth="1"/>
    <col min="12798" max="12801" width="10.75" style="193"/>
    <col min="12802" max="12802" width="5.25" style="193" customWidth="1"/>
    <col min="12803" max="12803" width="35.875" style="193" customWidth="1"/>
    <col min="12804" max="12804" width="12.875" style="193" customWidth="1"/>
    <col min="12805" max="12806" width="15.75" style="193" customWidth="1"/>
    <col min="12807" max="12807" width="14.125" style="193" customWidth="1"/>
    <col min="12808" max="12809" width="12.375" style="193" customWidth="1"/>
    <col min="12810" max="12810" width="19.875" style="193" customWidth="1"/>
    <col min="12811" max="13044" width="8" style="193" customWidth="1"/>
    <col min="13045" max="13045" width="5.25" style="193" customWidth="1"/>
    <col min="13046" max="13046" width="35.875" style="193" customWidth="1"/>
    <col min="13047" max="13053" width="10.75" style="193" customWidth="1"/>
    <col min="13054" max="13057" width="10.75" style="193"/>
    <col min="13058" max="13058" width="5.25" style="193" customWidth="1"/>
    <col min="13059" max="13059" width="35.875" style="193" customWidth="1"/>
    <col min="13060" max="13060" width="12.875" style="193" customWidth="1"/>
    <col min="13061" max="13062" width="15.75" style="193" customWidth="1"/>
    <col min="13063" max="13063" width="14.125" style="193" customWidth="1"/>
    <col min="13064" max="13065" width="12.375" style="193" customWidth="1"/>
    <col min="13066" max="13066" width="19.875" style="193" customWidth="1"/>
    <col min="13067" max="13300" width="8" style="193" customWidth="1"/>
    <col min="13301" max="13301" width="5.25" style="193" customWidth="1"/>
    <col min="13302" max="13302" width="35.875" style="193" customWidth="1"/>
    <col min="13303" max="13309" width="10.75" style="193" customWidth="1"/>
    <col min="13310" max="13313" width="10.75" style="193"/>
    <col min="13314" max="13314" width="5.25" style="193" customWidth="1"/>
    <col min="13315" max="13315" width="35.875" style="193" customWidth="1"/>
    <col min="13316" max="13316" width="12.875" style="193" customWidth="1"/>
    <col min="13317" max="13318" width="15.75" style="193" customWidth="1"/>
    <col min="13319" max="13319" width="14.125" style="193" customWidth="1"/>
    <col min="13320" max="13321" width="12.375" style="193" customWidth="1"/>
    <col min="13322" max="13322" width="19.875" style="193" customWidth="1"/>
    <col min="13323" max="13556" width="8" style="193" customWidth="1"/>
    <col min="13557" max="13557" width="5.25" style="193" customWidth="1"/>
    <col min="13558" max="13558" width="35.875" style="193" customWidth="1"/>
    <col min="13559" max="13565" width="10.75" style="193" customWidth="1"/>
    <col min="13566" max="13569" width="10.75" style="193"/>
    <col min="13570" max="13570" width="5.25" style="193" customWidth="1"/>
    <col min="13571" max="13571" width="35.875" style="193" customWidth="1"/>
    <col min="13572" max="13572" width="12.875" style="193" customWidth="1"/>
    <col min="13573" max="13574" width="15.75" style="193" customWidth="1"/>
    <col min="13575" max="13575" width="14.125" style="193" customWidth="1"/>
    <col min="13576" max="13577" width="12.375" style="193" customWidth="1"/>
    <col min="13578" max="13578" width="19.875" style="193" customWidth="1"/>
    <col min="13579" max="13812" width="8" style="193" customWidth="1"/>
    <col min="13813" max="13813" width="5.25" style="193" customWidth="1"/>
    <col min="13814" max="13814" width="35.875" style="193" customWidth="1"/>
    <col min="13815" max="13821" width="10.75" style="193" customWidth="1"/>
    <col min="13822" max="13825" width="10.75" style="193"/>
    <col min="13826" max="13826" width="5.25" style="193" customWidth="1"/>
    <col min="13827" max="13827" width="35.875" style="193" customWidth="1"/>
    <col min="13828" max="13828" width="12.875" style="193" customWidth="1"/>
    <col min="13829" max="13830" width="15.75" style="193" customWidth="1"/>
    <col min="13831" max="13831" width="14.125" style="193" customWidth="1"/>
    <col min="13832" max="13833" width="12.375" style="193" customWidth="1"/>
    <col min="13834" max="13834" width="19.875" style="193" customWidth="1"/>
    <col min="13835" max="14068" width="8" style="193" customWidth="1"/>
    <col min="14069" max="14069" width="5.25" style="193" customWidth="1"/>
    <col min="14070" max="14070" width="35.875" style="193" customWidth="1"/>
    <col min="14071" max="14077" width="10.75" style="193" customWidth="1"/>
    <col min="14078" max="14081" width="10.75" style="193"/>
    <col min="14082" max="14082" width="5.25" style="193" customWidth="1"/>
    <col min="14083" max="14083" width="35.875" style="193" customWidth="1"/>
    <col min="14084" max="14084" width="12.875" style="193" customWidth="1"/>
    <col min="14085" max="14086" width="15.75" style="193" customWidth="1"/>
    <col min="14087" max="14087" width="14.125" style="193" customWidth="1"/>
    <col min="14088" max="14089" width="12.375" style="193" customWidth="1"/>
    <col min="14090" max="14090" width="19.875" style="193" customWidth="1"/>
    <col min="14091" max="14324" width="8" style="193" customWidth="1"/>
    <col min="14325" max="14325" width="5.25" style="193" customWidth="1"/>
    <col min="14326" max="14326" width="35.875" style="193" customWidth="1"/>
    <col min="14327" max="14333" width="10.75" style="193" customWidth="1"/>
    <col min="14334" max="14337" width="10.75" style="193"/>
    <col min="14338" max="14338" width="5.25" style="193" customWidth="1"/>
    <col min="14339" max="14339" width="35.875" style="193" customWidth="1"/>
    <col min="14340" max="14340" width="12.875" style="193" customWidth="1"/>
    <col min="14341" max="14342" width="15.75" style="193" customWidth="1"/>
    <col min="14343" max="14343" width="14.125" style="193" customWidth="1"/>
    <col min="14344" max="14345" width="12.375" style="193" customWidth="1"/>
    <col min="14346" max="14346" width="19.875" style="193" customWidth="1"/>
    <col min="14347" max="14580" width="8" style="193" customWidth="1"/>
    <col min="14581" max="14581" width="5.25" style="193" customWidth="1"/>
    <col min="14582" max="14582" width="35.875" style="193" customWidth="1"/>
    <col min="14583" max="14589" width="10.75" style="193" customWidth="1"/>
    <col min="14590" max="14593" width="10.75" style="193"/>
    <col min="14594" max="14594" width="5.25" style="193" customWidth="1"/>
    <col min="14595" max="14595" width="35.875" style="193" customWidth="1"/>
    <col min="14596" max="14596" width="12.875" style="193" customWidth="1"/>
    <col min="14597" max="14598" width="15.75" style="193" customWidth="1"/>
    <col min="14599" max="14599" width="14.125" style="193" customWidth="1"/>
    <col min="14600" max="14601" width="12.375" style="193" customWidth="1"/>
    <col min="14602" max="14602" width="19.875" style="193" customWidth="1"/>
    <col min="14603" max="14836" width="8" style="193" customWidth="1"/>
    <col min="14837" max="14837" width="5.25" style="193" customWidth="1"/>
    <col min="14838" max="14838" width="35.875" style="193" customWidth="1"/>
    <col min="14839" max="14845" width="10.75" style="193" customWidth="1"/>
    <col min="14846" max="14849" width="10.75" style="193"/>
    <col min="14850" max="14850" width="5.25" style="193" customWidth="1"/>
    <col min="14851" max="14851" width="35.875" style="193" customWidth="1"/>
    <col min="14852" max="14852" width="12.875" style="193" customWidth="1"/>
    <col min="14853" max="14854" width="15.75" style="193" customWidth="1"/>
    <col min="14855" max="14855" width="14.125" style="193" customWidth="1"/>
    <col min="14856" max="14857" width="12.375" style="193" customWidth="1"/>
    <col min="14858" max="14858" width="19.875" style="193" customWidth="1"/>
    <col min="14859" max="15092" width="8" style="193" customWidth="1"/>
    <col min="15093" max="15093" width="5.25" style="193" customWidth="1"/>
    <col min="15094" max="15094" width="35.875" style="193" customWidth="1"/>
    <col min="15095" max="15101" width="10.75" style="193" customWidth="1"/>
    <col min="15102" max="15105" width="10.75" style="193"/>
    <col min="15106" max="15106" width="5.25" style="193" customWidth="1"/>
    <col min="15107" max="15107" width="35.875" style="193" customWidth="1"/>
    <col min="15108" max="15108" width="12.875" style="193" customWidth="1"/>
    <col min="15109" max="15110" width="15.75" style="193" customWidth="1"/>
    <col min="15111" max="15111" width="14.125" style="193" customWidth="1"/>
    <col min="15112" max="15113" width="12.375" style="193" customWidth="1"/>
    <col min="15114" max="15114" width="19.875" style="193" customWidth="1"/>
    <col min="15115" max="15348" width="8" style="193" customWidth="1"/>
    <col min="15349" max="15349" width="5.25" style="193" customWidth="1"/>
    <col min="15350" max="15350" width="35.875" style="193" customWidth="1"/>
    <col min="15351" max="15357" width="10.75" style="193" customWidth="1"/>
    <col min="15358" max="15361" width="10.75" style="193"/>
    <col min="15362" max="15362" width="5.25" style="193" customWidth="1"/>
    <col min="15363" max="15363" width="35.875" style="193" customWidth="1"/>
    <col min="15364" max="15364" width="12.875" style="193" customWidth="1"/>
    <col min="15365" max="15366" width="15.75" style="193" customWidth="1"/>
    <col min="15367" max="15367" width="14.125" style="193" customWidth="1"/>
    <col min="15368" max="15369" width="12.375" style="193" customWidth="1"/>
    <col min="15370" max="15370" width="19.875" style="193" customWidth="1"/>
    <col min="15371" max="15604" width="8" style="193" customWidth="1"/>
    <col min="15605" max="15605" width="5.25" style="193" customWidth="1"/>
    <col min="15606" max="15606" width="35.875" style="193" customWidth="1"/>
    <col min="15607" max="15613" width="10.75" style="193" customWidth="1"/>
    <col min="15614" max="15617" width="10.75" style="193"/>
    <col min="15618" max="15618" width="5.25" style="193" customWidth="1"/>
    <col min="15619" max="15619" width="35.875" style="193" customWidth="1"/>
    <col min="15620" max="15620" width="12.875" style="193" customWidth="1"/>
    <col min="15621" max="15622" width="15.75" style="193" customWidth="1"/>
    <col min="15623" max="15623" width="14.125" style="193" customWidth="1"/>
    <col min="15624" max="15625" width="12.375" style="193" customWidth="1"/>
    <col min="15626" max="15626" width="19.875" style="193" customWidth="1"/>
    <col min="15627" max="15860" width="8" style="193" customWidth="1"/>
    <col min="15861" max="15861" width="5.25" style="193" customWidth="1"/>
    <col min="15862" max="15862" width="35.875" style="193" customWidth="1"/>
    <col min="15863" max="15869" width="10.75" style="193" customWidth="1"/>
    <col min="15870" max="15873" width="10.75" style="193"/>
    <col min="15874" max="15874" width="5.25" style="193" customWidth="1"/>
    <col min="15875" max="15875" width="35.875" style="193" customWidth="1"/>
    <col min="15876" max="15876" width="12.875" style="193" customWidth="1"/>
    <col min="15877" max="15878" width="15.75" style="193" customWidth="1"/>
    <col min="15879" max="15879" width="14.125" style="193" customWidth="1"/>
    <col min="15880" max="15881" width="12.375" style="193" customWidth="1"/>
    <col min="15882" max="15882" width="19.875" style="193" customWidth="1"/>
    <col min="15883" max="16116" width="8" style="193" customWidth="1"/>
    <col min="16117" max="16117" width="5.25" style="193" customWidth="1"/>
    <col min="16118" max="16118" width="35.875" style="193" customWidth="1"/>
    <col min="16119" max="16125" width="10.75" style="193" customWidth="1"/>
    <col min="16126" max="16129" width="10.75" style="193"/>
    <col min="16130" max="16130" width="5.25" style="193" customWidth="1"/>
    <col min="16131" max="16131" width="35.875" style="193" customWidth="1"/>
    <col min="16132" max="16132" width="12.875" style="193" customWidth="1"/>
    <col min="16133" max="16134" width="15.75" style="193" customWidth="1"/>
    <col min="16135" max="16135" width="14.125" style="193" customWidth="1"/>
    <col min="16136" max="16137" width="12.375" style="193" customWidth="1"/>
    <col min="16138" max="16138" width="19.875" style="193" customWidth="1"/>
    <col min="16139" max="16372" width="8" style="193" customWidth="1"/>
    <col min="16373" max="16373" width="5.25" style="193" customWidth="1"/>
    <col min="16374" max="16374" width="35.875" style="193" customWidth="1"/>
    <col min="16375" max="16381" width="10.75" style="193" customWidth="1"/>
    <col min="16382" max="16384" width="10.75" style="193"/>
  </cols>
  <sheetData>
    <row r="1" spans="1:253">
      <c r="A1" s="467" t="s">
        <v>491</v>
      </c>
      <c r="B1" s="467"/>
      <c r="C1" s="467"/>
      <c r="D1" s="467"/>
      <c r="E1" s="467"/>
      <c r="F1" s="467"/>
      <c r="G1" s="467"/>
      <c r="H1" s="467"/>
      <c r="I1" s="467"/>
      <c r="J1" s="467"/>
    </row>
    <row r="2" spans="1:253" s="205" customFormat="1" ht="19.5" customHeight="1">
      <c r="A2" s="466" t="s">
        <v>690</v>
      </c>
      <c r="B2" s="466"/>
      <c r="C2" s="466"/>
      <c r="D2" s="466"/>
      <c r="E2" s="466"/>
      <c r="F2" s="466"/>
      <c r="G2" s="466"/>
      <c r="H2" s="466"/>
      <c r="I2" s="466"/>
      <c r="J2" s="466"/>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4"/>
      <c r="BR2" s="204"/>
      <c r="BS2" s="204"/>
      <c r="BT2" s="204"/>
      <c r="BU2" s="204"/>
      <c r="BV2" s="204"/>
      <c r="BW2" s="204"/>
      <c r="BX2" s="204"/>
      <c r="BY2" s="204"/>
      <c r="BZ2" s="204"/>
      <c r="CA2" s="204"/>
      <c r="CB2" s="204"/>
      <c r="CC2" s="204"/>
      <c r="CD2" s="204"/>
      <c r="CE2" s="204"/>
      <c r="CF2" s="204"/>
      <c r="CG2" s="204"/>
      <c r="CH2" s="204"/>
      <c r="CI2" s="204"/>
      <c r="CJ2" s="204"/>
      <c r="CK2" s="204"/>
      <c r="CL2" s="204"/>
      <c r="CM2" s="204"/>
      <c r="CN2" s="204"/>
      <c r="CO2" s="204"/>
      <c r="CP2" s="204"/>
      <c r="CQ2" s="204"/>
      <c r="CR2" s="204"/>
      <c r="CS2" s="204"/>
      <c r="CT2" s="204"/>
      <c r="CU2" s="204"/>
      <c r="CV2" s="204"/>
      <c r="CW2" s="204"/>
      <c r="CX2" s="204"/>
      <c r="CY2" s="204"/>
      <c r="CZ2" s="204"/>
      <c r="DA2" s="204"/>
      <c r="DB2" s="204"/>
      <c r="DC2" s="204"/>
      <c r="DD2" s="204"/>
      <c r="DE2" s="204"/>
      <c r="DF2" s="204"/>
      <c r="DG2" s="204"/>
      <c r="DH2" s="204"/>
      <c r="DI2" s="204"/>
      <c r="DJ2" s="204"/>
      <c r="DK2" s="204"/>
      <c r="DL2" s="204"/>
      <c r="DM2" s="204"/>
      <c r="DN2" s="204"/>
      <c r="DO2" s="204"/>
      <c r="DP2" s="204"/>
      <c r="DQ2" s="204"/>
      <c r="DR2" s="204"/>
      <c r="DS2" s="204"/>
      <c r="DT2" s="204"/>
      <c r="DU2" s="204"/>
      <c r="DV2" s="204"/>
      <c r="DW2" s="204"/>
      <c r="DX2" s="204"/>
      <c r="DY2" s="204"/>
      <c r="DZ2" s="204"/>
      <c r="EA2" s="204"/>
      <c r="EB2" s="204"/>
      <c r="EC2" s="204"/>
      <c r="ED2" s="204"/>
      <c r="EE2" s="204"/>
      <c r="EF2" s="204"/>
      <c r="EG2" s="204"/>
      <c r="EH2" s="204"/>
      <c r="EI2" s="204"/>
      <c r="EJ2" s="204"/>
      <c r="EK2" s="204"/>
      <c r="EL2" s="204"/>
      <c r="EM2" s="204"/>
      <c r="EN2" s="204"/>
      <c r="EO2" s="204"/>
      <c r="EP2" s="204"/>
      <c r="EQ2" s="204"/>
      <c r="ER2" s="204"/>
      <c r="ES2" s="204"/>
      <c r="ET2" s="204"/>
      <c r="EU2" s="204"/>
      <c r="EV2" s="204"/>
      <c r="EW2" s="204"/>
      <c r="EX2" s="204"/>
      <c r="EY2" s="204"/>
      <c r="EZ2" s="204"/>
      <c r="FA2" s="204"/>
      <c r="FB2" s="204"/>
      <c r="FC2" s="204"/>
      <c r="FD2" s="204"/>
      <c r="FE2" s="204"/>
      <c r="FF2" s="204"/>
      <c r="FG2" s="204"/>
      <c r="FH2" s="204"/>
      <c r="FI2" s="204"/>
      <c r="FJ2" s="204"/>
      <c r="FK2" s="204"/>
      <c r="FL2" s="204"/>
      <c r="FM2" s="204"/>
      <c r="FN2" s="204"/>
      <c r="FO2" s="204"/>
      <c r="FP2" s="204"/>
      <c r="FQ2" s="204"/>
      <c r="FR2" s="204"/>
      <c r="FS2" s="204"/>
      <c r="FT2" s="204"/>
      <c r="FU2" s="204"/>
      <c r="FV2" s="204"/>
      <c r="FW2" s="204"/>
      <c r="FX2" s="204"/>
      <c r="FY2" s="204"/>
      <c r="FZ2" s="204"/>
      <c r="GA2" s="204"/>
      <c r="GB2" s="204"/>
      <c r="GC2" s="204"/>
      <c r="GD2" s="204"/>
      <c r="GE2" s="204"/>
      <c r="GF2" s="204"/>
      <c r="GG2" s="204"/>
      <c r="GH2" s="204"/>
      <c r="GI2" s="204"/>
      <c r="GJ2" s="204"/>
      <c r="GK2" s="204"/>
      <c r="GL2" s="204"/>
      <c r="GM2" s="204"/>
      <c r="GN2" s="204"/>
      <c r="GO2" s="204"/>
      <c r="GP2" s="204"/>
      <c r="GQ2" s="204"/>
      <c r="GR2" s="204"/>
      <c r="GS2" s="204"/>
      <c r="GT2" s="204"/>
      <c r="GU2" s="204"/>
      <c r="GV2" s="204"/>
      <c r="GW2" s="204"/>
      <c r="GX2" s="204"/>
      <c r="GY2" s="204"/>
      <c r="GZ2" s="204"/>
      <c r="HA2" s="204"/>
      <c r="HB2" s="204"/>
      <c r="HC2" s="204"/>
      <c r="HD2" s="204"/>
      <c r="HE2" s="204"/>
      <c r="HF2" s="204"/>
      <c r="HG2" s="204"/>
      <c r="HH2" s="204"/>
      <c r="HI2" s="204"/>
      <c r="HJ2" s="204"/>
      <c r="HK2" s="204"/>
      <c r="HL2" s="204"/>
      <c r="HM2" s="204"/>
      <c r="HN2" s="204"/>
      <c r="HO2" s="204"/>
      <c r="HP2" s="204"/>
      <c r="HQ2" s="204"/>
      <c r="HR2" s="204"/>
      <c r="HS2" s="204"/>
      <c r="HT2" s="204"/>
      <c r="HU2" s="204"/>
      <c r="HV2" s="204"/>
      <c r="HW2" s="204"/>
      <c r="HX2" s="204"/>
      <c r="HY2" s="204"/>
      <c r="HZ2" s="204"/>
      <c r="IA2" s="204"/>
      <c r="IB2" s="204"/>
      <c r="IC2" s="204"/>
      <c r="ID2" s="204"/>
      <c r="IE2" s="204"/>
      <c r="IF2" s="204"/>
      <c r="IG2" s="204"/>
      <c r="IH2" s="204"/>
      <c r="II2" s="204"/>
      <c r="IJ2" s="204"/>
      <c r="IK2" s="204"/>
      <c r="IL2" s="204"/>
      <c r="IM2" s="204"/>
      <c r="IN2" s="204"/>
      <c r="IO2" s="204"/>
      <c r="IP2" s="204"/>
      <c r="IQ2" s="204"/>
      <c r="IR2" s="204"/>
      <c r="IS2" s="204"/>
    </row>
    <row r="3" spans="1:253" ht="39.75" customHeight="1">
      <c r="A3" s="468" t="s">
        <v>494</v>
      </c>
      <c r="B3" s="468"/>
      <c r="C3" s="468"/>
      <c r="D3" s="468"/>
      <c r="E3" s="468"/>
      <c r="F3" s="468"/>
      <c r="G3" s="468"/>
      <c r="H3" s="468"/>
      <c r="I3" s="468"/>
      <c r="J3" s="468"/>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4"/>
      <c r="EB3" s="194"/>
      <c r="EC3" s="194"/>
      <c r="ED3" s="194"/>
      <c r="EE3" s="194"/>
      <c r="EF3" s="194"/>
      <c r="EG3" s="194"/>
      <c r="EH3" s="194"/>
      <c r="EI3" s="194"/>
      <c r="EJ3" s="194"/>
      <c r="EK3" s="194"/>
      <c r="EL3" s="194"/>
      <c r="EM3" s="194"/>
      <c r="EN3" s="194"/>
      <c r="EO3" s="194"/>
      <c r="EP3" s="194"/>
      <c r="EQ3" s="194"/>
      <c r="ER3" s="194"/>
      <c r="ES3" s="194"/>
      <c r="ET3" s="194"/>
      <c r="EU3" s="194"/>
      <c r="EV3" s="194"/>
      <c r="EW3" s="194"/>
      <c r="EX3" s="194"/>
      <c r="EY3" s="194"/>
      <c r="EZ3" s="194"/>
      <c r="FA3" s="194"/>
      <c r="FB3" s="194"/>
      <c r="FC3" s="194"/>
      <c r="FD3" s="194"/>
      <c r="FE3" s="194"/>
      <c r="FF3" s="194"/>
      <c r="FG3" s="194"/>
      <c r="FH3" s="194"/>
      <c r="FI3" s="194"/>
      <c r="FJ3" s="194"/>
      <c r="FK3" s="194"/>
      <c r="FL3" s="194"/>
      <c r="FM3" s="194"/>
      <c r="FN3" s="194"/>
      <c r="FO3" s="194"/>
      <c r="FP3" s="194"/>
      <c r="FQ3" s="194"/>
      <c r="FR3" s="194"/>
      <c r="FS3" s="194"/>
      <c r="FT3" s="194"/>
      <c r="FU3" s="194"/>
      <c r="FV3" s="194"/>
      <c r="FW3" s="194"/>
      <c r="FX3" s="194"/>
      <c r="FY3" s="194"/>
      <c r="FZ3" s="194"/>
      <c r="GA3" s="194"/>
      <c r="GB3" s="194"/>
      <c r="GC3" s="194"/>
      <c r="GD3" s="194"/>
      <c r="GE3" s="194"/>
      <c r="GF3" s="194"/>
      <c r="GG3" s="194"/>
      <c r="GH3" s="194"/>
      <c r="GI3" s="194"/>
      <c r="GJ3" s="194"/>
      <c r="GK3" s="194"/>
      <c r="GL3" s="194"/>
      <c r="GM3" s="194"/>
      <c r="GN3" s="194"/>
      <c r="GO3" s="194"/>
      <c r="GP3" s="194"/>
      <c r="GQ3" s="194"/>
      <c r="GR3" s="194"/>
      <c r="GS3" s="194"/>
      <c r="GT3" s="194"/>
      <c r="GU3" s="194"/>
      <c r="GV3" s="194"/>
      <c r="GW3" s="194"/>
      <c r="GX3" s="194"/>
      <c r="GY3" s="194"/>
      <c r="GZ3" s="194"/>
      <c r="HA3" s="194"/>
      <c r="HB3" s="194"/>
      <c r="HC3" s="194"/>
      <c r="HD3" s="194"/>
      <c r="HE3" s="194"/>
      <c r="HF3" s="194"/>
      <c r="HG3" s="194"/>
      <c r="HH3" s="194"/>
      <c r="HI3" s="194"/>
      <c r="HJ3" s="194"/>
      <c r="HK3" s="194"/>
      <c r="HL3" s="194"/>
      <c r="HM3" s="194"/>
      <c r="HN3" s="194"/>
      <c r="HO3" s="194"/>
      <c r="HP3" s="194"/>
      <c r="HQ3" s="194"/>
      <c r="HR3" s="194"/>
      <c r="HS3" s="194"/>
      <c r="HT3" s="194"/>
      <c r="HU3" s="194"/>
      <c r="HV3" s="194"/>
      <c r="HW3" s="194"/>
      <c r="HX3" s="194"/>
      <c r="HY3" s="194"/>
      <c r="HZ3" s="194"/>
      <c r="IA3" s="194"/>
      <c r="IB3" s="194"/>
      <c r="IC3" s="194"/>
      <c r="ID3" s="194"/>
      <c r="IE3" s="194"/>
      <c r="IF3" s="194"/>
      <c r="IG3" s="194"/>
      <c r="IH3" s="194"/>
      <c r="II3" s="194"/>
      <c r="IJ3" s="194"/>
      <c r="IK3" s="194"/>
      <c r="IL3" s="194"/>
      <c r="IM3" s="194"/>
      <c r="IN3" s="194"/>
      <c r="IO3" s="194"/>
      <c r="IP3" s="194"/>
      <c r="IQ3" s="194"/>
      <c r="IR3" s="194"/>
      <c r="IS3" s="194"/>
    </row>
    <row r="4" spans="1:253">
      <c r="A4" s="469" t="str">
        <f>'BIỂU SỐ 1'!A4:J4</f>
        <v>(Kèm theo Kế hoạch số          /KH-UBND ngày      /9/2021 của UBND huyện Tuần Giáo)</v>
      </c>
      <c r="B4" s="469"/>
      <c r="C4" s="469"/>
      <c r="D4" s="469"/>
      <c r="E4" s="469"/>
      <c r="F4" s="469"/>
      <c r="G4" s="469"/>
      <c r="H4" s="469"/>
      <c r="I4" s="469"/>
      <c r="J4" s="469"/>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c r="BQ4" s="194"/>
      <c r="BR4" s="194"/>
      <c r="BS4" s="194"/>
      <c r="BT4" s="194"/>
      <c r="BU4" s="194"/>
      <c r="BV4" s="194"/>
      <c r="BW4" s="194"/>
      <c r="BX4" s="194"/>
      <c r="BY4" s="194"/>
      <c r="BZ4" s="194"/>
      <c r="CA4" s="194"/>
      <c r="CB4" s="194"/>
      <c r="CC4" s="194"/>
      <c r="CD4" s="194"/>
      <c r="CE4" s="194"/>
      <c r="CF4" s="194"/>
      <c r="CG4" s="194"/>
      <c r="CH4" s="194"/>
      <c r="CI4" s="194"/>
      <c r="CJ4" s="194"/>
      <c r="CK4" s="194"/>
      <c r="CL4" s="194"/>
      <c r="CM4" s="194"/>
      <c r="CN4" s="194"/>
      <c r="CO4" s="194"/>
      <c r="CP4" s="194"/>
      <c r="CQ4" s="194"/>
      <c r="CR4" s="194"/>
      <c r="CS4" s="194"/>
      <c r="CT4" s="194"/>
      <c r="CU4" s="194"/>
      <c r="CV4" s="194"/>
      <c r="CW4" s="194"/>
      <c r="CX4" s="194"/>
      <c r="CY4" s="194"/>
      <c r="CZ4" s="194"/>
      <c r="DA4" s="194"/>
      <c r="DB4" s="194"/>
      <c r="DC4" s="194"/>
      <c r="DD4" s="194"/>
      <c r="DE4" s="194"/>
      <c r="DF4" s="194"/>
      <c r="DG4" s="194"/>
      <c r="DH4" s="194"/>
      <c r="DI4" s="194"/>
      <c r="DJ4" s="194"/>
      <c r="DK4" s="194"/>
      <c r="DL4" s="194"/>
      <c r="DM4" s="194"/>
      <c r="DN4" s="194"/>
      <c r="DO4" s="194"/>
      <c r="DP4" s="194"/>
      <c r="DQ4" s="194"/>
      <c r="DR4" s="194"/>
      <c r="DS4" s="194"/>
      <c r="DT4" s="194"/>
      <c r="DU4" s="194"/>
      <c r="DV4" s="194"/>
      <c r="DW4" s="194"/>
      <c r="DX4" s="194"/>
      <c r="DY4" s="194"/>
      <c r="DZ4" s="194"/>
      <c r="EA4" s="194"/>
      <c r="EB4" s="194"/>
      <c r="EC4" s="194"/>
      <c r="ED4" s="194"/>
      <c r="EE4" s="194"/>
      <c r="EF4" s="194"/>
      <c r="EG4" s="194"/>
      <c r="EH4" s="194"/>
      <c r="EI4" s="194"/>
      <c r="EJ4" s="194"/>
      <c r="EK4" s="194"/>
      <c r="EL4" s="194"/>
      <c r="EM4" s="194"/>
      <c r="EN4" s="194"/>
      <c r="EO4" s="194"/>
      <c r="EP4" s="194"/>
      <c r="EQ4" s="194"/>
      <c r="ER4" s="194"/>
      <c r="ES4" s="194"/>
      <c r="ET4" s="194"/>
      <c r="EU4" s="194"/>
      <c r="EV4" s="194"/>
      <c r="EW4" s="194"/>
      <c r="EX4" s="194"/>
      <c r="EY4" s="194"/>
      <c r="EZ4" s="194"/>
      <c r="FA4" s="194"/>
      <c r="FB4" s="194"/>
      <c r="FC4" s="194"/>
      <c r="FD4" s="194"/>
      <c r="FE4" s="194"/>
      <c r="FF4" s="194"/>
      <c r="FG4" s="194"/>
      <c r="FH4" s="194"/>
      <c r="FI4" s="194"/>
      <c r="FJ4" s="194"/>
      <c r="FK4" s="194"/>
      <c r="FL4" s="194"/>
      <c r="FM4" s="194"/>
      <c r="FN4" s="194"/>
      <c r="FO4" s="194"/>
      <c r="FP4" s="194"/>
      <c r="FQ4" s="194"/>
      <c r="FR4" s="194"/>
      <c r="FS4" s="194"/>
      <c r="FT4" s="194"/>
      <c r="FU4" s="194"/>
      <c r="FV4" s="194"/>
      <c r="FW4" s="194"/>
      <c r="FX4" s="194"/>
      <c r="FY4" s="194"/>
      <c r="FZ4" s="194"/>
      <c r="GA4" s="194"/>
      <c r="GB4" s="194"/>
      <c r="GC4" s="194"/>
      <c r="GD4" s="194"/>
      <c r="GE4" s="194"/>
      <c r="GF4" s="194"/>
      <c r="GG4" s="194"/>
      <c r="GH4" s="194"/>
      <c r="GI4" s="194"/>
      <c r="GJ4" s="194"/>
      <c r="GK4" s="194"/>
      <c r="GL4" s="194"/>
      <c r="GM4" s="194"/>
      <c r="GN4" s="194"/>
      <c r="GO4" s="194"/>
      <c r="GP4" s="194"/>
      <c r="GQ4" s="194"/>
      <c r="GR4" s="194"/>
      <c r="GS4" s="194"/>
      <c r="GT4" s="194"/>
      <c r="GU4" s="194"/>
      <c r="GV4" s="194"/>
      <c r="GW4" s="194"/>
      <c r="GX4" s="194"/>
      <c r="GY4" s="194"/>
      <c r="GZ4" s="194"/>
      <c r="HA4" s="194"/>
      <c r="HB4" s="194"/>
      <c r="HC4" s="194"/>
      <c r="HD4" s="194"/>
      <c r="HE4" s="194"/>
      <c r="HF4" s="194"/>
      <c r="HG4" s="194"/>
      <c r="HH4" s="194"/>
      <c r="HI4" s="194"/>
      <c r="HJ4" s="194"/>
      <c r="HK4" s="194"/>
      <c r="HL4" s="194"/>
      <c r="HM4" s="194"/>
      <c r="HN4" s="194"/>
      <c r="HO4" s="194"/>
      <c r="HP4" s="194"/>
      <c r="HQ4" s="194"/>
      <c r="HR4" s="194"/>
      <c r="HS4" s="194"/>
      <c r="HT4" s="194"/>
      <c r="HU4" s="194"/>
      <c r="HV4" s="194"/>
      <c r="HW4" s="194"/>
      <c r="HX4" s="194"/>
      <c r="HY4" s="194"/>
      <c r="HZ4" s="194"/>
      <c r="IA4" s="194"/>
      <c r="IB4" s="194"/>
      <c r="IC4" s="194"/>
      <c r="ID4" s="194"/>
      <c r="IE4" s="194"/>
      <c r="IF4" s="194"/>
      <c r="IG4" s="194"/>
      <c r="IH4" s="194"/>
      <c r="II4" s="194"/>
      <c r="IJ4" s="194"/>
      <c r="IK4" s="194"/>
      <c r="IL4" s="194"/>
      <c r="IM4" s="194"/>
      <c r="IN4" s="194"/>
      <c r="IO4" s="194"/>
      <c r="IP4" s="194"/>
      <c r="IQ4" s="194"/>
      <c r="IR4" s="194"/>
      <c r="IS4" s="194"/>
    </row>
    <row r="5" spans="1:253">
      <c r="A5" s="470" t="s">
        <v>495</v>
      </c>
      <c r="B5" s="470"/>
      <c r="C5" s="470"/>
      <c r="D5" s="470"/>
      <c r="E5" s="470"/>
      <c r="F5" s="470"/>
      <c r="G5" s="470"/>
      <c r="H5" s="470"/>
      <c r="I5" s="470"/>
      <c r="J5" s="470"/>
      <c r="K5" s="195"/>
    </row>
    <row r="6" spans="1:253" s="282" customFormat="1" ht="25.5" customHeight="1">
      <c r="A6" s="465" t="s">
        <v>677</v>
      </c>
      <c r="B6" s="465" t="s">
        <v>496</v>
      </c>
      <c r="C6" s="465" t="s">
        <v>448</v>
      </c>
      <c r="D6" s="465"/>
      <c r="E6" s="465"/>
      <c r="F6" s="465"/>
      <c r="G6" s="465" t="s">
        <v>497</v>
      </c>
      <c r="H6" s="465" t="s">
        <v>498</v>
      </c>
      <c r="I6" s="463" t="s">
        <v>499</v>
      </c>
      <c r="J6" s="465" t="s">
        <v>110</v>
      </c>
      <c r="K6" s="280"/>
      <c r="L6" s="281"/>
      <c r="M6" s="281"/>
      <c r="N6" s="281"/>
      <c r="O6" s="281"/>
      <c r="P6" s="281"/>
      <c r="Q6" s="281"/>
      <c r="R6" s="281"/>
      <c r="S6" s="281"/>
      <c r="T6" s="281"/>
      <c r="U6" s="281"/>
      <c r="V6" s="281"/>
      <c r="W6" s="281"/>
      <c r="X6" s="281"/>
      <c r="Y6" s="281"/>
      <c r="Z6" s="281"/>
      <c r="AA6" s="281"/>
      <c r="AB6" s="281"/>
      <c r="AC6" s="281"/>
      <c r="AD6" s="281"/>
      <c r="AE6" s="281"/>
      <c r="AF6" s="281"/>
      <c r="AG6" s="281"/>
      <c r="AH6" s="281"/>
      <c r="AI6" s="281"/>
      <c r="AJ6" s="281"/>
      <c r="AK6" s="281"/>
      <c r="AL6" s="281"/>
      <c r="AM6" s="281"/>
      <c r="AN6" s="281"/>
      <c r="AO6" s="281"/>
      <c r="AP6" s="281"/>
      <c r="AQ6" s="281"/>
      <c r="AR6" s="281"/>
      <c r="AS6" s="281"/>
      <c r="AT6" s="281"/>
      <c r="AU6" s="281"/>
      <c r="AV6" s="281"/>
      <c r="AW6" s="281"/>
      <c r="AX6" s="281"/>
      <c r="AY6" s="281"/>
      <c r="AZ6" s="281"/>
      <c r="BA6" s="281"/>
      <c r="BB6" s="281"/>
      <c r="BC6" s="281"/>
      <c r="BD6" s="281"/>
      <c r="BE6" s="281"/>
      <c r="BF6" s="281"/>
      <c r="BG6" s="281"/>
      <c r="BH6" s="281"/>
      <c r="BI6" s="281"/>
      <c r="BJ6" s="281"/>
      <c r="BK6" s="281"/>
      <c r="BL6" s="281"/>
      <c r="BM6" s="281"/>
      <c r="BN6" s="281"/>
      <c r="BO6" s="281"/>
      <c r="BP6" s="281"/>
      <c r="BQ6" s="281"/>
      <c r="BR6" s="281"/>
      <c r="BS6" s="281"/>
      <c r="BT6" s="281"/>
      <c r="BU6" s="281"/>
      <c r="BV6" s="281"/>
      <c r="BW6" s="281"/>
      <c r="BX6" s="281"/>
      <c r="BY6" s="281"/>
      <c r="BZ6" s="281"/>
      <c r="CA6" s="281"/>
      <c r="CB6" s="281"/>
      <c r="CC6" s="281"/>
      <c r="CD6" s="281"/>
      <c r="CE6" s="281"/>
      <c r="CF6" s="281"/>
      <c r="CG6" s="281"/>
      <c r="CH6" s="281"/>
      <c r="CI6" s="281"/>
      <c r="CJ6" s="281"/>
      <c r="CK6" s="281"/>
      <c r="CL6" s="281"/>
      <c r="CM6" s="281"/>
      <c r="CN6" s="281"/>
      <c r="CO6" s="281"/>
      <c r="CP6" s="281"/>
      <c r="CQ6" s="281"/>
      <c r="CR6" s="281"/>
      <c r="CS6" s="281"/>
      <c r="CT6" s="281"/>
      <c r="CU6" s="281"/>
      <c r="CV6" s="281"/>
      <c r="CW6" s="281"/>
      <c r="CX6" s="281"/>
      <c r="CY6" s="281"/>
      <c r="CZ6" s="281"/>
      <c r="DA6" s="281"/>
      <c r="DB6" s="281"/>
      <c r="DC6" s="281"/>
      <c r="DD6" s="281"/>
      <c r="DE6" s="281"/>
      <c r="DF6" s="281"/>
      <c r="DG6" s="281"/>
      <c r="DH6" s="281"/>
      <c r="DI6" s="281"/>
      <c r="DJ6" s="281"/>
      <c r="DK6" s="281"/>
      <c r="DL6" s="281"/>
      <c r="DM6" s="281"/>
      <c r="DN6" s="281"/>
      <c r="DO6" s="281"/>
      <c r="DP6" s="281"/>
      <c r="DQ6" s="281"/>
      <c r="DR6" s="281"/>
      <c r="DS6" s="281"/>
      <c r="DT6" s="281"/>
      <c r="DU6" s="281"/>
      <c r="DV6" s="281"/>
      <c r="DW6" s="281"/>
      <c r="DX6" s="281"/>
      <c r="DY6" s="281"/>
      <c r="DZ6" s="281"/>
      <c r="EA6" s="281"/>
      <c r="EB6" s="281"/>
      <c r="EC6" s="281"/>
      <c r="ED6" s="281"/>
      <c r="EE6" s="281"/>
      <c r="EF6" s="281"/>
      <c r="EG6" s="281"/>
      <c r="EH6" s="281"/>
      <c r="EI6" s="281"/>
      <c r="EJ6" s="281"/>
      <c r="EK6" s="281"/>
      <c r="EL6" s="281"/>
      <c r="EM6" s="281"/>
      <c r="EN6" s="281"/>
      <c r="EO6" s="281"/>
      <c r="EP6" s="281"/>
      <c r="EQ6" s="281"/>
      <c r="ER6" s="281"/>
      <c r="ES6" s="281"/>
      <c r="ET6" s="281"/>
      <c r="EU6" s="281"/>
      <c r="EV6" s="281"/>
      <c r="EW6" s="281"/>
      <c r="EX6" s="281"/>
      <c r="EY6" s="281"/>
      <c r="EZ6" s="281"/>
      <c r="FA6" s="281"/>
      <c r="FB6" s="281"/>
      <c r="FC6" s="281"/>
      <c r="FD6" s="281"/>
      <c r="FE6" s="281"/>
      <c r="FF6" s="281"/>
      <c r="FG6" s="281"/>
      <c r="FH6" s="281"/>
      <c r="FI6" s="281"/>
      <c r="FJ6" s="281"/>
      <c r="FK6" s="281"/>
      <c r="FL6" s="281"/>
      <c r="FM6" s="281"/>
      <c r="FN6" s="281"/>
      <c r="FO6" s="281"/>
      <c r="FP6" s="281"/>
      <c r="FQ6" s="281"/>
      <c r="FR6" s="281"/>
      <c r="FS6" s="281"/>
      <c r="FT6" s="281"/>
      <c r="FU6" s="281"/>
      <c r="FV6" s="281"/>
      <c r="FW6" s="281"/>
      <c r="FX6" s="281"/>
      <c r="FY6" s="281"/>
      <c r="FZ6" s="281"/>
      <c r="GA6" s="281"/>
      <c r="GB6" s="281"/>
      <c r="GC6" s="281"/>
      <c r="GD6" s="281"/>
      <c r="GE6" s="281"/>
      <c r="GF6" s="281"/>
      <c r="GG6" s="281"/>
      <c r="GH6" s="281"/>
      <c r="GI6" s="281"/>
      <c r="GJ6" s="281"/>
      <c r="GK6" s="281"/>
      <c r="GL6" s="281"/>
      <c r="GM6" s="281"/>
      <c r="GN6" s="281"/>
      <c r="GO6" s="281"/>
      <c r="GP6" s="281"/>
      <c r="GQ6" s="281"/>
      <c r="GR6" s="281"/>
      <c r="GS6" s="281"/>
      <c r="GT6" s="281"/>
      <c r="GU6" s="281"/>
      <c r="GV6" s="281"/>
      <c r="GW6" s="281"/>
      <c r="GX6" s="281"/>
      <c r="GY6" s="281"/>
      <c r="GZ6" s="281"/>
      <c r="HA6" s="281"/>
      <c r="HB6" s="281"/>
      <c r="HC6" s="281"/>
      <c r="HD6" s="281"/>
      <c r="HE6" s="281"/>
      <c r="HF6" s="281"/>
      <c r="HG6" s="281"/>
      <c r="HH6" s="281"/>
      <c r="HI6" s="281"/>
      <c r="HJ6" s="281"/>
      <c r="HK6" s="281"/>
      <c r="HL6" s="281"/>
      <c r="HM6" s="281"/>
      <c r="HN6" s="281"/>
      <c r="HO6" s="281"/>
      <c r="HP6" s="281"/>
      <c r="HQ6" s="281"/>
      <c r="HR6" s="281"/>
      <c r="HS6" s="281"/>
      <c r="HT6" s="281"/>
      <c r="HU6" s="281"/>
      <c r="HV6" s="281"/>
      <c r="HW6" s="281"/>
      <c r="HX6" s="281"/>
      <c r="HY6" s="281"/>
      <c r="HZ6" s="281"/>
      <c r="IA6" s="281"/>
      <c r="IB6" s="281"/>
      <c r="IC6" s="281"/>
      <c r="ID6" s="281"/>
      <c r="IE6" s="281"/>
      <c r="IF6" s="281"/>
      <c r="IG6" s="281"/>
      <c r="IH6" s="281"/>
      <c r="II6" s="281"/>
      <c r="IJ6" s="281"/>
      <c r="IK6" s="281"/>
      <c r="IL6" s="281"/>
      <c r="IM6" s="281"/>
      <c r="IN6" s="281"/>
      <c r="IO6" s="281"/>
      <c r="IP6" s="281"/>
      <c r="IQ6" s="281"/>
      <c r="IR6" s="281"/>
      <c r="IS6" s="281"/>
    </row>
    <row r="7" spans="1:253" s="282" customFormat="1" ht="63" customHeight="1">
      <c r="A7" s="465"/>
      <c r="B7" s="465"/>
      <c r="C7" s="283" t="s">
        <v>4</v>
      </c>
      <c r="D7" s="283" t="s">
        <v>683</v>
      </c>
      <c r="E7" s="283" t="s">
        <v>685</v>
      </c>
      <c r="F7" s="283" t="s">
        <v>678</v>
      </c>
      <c r="G7" s="465"/>
      <c r="H7" s="465"/>
      <c r="I7" s="464"/>
      <c r="J7" s="465"/>
      <c r="K7" s="280"/>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1"/>
      <c r="AP7" s="281"/>
      <c r="AQ7" s="281"/>
      <c r="AR7" s="281"/>
      <c r="AS7" s="281"/>
      <c r="AT7" s="281"/>
      <c r="AU7" s="281"/>
      <c r="AV7" s="281"/>
      <c r="AW7" s="281"/>
      <c r="AX7" s="281"/>
      <c r="AY7" s="281"/>
      <c r="AZ7" s="281"/>
      <c r="BA7" s="281"/>
      <c r="BB7" s="281"/>
      <c r="BC7" s="281"/>
      <c r="BD7" s="281"/>
      <c r="BE7" s="281"/>
      <c r="BF7" s="281"/>
      <c r="BG7" s="281"/>
      <c r="BH7" s="281"/>
      <c r="BI7" s="281"/>
      <c r="BJ7" s="281"/>
      <c r="BK7" s="281"/>
      <c r="BL7" s="281"/>
      <c r="BM7" s="281"/>
      <c r="BN7" s="281"/>
      <c r="BO7" s="281"/>
      <c r="BP7" s="281"/>
      <c r="BQ7" s="281"/>
      <c r="BR7" s="281"/>
      <c r="BS7" s="281"/>
      <c r="BT7" s="281"/>
      <c r="BU7" s="281"/>
      <c r="BV7" s="281"/>
      <c r="BW7" s="281"/>
      <c r="BX7" s="281"/>
      <c r="BY7" s="281"/>
      <c r="BZ7" s="281"/>
      <c r="CA7" s="281"/>
      <c r="CB7" s="281"/>
      <c r="CC7" s="281"/>
      <c r="CD7" s="281"/>
      <c r="CE7" s="281"/>
      <c r="CF7" s="281"/>
      <c r="CG7" s="281"/>
      <c r="CH7" s="281"/>
      <c r="CI7" s="281"/>
      <c r="CJ7" s="281"/>
      <c r="CK7" s="281"/>
      <c r="CL7" s="281"/>
      <c r="CM7" s="281"/>
      <c r="CN7" s="281"/>
      <c r="CO7" s="281"/>
      <c r="CP7" s="281"/>
      <c r="CQ7" s="281"/>
      <c r="CR7" s="281"/>
      <c r="CS7" s="281"/>
      <c r="CT7" s="281"/>
      <c r="CU7" s="281"/>
      <c r="CV7" s="281"/>
      <c r="CW7" s="281"/>
      <c r="CX7" s="281"/>
      <c r="CY7" s="281"/>
      <c r="CZ7" s="281"/>
      <c r="DA7" s="281"/>
      <c r="DB7" s="281"/>
      <c r="DC7" s="281"/>
      <c r="DD7" s="281"/>
      <c r="DE7" s="281"/>
      <c r="DF7" s="281"/>
      <c r="DG7" s="281"/>
      <c r="DH7" s="281"/>
      <c r="DI7" s="281"/>
      <c r="DJ7" s="281"/>
      <c r="DK7" s="281"/>
      <c r="DL7" s="281"/>
      <c r="DM7" s="281"/>
      <c r="DN7" s="281"/>
      <c r="DO7" s="281"/>
      <c r="DP7" s="281"/>
      <c r="DQ7" s="281"/>
      <c r="DR7" s="281"/>
      <c r="DS7" s="281"/>
      <c r="DT7" s="281"/>
      <c r="DU7" s="281"/>
      <c r="DV7" s="281"/>
      <c r="DW7" s="281"/>
      <c r="DX7" s="281"/>
      <c r="DY7" s="281"/>
      <c r="DZ7" s="281"/>
      <c r="EA7" s="281"/>
      <c r="EB7" s="281"/>
      <c r="EC7" s="281"/>
      <c r="ED7" s="281"/>
      <c r="EE7" s="281"/>
      <c r="EF7" s="281"/>
      <c r="EG7" s="281"/>
      <c r="EH7" s="281"/>
      <c r="EI7" s="281"/>
      <c r="EJ7" s="281"/>
      <c r="EK7" s="281"/>
      <c r="EL7" s="281"/>
      <c r="EM7" s="281"/>
      <c r="EN7" s="281"/>
      <c r="EO7" s="281"/>
      <c r="EP7" s="281"/>
      <c r="EQ7" s="281"/>
      <c r="ER7" s="281"/>
      <c r="ES7" s="281"/>
      <c r="ET7" s="281"/>
      <c r="EU7" s="281"/>
      <c r="EV7" s="281"/>
      <c r="EW7" s="281"/>
      <c r="EX7" s="281"/>
      <c r="EY7" s="281"/>
      <c r="EZ7" s="281"/>
      <c r="FA7" s="281"/>
      <c r="FB7" s="281"/>
      <c r="FC7" s="281"/>
      <c r="FD7" s="281"/>
      <c r="FE7" s="281"/>
      <c r="FF7" s="281"/>
      <c r="FG7" s="281"/>
      <c r="FH7" s="281"/>
      <c r="FI7" s="281"/>
      <c r="FJ7" s="281"/>
      <c r="FK7" s="281"/>
      <c r="FL7" s="281"/>
      <c r="FM7" s="281"/>
      <c r="FN7" s="281"/>
      <c r="FO7" s="281"/>
      <c r="FP7" s="281"/>
      <c r="FQ7" s="281"/>
      <c r="FR7" s="281"/>
      <c r="FS7" s="281"/>
      <c r="FT7" s="281"/>
      <c r="FU7" s="281"/>
      <c r="FV7" s="281"/>
      <c r="FW7" s="281"/>
      <c r="FX7" s="281"/>
      <c r="FY7" s="281"/>
      <c r="FZ7" s="281"/>
      <c r="GA7" s="281"/>
      <c r="GB7" s="281"/>
      <c r="GC7" s="281"/>
      <c r="GD7" s="281"/>
      <c r="GE7" s="281"/>
      <c r="GF7" s="281"/>
      <c r="GG7" s="281"/>
      <c r="GH7" s="281"/>
      <c r="GI7" s="281"/>
      <c r="GJ7" s="281"/>
      <c r="GK7" s="281"/>
      <c r="GL7" s="281"/>
      <c r="GM7" s="281"/>
      <c r="GN7" s="281"/>
      <c r="GO7" s="281"/>
      <c r="GP7" s="281"/>
      <c r="GQ7" s="281"/>
      <c r="GR7" s="281"/>
      <c r="GS7" s="281"/>
      <c r="GT7" s="281"/>
      <c r="GU7" s="281"/>
      <c r="GV7" s="281"/>
      <c r="GW7" s="281"/>
      <c r="GX7" s="281"/>
      <c r="GY7" s="281"/>
      <c r="GZ7" s="281"/>
      <c r="HA7" s="281"/>
      <c r="HB7" s="281"/>
      <c r="HC7" s="281"/>
      <c r="HD7" s="281"/>
      <c r="HE7" s="281"/>
      <c r="HF7" s="281"/>
      <c r="HG7" s="281"/>
      <c r="HH7" s="281"/>
      <c r="HI7" s="281"/>
      <c r="HJ7" s="281"/>
      <c r="HK7" s="281"/>
      <c r="HL7" s="281"/>
      <c r="HM7" s="281"/>
      <c r="HN7" s="281"/>
      <c r="HO7" s="281"/>
      <c r="HP7" s="281"/>
      <c r="HQ7" s="281"/>
      <c r="HR7" s="281"/>
      <c r="HS7" s="281"/>
      <c r="HT7" s="281"/>
      <c r="HU7" s="281"/>
      <c r="HV7" s="281"/>
      <c r="HW7" s="281"/>
      <c r="HX7" s="281"/>
      <c r="HY7" s="281"/>
      <c r="HZ7" s="281"/>
      <c r="IA7" s="281"/>
      <c r="IB7" s="281"/>
      <c r="IC7" s="281"/>
      <c r="ID7" s="281"/>
      <c r="IE7" s="281"/>
      <c r="IF7" s="281"/>
      <c r="IG7" s="281"/>
      <c r="IH7" s="281"/>
      <c r="II7" s="281"/>
      <c r="IJ7" s="281"/>
      <c r="IK7" s="281"/>
      <c r="IL7" s="281"/>
      <c r="IM7" s="281"/>
      <c r="IN7" s="281"/>
      <c r="IO7" s="281"/>
      <c r="IP7" s="281"/>
      <c r="IQ7" s="281"/>
      <c r="IR7" s="281"/>
      <c r="IS7" s="281"/>
    </row>
    <row r="8" spans="1:253" ht="21" customHeight="1">
      <c r="A8" s="198">
        <v>1</v>
      </c>
      <c r="B8" s="198">
        <v>2</v>
      </c>
      <c r="C8" s="198">
        <v>3</v>
      </c>
      <c r="D8" s="198">
        <v>4</v>
      </c>
      <c r="E8" s="198">
        <v>5</v>
      </c>
      <c r="F8" s="198">
        <v>6</v>
      </c>
      <c r="G8" s="198">
        <v>7</v>
      </c>
      <c r="H8" s="198">
        <v>8</v>
      </c>
      <c r="I8" s="198">
        <v>9</v>
      </c>
      <c r="J8" s="198">
        <v>10</v>
      </c>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B8" s="196"/>
      <c r="CC8" s="196"/>
      <c r="CD8" s="196"/>
      <c r="CE8" s="196"/>
      <c r="CF8" s="196"/>
      <c r="CG8" s="196"/>
      <c r="CH8" s="196"/>
      <c r="CI8" s="196"/>
      <c r="CJ8" s="196"/>
      <c r="CK8" s="196"/>
      <c r="CL8" s="196"/>
      <c r="CM8" s="196"/>
      <c r="CN8" s="196"/>
      <c r="CO8" s="196"/>
      <c r="CP8" s="196"/>
      <c r="CQ8" s="196"/>
      <c r="CR8" s="196"/>
      <c r="CS8" s="196"/>
      <c r="CT8" s="196"/>
      <c r="CU8" s="196"/>
      <c r="CV8" s="196"/>
      <c r="CW8" s="196"/>
      <c r="CX8" s="196"/>
      <c r="CY8" s="196"/>
      <c r="CZ8" s="196"/>
      <c r="DA8" s="196"/>
      <c r="DB8" s="196"/>
      <c r="DC8" s="196"/>
      <c r="DD8" s="196"/>
      <c r="DE8" s="196"/>
      <c r="DF8" s="196"/>
      <c r="DG8" s="196"/>
      <c r="DH8" s="196"/>
      <c r="DI8" s="196"/>
      <c r="DJ8" s="196"/>
      <c r="DK8" s="196"/>
      <c r="DL8" s="196"/>
      <c r="DM8" s="196"/>
      <c r="DN8" s="196"/>
      <c r="DO8" s="196"/>
      <c r="DP8" s="196"/>
      <c r="DQ8" s="196"/>
      <c r="DR8" s="196"/>
      <c r="DS8" s="196"/>
      <c r="DT8" s="196"/>
      <c r="DU8" s="196"/>
      <c r="DV8" s="196"/>
      <c r="DW8" s="196"/>
      <c r="DX8" s="196"/>
      <c r="DY8" s="196"/>
      <c r="DZ8" s="196"/>
      <c r="EA8" s="196"/>
      <c r="EB8" s="196"/>
      <c r="EC8" s="196"/>
      <c r="ED8" s="196"/>
      <c r="EE8" s="196"/>
      <c r="EF8" s="196"/>
      <c r="EG8" s="196"/>
      <c r="EH8" s="196"/>
      <c r="EI8" s="196"/>
      <c r="EJ8" s="196"/>
      <c r="EK8" s="196"/>
      <c r="EL8" s="196"/>
      <c r="EM8" s="196"/>
      <c r="EN8" s="196"/>
      <c r="EO8" s="196"/>
      <c r="EP8" s="196"/>
      <c r="EQ8" s="196"/>
      <c r="ER8" s="196"/>
      <c r="ES8" s="196"/>
      <c r="ET8" s="196"/>
      <c r="EU8" s="196"/>
      <c r="EV8" s="196"/>
      <c r="EW8" s="196"/>
      <c r="EX8" s="196"/>
      <c r="EY8" s="196"/>
      <c r="EZ8" s="196"/>
      <c r="FA8" s="196"/>
      <c r="FB8" s="196"/>
      <c r="FC8" s="196"/>
      <c r="FD8" s="196"/>
      <c r="FE8" s="196"/>
      <c r="FF8" s="196"/>
      <c r="FG8" s="196"/>
      <c r="FH8" s="196"/>
      <c r="FI8" s="196"/>
      <c r="FJ8" s="196"/>
      <c r="FK8" s="196"/>
      <c r="FL8" s="196"/>
      <c r="FM8" s="196"/>
      <c r="FN8" s="196"/>
      <c r="FO8" s="196"/>
      <c r="FP8" s="196"/>
      <c r="FQ8" s="196"/>
      <c r="FR8" s="196"/>
      <c r="FS8" s="196"/>
      <c r="FT8" s="196"/>
      <c r="FU8" s="196"/>
      <c r="FV8" s="196"/>
      <c r="FW8" s="196"/>
      <c r="FX8" s="196"/>
      <c r="FY8" s="196"/>
      <c r="FZ8" s="196"/>
      <c r="GA8" s="196"/>
      <c r="GB8" s="196"/>
      <c r="GC8" s="196"/>
      <c r="GD8" s="196"/>
      <c r="GE8" s="196"/>
      <c r="GF8" s="196"/>
      <c r="GG8" s="196"/>
      <c r="GH8" s="196"/>
      <c r="GI8" s="196"/>
      <c r="GJ8" s="196"/>
      <c r="GK8" s="196"/>
      <c r="GL8" s="196"/>
      <c r="GM8" s="196"/>
      <c r="GN8" s="196"/>
      <c r="GO8" s="196"/>
      <c r="GP8" s="196"/>
      <c r="GQ8" s="196"/>
      <c r="GR8" s="196"/>
      <c r="GS8" s="196"/>
      <c r="GT8" s="196"/>
      <c r="GU8" s="196"/>
      <c r="GV8" s="196"/>
      <c r="GW8" s="196"/>
      <c r="GX8" s="196"/>
      <c r="GY8" s="196"/>
      <c r="GZ8" s="196"/>
      <c r="HA8" s="196"/>
      <c r="HB8" s="196"/>
      <c r="HC8" s="196"/>
      <c r="HD8" s="196"/>
      <c r="HE8" s="196"/>
      <c r="HF8" s="196"/>
      <c r="HG8" s="196"/>
      <c r="HH8" s="196"/>
      <c r="HI8" s="196"/>
      <c r="HJ8" s="196"/>
      <c r="HK8" s="196"/>
      <c r="HL8" s="196"/>
      <c r="HM8" s="196"/>
      <c r="HN8" s="196"/>
      <c r="HO8" s="196"/>
      <c r="HP8" s="196"/>
      <c r="HQ8" s="196"/>
      <c r="HR8" s="196"/>
      <c r="HS8" s="196"/>
      <c r="HT8" s="196"/>
      <c r="HU8" s="196"/>
      <c r="HV8" s="196"/>
      <c r="HW8" s="196"/>
      <c r="HX8" s="196"/>
      <c r="HY8" s="196"/>
      <c r="HZ8" s="196"/>
      <c r="IA8" s="196"/>
      <c r="IB8" s="196"/>
      <c r="IC8" s="196"/>
      <c r="ID8" s="196"/>
      <c r="IE8" s="196"/>
      <c r="IF8" s="196"/>
      <c r="IG8" s="196"/>
      <c r="IH8" s="196"/>
      <c r="II8" s="196"/>
      <c r="IJ8" s="196"/>
      <c r="IK8" s="196"/>
      <c r="IL8" s="196"/>
      <c r="IM8" s="196"/>
      <c r="IN8" s="196"/>
      <c r="IO8" s="196"/>
      <c r="IP8" s="196"/>
      <c r="IQ8" s="196"/>
      <c r="IR8" s="196"/>
      <c r="IS8" s="196"/>
    </row>
    <row r="9" spans="1:253" ht="21" customHeight="1">
      <c r="A9" s="197"/>
      <c r="B9" s="199" t="s">
        <v>119</v>
      </c>
      <c r="C9" s="404">
        <f>C10+C12+C19</f>
        <v>112398</v>
      </c>
      <c r="D9" s="404">
        <f t="shared" ref="D9:I9" si="0">D10+D12+D19</f>
        <v>37808.796999999999</v>
      </c>
      <c r="E9" s="404">
        <f t="shared" si="0"/>
        <v>71859.888000000006</v>
      </c>
      <c r="F9" s="404">
        <f t="shared" si="0"/>
        <v>150032.80100000001</v>
      </c>
      <c r="G9" s="223">
        <f t="shared" si="0"/>
        <v>828000</v>
      </c>
      <c r="H9" s="223">
        <f>H10+H12+H19</f>
        <v>264403.09100000001</v>
      </c>
      <c r="I9" s="223">
        <f t="shared" si="0"/>
        <v>264403.09100000001</v>
      </c>
      <c r="J9" s="386"/>
      <c r="K9" s="461"/>
      <c r="L9" s="462"/>
      <c r="M9" s="462"/>
      <c r="N9" s="462"/>
    </row>
    <row r="10" spans="1:253" s="203" customFormat="1" ht="21" customHeight="1">
      <c r="A10" s="199" t="s">
        <v>64</v>
      </c>
      <c r="B10" s="201" t="s">
        <v>509</v>
      </c>
      <c r="C10" s="223">
        <f t="shared" ref="C10:I10" si="1">SUM(C11:C11)</f>
        <v>13005</v>
      </c>
      <c r="D10" s="223">
        <f t="shared" si="1"/>
        <v>0</v>
      </c>
      <c r="E10" s="223">
        <f t="shared" si="1"/>
        <v>9000</v>
      </c>
      <c r="F10" s="223">
        <f t="shared" si="1"/>
        <v>13005</v>
      </c>
      <c r="G10" s="223">
        <f t="shared" si="1"/>
        <v>214000</v>
      </c>
      <c r="H10" s="223">
        <f t="shared" si="1"/>
        <v>13500</v>
      </c>
      <c r="I10" s="223">
        <f t="shared" si="1"/>
        <v>13500</v>
      </c>
      <c r="J10" s="200"/>
      <c r="K10" s="202"/>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94"/>
      <c r="BK10" s="194"/>
      <c r="BL10" s="194"/>
      <c r="BM10" s="194"/>
      <c r="BN10" s="194"/>
      <c r="BO10" s="194"/>
      <c r="BP10" s="194"/>
      <c r="BQ10" s="194"/>
      <c r="BR10" s="194"/>
      <c r="BS10" s="194"/>
      <c r="BT10" s="194"/>
      <c r="BU10" s="194"/>
      <c r="BV10" s="194"/>
      <c r="BW10" s="194"/>
      <c r="BX10" s="194"/>
      <c r="BY10" s="194"/>
      <c r="BZ10" s="194"/>
      <c r="CA10" s="194"/>
      <c r="CB10" s="194"/>
      <c r="CC10" s="194"/>
      <c r="CD10" s="194"/>
      <c r="CE10" s="194"/>
      <c r="CF10" s="194"/>
      <c r="CG10" s="194"/>
      <c r="CH10" s="194"/>
      <c r="CI10" s="194"/>
      <c r="CJ10" s="194"/>
      <c r="CK10" s="194"/>
      <c r="CL10" s="194"/>
      <c r="CM10" s="194"/>
      <c r="CN10" s="194"/>
      <c r="CO10" s="194"/>
      <c r="CP10" s="194"/>
      <c r="CQ10" s="194"/>
      <c r="CR10" s="194"/>
      <c r="CS10" s="194"/>
      <c r="CT10" s="194"/>
      <c r="CU10" s="194"/>
      <c r="CV10" s="194"/>
      <c r="CW10" s="194"/>
      <c r="CX10" s="194"/>
      <c r="CY10" s="194"/>
      <c r="CZ10" s="194"/>
      <c r="DA10" s="194"/>
      <c r="DB10" s="194"/>
      <c r="DC10" s="194"/>
      <c r="DD10" s="194"/>
      <c r="DE10" s="194"/>
      <c r="DF10" s="194"/>
      <c r="DG10" s="194"/>
      <c r="DH10" s="194"/>
      <c r="DI10" s="194"/>
      <c r="DJ10" s="194"/>
      <c r="DK10" s="194"/>
      <c r="DL10" s="194"/>
      <c r="DM10" s="194"/>
      <c r="DN10" s="194"/>
      <c r="DO10" s="194"/>
      <c r="DP10" s="194"/>
      <c r="DQ10" s="194"/>
      <c r="DR10" s="194"/>
      <c r="DS10" s="194"/>
      <c r="DT10" s="194"/>
      <c r="DU10" s="194"/>
      <c r="DV10" s="194"/>
      <c r="DW10" s="194"/>
      <c r="DX10" s="194"/>
      <c r="DY10" s="194"/>
      <c r="DZ10" s="194"/>
      <c r="EA10" s="194"/>
      <c r="EB10" s="194"/>
      <c r="EC10" s="194"/>
      <c r="ED10" s="194"/>
      <c r="EE10" s="194"/>
      <c r="EF10" s="194"/>
      <c r="EG10" s="194"/>
      <c r="EH10" s="194"/>
      <c r="EI10" s="194"/>
      <c r="EJ10" s="194"/>
      <c r="EK10" s="194"/>
      <c r="EL10" s="194"/>
      <c r="EM10" s="194"/>
      <c r="EN10" s="194"/>
      <c r="EO10" s="194"/>
      <c r="EP10" s="194"/>
      <c r="EQ10" s="194"/>
      <c r="ER10" s="194"/>
      <c r="ES10" s="194"/>
      <c r="ET10" s="194"/>
      <c r="EU10" s="194"/>
      <c r="EV10" s="194"/>
      <c r="EW10" s="194"/>
      <c r="EX10" s="194"/>
      <c r="EY10" s="194"/>
      <c r="EZ10" s="194"/>
      <c r="FA10" s="194"/>
      <c r="FB10" s="194"/>
      <c r="FC10" s="194"/>
      <c r="FD10" s="194"/>
      <c r="FE10" s="194"/>
      <c r="FF10" s="194"/>
      <c r="FG10" s="194"/>
      <c r="FH10" s="194"/>
      <c r="FI10" s="194"/>
      <c r="FJ10" s="194"/>
      <c r="FK10" s="194"/>
      <c r="FL10" s="194"/>
      <c r="FM10" s="194"/>
      <c r="FN10" s="194"/>
      <c r="FO10" s="194"/>
      <c r="FP10" s="194"/>
      <c r="FQ10" s="194"/>
      <c r="FR10" s="194"/>
      <c r="FS10" s="194"/>
      <c r="FT10" s="194"/>
      <c r="FU10" s="194"/>
      <c r="FV10" s="194"/>
      <c r="FW10" s="194"/>
      <c r="FX10" s="194"/>
      <c r="FY10" s="194"/>
      <c r="FZ10" s="194"/>
      <c r="GA10" s="194"/>
      <c r="GB10" s="194"/>
      <c r="GC10" s="194"/>
      <c r="GD10" s="194"/>
      <c r="GE10" s="194"/>
      <c r="GF10" s="194"/>
      <c r="GG10" s="194"/>
      <c r="GH10" s="194"/>
      <c r="GI10" s="194"/>
      <c r="GJ10" s="194"/>
      <c r="GK10" s="194"/>
      <c r="GL10" s="194"/>
      <c r="GM10" s="194"/>
      <c r="GN10" s="194"/>
      <c r="GO10" s="194"/>
      <c r="GP10" s="194"/>
      <c r="GQ10" s="194"/>
      <c r="GR10" s="194"/>
      <c r="GS10" s="194"/>
      <c r="GT10" s="194"/>
      <c r="GU10" s="194"/>
      <c r="GV10" s="194"/>
      <c r="GW10" s="194"/>
      <c r="GX10" s="194"/>
      <c r="GY10" s="194"/>
      <c r="GZ10" s="194"/>
      <c r="HA10" s="194"/>
      <c r="HB10" s="194"/>
      <c r="HC10" s="194"/>
      <c r="HD10" s="194"/>
      <c r="HE10" s="194"/>
      <c r="HF10" s="194"/>
      <c r="HG10" s="194"/>
      <c r="HH10" s="194"/>
      <c r="HI10" s="194"/>
      <c r="HJ10" s="194"/>
      <c r="HK10" s="194"/>
      <c r="HL10" s="194"/>
      <c r="HM10" s="194"/>
      <c r="HN10" s="194"/>
      <c r="HO10" s="194"/>
      <c r="HP10" s="194"/>
      <c r="HQ10" s="194"/>
      <c r="HR10" s="194"/>
      <c r="HS10" s="194"/>
      <c r="HT10" s="194"/>
      <c r="HU10" s="194"/>
      <c r="HV10" s="194"/>
      <c r="HW10" s="194"/>
      <c r="HX10" s="194"/>
      <c r="HY10" s="194"/>
      <c r="HZ10" s="194"/>
      <c r="IA10" s="194"/>
      <c r="IB10" s="194"/>
      <c r="IC10" s="194"/>
      <c r="ID10" s="194"/>
      <c r="IE10" s="194"/>
      <c r="IF10" s="194"/>
      <c r="IG10" s="194"/>
      <c r="IH10" s="194"/>
      <c r="II10" s="194"/>
      <c r="IJ10" s="194"/>
      <c r="IK10" s="194"/>
      <c r="IL10" s="194"/>
      <c r="IM10" s="194"/>
      <c r="IN10" s="194"/>
      <c r="IO10" s="194"/>
      <c r="IP10" s="194"/>
      <c r="IQ10" s="194"/>
      <c r="IR10" s="194"/>
      <c r="IS10" s="194"/>
    </row>
    <row r="11" spans="1:253" s="205" customFormat="1" ht="36.75" customHeight="1">
      <c r="A11" s="220">
        <v>1</v>
      </c>
      <c r="B11" s="221" t="s">
        <v>684</v>
      </c>
      <c r="C11" s="224">
        <v>13005</v>
      </c>
      <c r="D11" s="224"/>
      <c r="E11" s="224">
        <v>9000</v>
      </c>
      <c r="F11" s="224">
        <v>13005</v>
      </c>
      <c r="G11" s="224">
        <v>214000</v>
      </c>
      <c r="H11" s="224">
        <v>13500</v>
      </c>
      <c r="I11" s="224">
        <v>13500</v>
      </c>
      <c r="J11" s="222"/>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s="204"/>
      <c r="BX11" s="204"/>
      <c r="BY11" s="204"/>
      <c r="BZ11" s="204"/>
      <c r="CA11" s="204"/>
      <c r="CB11" s="204"/>
      <c r="CC11" s="204"/>
      <c r="CD11" s="204"/>
      <c r="CE11" s="204"/>
      <c r="CF11" s="204"/>
      <c r="CG11" s="204"/>
      <c r="CH11" s="204"/>
      <c r="CI11" s="204"/>
      <c r="CJ11" s="204"/>
      <c r="CK11" s="204"/>
      <c r="CL11" s="204"/>
      <c r="CM11" s="204"/>
      <c r="CN11" s="204"/>
      <c r="CO11" s="204"/>
      <c r="CP11" s="204"/>
      <c r="CQ11" s="204"/>
      <c r="CR11" s="204"/>
      <c r="CS11" s="204"/>
      <c r="CT11" s="204"/>
      <c r="CU11" s="204"/>
      <c r="CV11" s="204"/>
      <c r="CW11" s="204"/>
      <c r="CX11" s="204"/>
      <c r="CY11" s="204"/>
      <c r="CZ11" s="204"/>
      <c r="DA11" s="204"/>
      <c r="DB11" s="204"/>
      <c r="DC11" s="204"/>
      <c r="DD11" s="204"/>
      <c r="DE11" s="204"/>
      <c r="DF11" s="204"/>
      <c r="DG11" s="204"/>
      <c r="DH11" s="204"/>
      <c r="DI11" s="204"/>
      <c r="DJ11" s="204"/>
      <c r="DK11" s="204"/>
      <c r="DL11" s="204"/>
      <c r="DM11" s="204"/>
      <c r="DN11" s="204"/>
      <c r="DO11" s="204"/>
      <c r="DP11" s="204"/>
      <c r="DQ11" s="204"/>
      <c r="DR11" s="204"/>
      <c r="DS11" s="204"/>
      <c r="DT11" s="204"/>
      <c r="DU11" s="204"/>
      <c r="DV11" s="204"/>
      <c r="DW11" s="204"/>
      <c r="DX11" s="204"/>
      <c r="DY11" s="204"/>
      <c r="DZ11" s="204"/>
      <c r="EA11" s="204"/>
      <c r="EB11" s="204"/>
      <c r="EC11" s="204"/>
      <c r="ED11" s="204"/>
      <c r="EE11" s="204"/>
      <c r="EF11" s="204"/>
      <c r="EG11" s="204"/>
      <c r="EH11" s="204"/>
      <c r="EI11" s="204"/>
      <c r="EJ11" s="204"/>
      <c r="EK11" s="204"/>
      <c r="EL11" s="204"/>
      <c r="EM11" s="204"/>
      <c r="EN11" s="204"/>
      <c r="EO11" s="204"/>
      <c r="EP11" s="204"/>
      <c r="EQ11" s="204"/>
      <c r="ER11" s="204"/>
      <c r="ES11" s="204"/>
      <c r="ET11" s="204"/>
      <c r="EU11" s="204"/>
      <c r="EV11" s="204"/>
      <c r="EW11" s="204"/>
      <c r="EX11" s="204"/>
      <c r="EY11" s="204"/>
      <c r="EZ11" s="204"/>
      <c r="FA11" s="204"/>
      <c r="FB11" s="204"/>
      <c r="FC11" s="204"/>
      <c r="FD11" s="204"/>
      <c r="FE11" s="204"/>
      <c r="FF11" s="204"/>
      <c r="FG11" s="204"/>
      <c r="FH11" s="204"/>
      <c r="FI11" s="204"/>
      <c r="FJ11" s="204"/>
      <c r="FK11" s="204"/>
      <c r="FL11" s="204"/>
      <c r="FM11" s="204"/>
      <c r="FN11" s="204"/>
      <c r="FO11" s="204"/>
      <c r="FP11" s="204"/>
      <c r="FQ11" s="204"/>
      <c r="FR11" s="204"/>
      <c r="FS11" s="204"/>
      <c r="FT11" s="204"/>
      <c r="FU11" s="204"/>
      <c r="FV11" s="204"/>
      <c r="FW11" s="204"/>
      <c r="FX11" s="204"/>
      <c r="FY11" s="204"/>
      <c r="FZ11" s="204"/>
      <c r="GA11" s="204"/>
      <c r="GB11" s="204"/>
      <c r="GC11" s="204"/>
      <c r="GD11" s="204"/>
      <c r="GE11" s="204"/>
      <c r="GF11" s="204"/>
      <c r="GG11" s="204"/>
      <c r="GH11" s="204"/>
      <c r="GI11" s="204"/>
      <c r="GJ11" s="204"/>
      <c r="GK11" s="204"/>
      <c r="GL11" s="204"/>
      <c r="GM11" s="204"/>
      <c r="GN11" s="204"/>
      <c r="GO11" s="204"/>
      <c r="GP11" s="204"/>
      <c r="GQ11" s="204"/>
      <c r="GR11" s="204"/>
      <c r="GS11" s="204"/>
      <c r="GT11" s="204"/>
      <c r="GU11" s="204"/>
      <c r="GV11" s="204"/>
      <c r="GW11" s="204"/>
      <c r="GX11" s="204"/>
      <c r="GY11" s="204"/>
      <c r="GZ11" s="204"/>
      <c r="HA11" s="204"/>
      <c r="HB11" s="204"/>
      <c r="HC11" s="204"/>
      <c r="HD11" s="204"/>
      <c r="HE11" s="204"/>
      <c r="HF11" s="204"/>
      <c r="HG11" s="204"/>
      <c r="HH11" s="204"/>
      <c r="HI11" s="204"/>
      <c r="HJ11" s="204"/>
      <c r="HK11" s="204"/>
      <c r="HL11" s="204"/>
      <c r="HM11" s="204"/>
      <c r="HN11" s="204"/>
      <c r="HO11" s="204"/>
      <c r="HP11" s="204"/>
      <c r="HQ11" s="204"/>
      <c r="HR11" s="204"/>
      <c r="HS11" s="204"/>
      <c r="HT11" s="204"/>
      <c r="HU11" s="204"/>
      <c r="HV11" s="204"/>
      <c r="HW11" s="204"/>
      <c r="HX11" s="204"/>
      <c r="HY11" s="204"/>
      <c r="HZ11" s="204"/>
      <c r="IA11" s="204"/>
      <c r="IB11" s="204"/>
      <c r="IC11" s="204"/>
      <c r="ID11" s="204"/>
      <c r="IE11" s="204"/>
      <c r="IF11" s="204"/>
      <c r="IG11" s="204"/>
      <c r="IH11" s="204"/>
      <c r="II11" s="204"/>
      <c r="IJ11" s="204"/>
      <c r="IK11" s="204"/>
      <c r="IL11" s="204"/>
      <c r="IM11" s="204"/>
      <c r="IN11" s="204"/>
      <c r="IO11" s="204"/>
      <c r="IP11" s="204"/>
      <c r="IQ11" s="204"/>
      <c r="IR11" s="204"/>
      <c r="IS11" s="204"/>
    </row>
    <row r="12" spans="1:253" s="203" customFormat="1" ht="21" customHeight="1">
      <c r="A12" s="199" t="s">
        <v>71</v>
      </c>
      <c r="B12" s="201" t="s">
        <v>682</v>
      </c>
      <c r="C12" s="223">
        <f>SUM(C13:C18)</f>
        <v>9792</v>
      </c>
      <c r="D12" s="223">
        <f>SUM(D13:D18)</f>
        <v>37808.796999999999</v>
      </c>
      <c r="E12" s="223">
        <f>SUM(E13:E18)</f>
        <v>5090.8879999999999</v>
      </c>
      <c r="F12" s="223">
        <f>SUM(F13:F18)</f>
        <v>47426.801000000007</v>
      </c>
      <c r="G12" s="223">
        <f>SUM(G13:G18)</f>
        <v>614000</v>
      </c>
      <c r="H12" s="223">
        <f t="shared" ref="H12:I12" si="2">SUM(H13:H18)</f>
        <v>130369.091</v>
      </c>
      <c r="I12" s="223">
        <f t="shared" si="2"/>
        <v>130369.091</v>
      </c>
      <c r="J12" s="200"/>
      <c r="K12" s="202"/>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4"/>
      <c r="CJ12" s="194"/>
      <c r="CK12" s="194"/>
      <c r="CL12" s="194"/>
      <c r="CM12" s="194"/>
      <c r="CN12" s="194"/>
      <c r="CO12" s="194"/>
      <c r="CP12" s="194"/>
      <c r="CQ12" s="194"/>
      <c r="CR12" s="194"/>
      <c r="CS12" s="194"/>
      <c r="CT12" s="194"/>
      <c r="CU12" s="194"/>
      <c r="CV12" s="194"/>
      <c r="CW12" s="194"/>
      <c r="CX12" s="194"/>
      <c r="CY12" s="194"/>
      <c r="CZ12" s="194"/>
      <c r="DA12" s="194"/>
      <c r="DB12" s="194"/>
      <c r="DC12" s="194"/>
      <c r="DD12" s="194"/>
      <c r="DE12" s="194"/>
      <c r="DF12" s="194"/>
      <c r="DG12" s="194"/>
      <c r="DH12" s="194"/>
      <c r="DI12" s="194"/>
      <c r="DJ12" s="194"/>
      <c r="DK12" s="194"/>
      <c r="DL12" s="194"/>
      <c r="DM12" s="194"/>
      <c r="DN12" s="194"/>
      <c r="DO12" s="194"/>
      <c r="DP12" s="194"/>
      <c r="DQ12" s="194"/>
      <c r="DR12" s="194"/>
      <c r="DS12" s="194"/>
      <c r="DT12" s="194"/>
      <c r="DU12" s="194"/>
      <c r="DV12" s="194"/>
      <c r="DW12" s="194"/>
      <c r="DX12" s="194"/>
      <c r="DY12" s="194"/>
      <c r="DZ12" s="194"/>
      <c r="EA12" s="194"/>
      <c r="EB12" s="194"/>
      <c r="EC12" s="194"/>
      <c r="ED12" s="194"/>
      <c r="EE12" s="194"/>
      <c r="EF12" s="194"/>
      <c r="EG12" s="194"/>
      <c r="EH12" s="194"/>
      <c r="EI12" s="194"/>
      <c r="EJ12" s="194"/>
      <c r="EK12" s="194"/>
      <c r="EL12" s="194"/>
      <c r="EM12" s="194"/>
      <c r="EN12" s="194"/>
      <c r="EO12" s="194"/>
      <c r="EP12" s="194"/>
      <c r="EQ12" s="194"/>
      <c r="ER12" s="194"/>
      <c r="ES12" s="194"/>
      <c r="ET12" s="194"/>
      <c r="EU12" s="194"/>
      <c r="EV12" s="194"/>
      <c r="EW12" s="194"/>
      <c r="EX12" s="194"/>
      <c r="EY12" s="194"/>
      <c r="EZ12" s="194"/>
      <c r="FA12" s="194"/>
      <c r="FB12" s="194"/>
      <c r="FC12" s="194"/>
      <c r="FD12" s="194"/>
      <c r="FE12" s="194"/>
      <c r="FF12" s="194"/>
      <c r="FG12" s="194"/>
      <c r="FH12" s="194"/>
      <c r="FI12" s="194"/>
      <c r="FJ12" s="194"/>
      <c r="FK12" s="194"/>
      <c r="FL12" s="194"/>
      <c r="FM12" s="194"/>
      <c r="FN12" s="194"/>
      <c r="FO12" s="194"/>
      <c r="FP12" s="194"/>
      <c r="FQ12" s="194"/>
      <c r="FR12" s="194"/>
      <c r="FS12" s="194"/>
      <c r="FT12" s="194"/>
      <c r="FU12" s="194"/>
      <c r="FV12" s="194"/>
      <c r="FW12" s="194"/>
      <c r="FX12" s="194"/>
      <c r="FY12" s="194"/>
      <c r="FZ12" s="194"/>
      <c r="GA12" s="194"/>
      <c r="GB12" s="194"/>
      <c r="GC12" s="194"/>
      <c r="GD12" s="194"/>
      <c r="GE12" s="194"/>
      <c r="GF12" s="194"/>
      <c r="GG12" s="194"/>
      <c r="GH12" s="194"/>
      <c r="GI12" s="194"/>
      <c r="GJ12" s="194"/>
      <c r="GK12" s="194"/>
      <c r="GL12" s="194"/>
      <c r="GM12" s="194"/>
      <c r="GN12" s="194"/>
      <c r="GO12" s="194"/>
      <c r="GP12" s="194"/>
      <c r="GQ12" s="194"/>
      <c r="GR12" s="194"/>
      <c r="GS12" s="194"/>
      <c r="GT12" s="194"/>
      <c r="GU12" s="194"/>
      <c r="GV12" s="194"/>
      <c r="GW12" s="194"/>
      <c r="GX12" s="194"/>
      <c r="GY12" s="194"/>
      <c r="GZ12" s="194"/>
      <c r="HA12" s="194"/>
      <c r="HB12" s="194"/>
      <c r="HC12" s="194"/>
      <c r="HD12" s="194"/>
      <c r="HE12" s="194"/>
      <c r="HF12" s="194"/>
      <c r="HG12" s="194"/>
      <c r="HH12" s="194"/>
      <c r="HI12" s="194"/>
      <c r="HJ12" s="194"/>
      <c r="HK12" s="194"/>
      <c r="HL12" s="194"/>
      <c r="HM12" s="194"/>
      <c r="HN12" s="194"/>
      <c r="HO12" s="194"/>
      <c r="HP12" s="194"/>
      <c r="HQ12" s="194"/>
      <c r="HR12" s="194"/>
      <c r="HS12" s="194"/>
      <c r="HT12" s="194"/>
      <c r="HU12" s="194"/>
      <c r="HV12" s="194"/>
      <c r="HW12" s="194"/>
      <c r="HX12" s="194"/>
      <c r="HY12" s="194"/>
      <c r="HZ12" s="194"/>
      <c r="IA12" s="194"/>
      <c r="IB12" s="194"/>
      <c r="IC12" s="194"/>
      <c r="ID12" s="194"/>
      <c r="IE12" s="194"/>
      <c r="IF12" s="194"/>
      <c r="IG12" s="194"/>
      <c r="IH12" s="194"/>
      <c r="II12" s="194"/>
      <c r="IJ12" s="194"/>
      <c r="IK12" s="194"/>
      <c r="IL12" s="194"/>
      <c r="IM12" s="194"/>
      <c r="IN12" s="194"/>
      <c r="IO12" s="194"/>
      <c r="IP12" s="194"/>
      <c r="IQ12" s="194"/>
      <c r="IR12" s="194"/>
      <c r="IS12" s="194"/>
    </row>
    <row r="13" spans="1:253" s="205" customFormat="1" ht="31.5">
      <c r="A13" s="220">
        <v>1</v>
      </c>
      <c r="B13" s="221" t="s">
        <v>510</v>
      </c>
      <c r="C13" s="224">
        <v>8592</v>
      </c>
      <c r="D13" s="224">
        <f>'BIỂU SỐ 5'!R14</f>
        <v>5132.0080000000007</v>
      </c>
      <c r="E13" s="224">
        <f>'BIỂU SỐ 5'!T15</f>
        <v>3909.8879999999999</v>
      </c>
      <c r="F13" s="224">
        <f>'BIỂU SỐ 5'!W14</f>
        <v>13700.012000000002</v>
      </c>
      <c r="G13" s="224">
        <v>217000</v>
      </c>
      <c r="H13" s="224">
        <f>'BIỂU SỐ 5'!AA14</f>
        <v>41700</v>
      </c>
      <c r="I13" s="224">
        <f>H13</f>
        <v>41700</v>
      </c>
      <c r="J13" s="222"/>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204"/>
      <c r="BK13" s="204"/>
      <c r="BL13" s="204"/>
      <c r="BM13" s="204"/>
      <c r="BN13" s="204"/>
      <c r="BO13" s="204"/>
      <c r="BP13" s="204"/>
      <c r="BQ13" s="204"/>
      <c r="BR13" s="204"/>
      <c r="BS13" s="204"/>
      <c r="BT13" s="204"/>
      <c r="BU13" s="204"/>
      <c r="BV13" s="204"/>
      <c r="BW13" s="204"/>
      <c r="BX13" s="204"/>
      <c r="BY13" s="204"/>
      <c r="BZ13" s="204"/>
      <c r="CA13" s="204"/>
      <c r="CB13" s="204"/>
      <c r="CC13" s="204"/>
      <c r="CD13" s="204"/>
      <c r="CE13" s="204"/>
      <c r="CF13" s="204"/>
      <c r="CG13" s="204"/>
      <c r="CH13" s="204"/>
      <c r="CI13" s="204"/>
      <c r="CJ13" s="204"/>
      <c r="CK13" s="204"/>
      <c r="CL13" s="204"/>
      <c r="CM13" s="204"/>
      <c r="CN13" s="204"/>
      <c r="CO13" s="204"/>
      <c r="CP13" s="204"/>
      <c r="CQ13" s="204"/>
      <c r="CR13" s="204"/>
      <c r="CS13" s="204"/>
      <c r="CT13" s="204"/>
      <c r="CU13" s="204"/>
      <c r="CV13" s="204"/>
      <c r="CW13" s="204"/>
      <c r="CX13" s="204"/>
      <c r="CY13" s="204"/>
      <c r="CZ13" s="204"/>
      <c r="DA13" s="204"/>
      <c r="DB13" s="204"/>
      <c r="DC13" s="204"/>
      <c r="DD13" s="204"/>
      <c r="DE13" s="204"/>
      <c r="DF13" s="204"/>
      <c r="DG13" s="204"/>
      <c r="DH13" s="204"/>
      <c r="DI13" s="204"/>
      <c r="DJ13" s="204"/>
      <c r="DK13" s="204"/>
      <c r="DL13" s="204"/>
      <c r="DM13" s="204"/>
      <c r="DN13" s="204"/>
      <c r="DO13" s="204"/>
      <c r="DP13" s="204"/>
      <c r="DQ13" s="204"/>
      <c r="DR13" s="204"/>
      <c r="DS13" s="204"/>
      <c r="DT13" s="204"/>
      <c r="DU13" s="204"/>
      <c r="DV13" s="204"/>
      <c r="DW13" s="204"/>
      <c r="DX13" s="204"/>
      <c r="DY13" s="204"/>
      <c r="DZ13" s="204"/>
      <c r="EA13" s="204"/>
      <c r="EB13" s="204"/>
      <c r="EC13" s="204"/>
      <c r="ED13" s="204"/>
      <c r="EE13" s="204"/>
      <c r="EF13" s="204"/>
      <c r="EG13" s="204"/>
      <c r="EH13" s="204"/>
      <c r="EI13" s="204"/>
      <c r="EJ13" s="204"/>
      <c r="EK13" s="204"/>
      <c r="EL13" s="204"/>
      <c r="EM13" s="204"/>
      <c r="EN13" s="204"/>
      <c r="EO13" s="204"/>
      <c r="EP13" s="204"/>
      <c r="EQ13" s="204"/>
      <c r="ER13" s="204"/>
      <c r="ES13" s="204"/>
      <c r="ET13" s="204"/>
      <c r="EU13" s="204"/>
      <c r="EV13" s="204"/>
      <c r="EW13" s="204"/>
      <c r="EX13" s="204"/>
      <c r="EY13" s="204"/>
      <c r="EZ13" s="204"/>
      <c r="FA13" s="204"/>
      <c r="FB13" s="204"/>
      <c r="FC13" s="204"/>
      <c r="FD13" s="204"/>
      <c r="FE13" s="204"/>
      <c r="FF13" s="204"/>
      <c r="FG13" s="204"/>
      <c r="FH13" s="204"/>
      <c r="FI13" s="204"/>
      <c r="FJ13" s="204"/>
      <c r="FK13" s="204"/>
      <c r="FL13" s="204"/>
      <c r="FM13" s="204"/>
      <c r="FN13" s="204"/>
      <c r="FO13" s="204"/>
      <c r="FP13" s="204"/>
      <c r="FQ13" s="204"/>
      <c r="FR13" s="204"/>
      <c r="FS13" s="204"/>
      <c r="FT13" s="204"/>
      <c r="FU13" s="204"/>
      <c r="FV13" s="204"/>
      <c r="FW13" s="204"/>
      <c r="FX13" s="204"/>
      <c r="FY13" s="204"/>
      <c r="FZ13" s="204"/>
      <c r="GA13" s="204"/>
      <c r="GB13" s="204"/>
      <c r="GC13" s="204"/>
      <c r="GD13" s="204"/>
      <c r="GE13" s="204"/>
      <c r="GF13" s="204"/>
      <c r="GG13" s="204"/>
      <c r="GH13" s="204"/>
      <c r="GI13" s="204"/>
      <c r="GJ13" s="204"/>
      <c r="GK13" s="204"/>
      <c r="GL13" s="204"/>
      <c r="GM13" s="204"/>
      <c r="GN13" s="204"/>
      <c r="GO13" s="204"/>
      <c r="GP13" s="204"/>
      <c r="GQ13" s="204"/>
      <c r="GR13" s="204"/>
      <c r="GS13" s="204"/>
      <c r="GT13" s="204"/>
      <c r="GU13" s="204"/>
      <c r="GV13" s="204"/>
      <c r="GW13" s="204"/>
      <c r="GX13" s="204"/>
      <c r="GY13" s="204"/>
      <c r="GZ13" s="204"/>
      <c r="HA13" s="204"/>
      <c r="HB13" s="204"/>
      <c r="HC13" s="204"/>
      <c r="HD13" s="204"/>
      <c r="HE13" s="204"/>
      <c r="HF13" s="204"/>
      <c r="HG13" s="204"/>
      <c r="HH13" s="204"/>
      <c r="HI13" s="204"/>
      <c r="HJ13" s="204"/>
      <c r="HK13" s="204"/>
      <c r="HL13" s="204"/>
      <c r="HM13" s="204"/>
      <c r="HN13" s="204"/>
      <c r="HO13" s="204"/>
      <c r="HP13" s="204"/>
      <c r="HQ13" s="204"/>
      <c r="HR13" s="204"/>
      <c r="HS13" s="204"/>
      <c r="HT13" s="204"/>
      <c r="HU13" s="204"/>
      <c r="HV13" s="204"/>
      <c r="HW13" s="204"/>
      <c r="HX13" s="204"/>
      <c r="HY13" s="204"/>
      <c r="HZ13" s="204"/>
      <c r="IA13" s="204"/>
      <c r="IB13" s="204"/>
      <c r="IC13" s="204"/>
      <c r="ID13" s="204"/>
      <c r="IE13" s="204"/>
      <c r="IF13" s="204"/>
      <c r="IG13" s="204"/>
      <c r="IH13" s="204"/>
      <c r="II13" s="204"/>
      <c r="IJ13" s="204"/>
      <c r="IK13" s="204"/>
      <c r="IL13" s="204"/>
      <c r="IM13" s="204"/>
      <c r="IN13" s="204"/>
      <c r="IO13" s="204"/>
      <c r="IP13" s="204"/>
      <c r="IQ13" s="204"/>
      <c r="IR13" s="204"/>
      <c r="IS13" s="204"/>
    </row>
    <row r="14" spans="1:253" s="205" customFormat="1" ht="31.5">
      <c r="A14" s="220">
        <v>2</v>
      </c>
      <c r="B14" s="221" t="s">
        <v>511</v>
      </c>
      <c r="C14" s="224">
        <v>1200</v>
      </c>
      <c r="D14" s="224">
        <f>'BIỂU SỐ 5'!R52</f>
        <v>982.63699999999994</v>
      </c>
      <c r="E14" s="224">
        <f>'BIỂU SỐ 5'!T52</f>
        <v>881</v>
      </c>
      <c r="F14" s="224">
        <f>'BIỂU SỐ 5'!W52</f>
        <v>2032.6369999999999</v>
      </c>
      <c r="G14" s="224">
        <v>131000</v>
      </c>
      <c r="H14" s="224">
        <f>'BIỂU SỐ 5'!AA52</f>
        <v>24350.091</v>
      </c>
      <c r="I14" s="224">
        <f>H14</f>
        <v>24350.091</v>
      </c>
      <c r="J14" s="222"/>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c r="BX14" s="204"/>
      <c r="BY14" s="204"/>
      <c r="BZ14" s="204"/>
      <c r="CA14" s="204"/>
      <c r="CB14" s="204"/>
      <c r="CC14" s="204"/>
      <c r="CD14" s="204"/>
      <c r="CE14" s="204"/>
      <c r="CF14" s="204"/>
      <c r="CG14" s="204"/>
      <c r="CH14" s="204"/>
      <c r="CI14" s="204"/>
      <c r="CJ14" s="204"/>
      <c r="CK14" s="204"/>
      <c r="CL14" s="204"/>
      <c r="CM14" s="204"/>
      <c r="CN14" s="204"/>
      <c r="CO14" s="204"/>
      <c r="CP14" s="204"/>
      <c r="CQ14" s="204"/>
      <c r="CR14" s="204"/>
      <c r="CS14" s="204"/>
      <c r="CT14" s="204"/>
      <c r="CU14" s="204"/>
      <c r="CV14" s="204"/>
      <c r="CW14" s="204"/>
      <c r="CX14" s="204"/>
      <c r="CY14" s="204"/>
      <c r="CZ14" s="204"/>
      <c r="DA14" s="204"/>
      <c r="DB14" s="204"/>
      <c r="DC14" s="204"/>
      <c r="DD14" s="204"/>
      <c r="DE14" s="204"/>
      <c r="DF14" s="204"/>
      <c r="DG14" s="204"/>
      <c r="DH14" s="204"/>
      <c r="DI14" s="204"/>
      <c r="DJ14" s="204"/>
      <c r="DK14" s="204"/>
      <c r="DL14" s="204"/>
      <c r="DM14" s="204"/>
      <c r="DN14" s="204"/>
      <c r="DO14" s="204"/>
      <c r="DP14" s="204"/>
      <c r="DQ14" s="204"/>
      <c r="DR14" s="204"/>
      <c r="DS14" s="204"/>
      <c r="DT14" s="204"/>
      <c r="DU14" s="204"/>
      <c r="DV14" s="204"/>
      <c r="DW14" s="204"/>
      <c r="DX14" s="204"/>
      <c r="DY14" s="204"/>
      <c r="DZ14" s="204"/>
      <c r="EA14" s="204"/>
      <c r="EB14" s="204"/>
      <c r="EC14" s="204"/>
      <c r="ED14" s="204"/>
      <c r="EE14" s="204"/>
      <c r="EF14" s="204"/>
      <c r="EG14" s="204"/>
      <c r="EH14" s="204"/>
      <c r="EI14" s="204"/>
      <c r="EJ14" s="204"/>
      <c r="EK14" s="204"/>
      <c r="EL14" s="204"/>
      <c r="EM14" s="204"/>
      <c r="EN14" s="204"/>
      <c r="EO14" s="204"/>
      <c r="EP14" s="204"/>
      <c r="EQ14" s="204"/>
      <c r="ER14" s="204"/>
      <c r="ES14" s="204"/>
      <c r="ET14" s="204"/>
      <c r="EU14" s="204"/>
      <c r="EV14" s="204"/>
      <c r="EW14" s="204"/>
      <c r="EX14" s="204"/>
      <c r="EY14" s="204"/>
      <c r="EZ14" s="204"/>
      <c r="FA14" s="204"/>
      <c r="FB14" s="204"/>
      <c r="FC14" s="204"/>
      <c r="FD14" s="204"/>
      <c r="FE14" s="204"/>
      <c r="FF14" s="204"/>
      <c r="FG14" s="204"/>
      <c r="FH14" s="204"/>
      <c r="FI14" s="204"/>
      <c r="FJ14" s="204"/>
      <c r="FK14" s="204"/>
      <c r="FL14" s="204"/>
      <c r="FM14" s="204"/>
      <c r="FN14" s="204"/>
      <c r="FO14" s="204"/>
      <c r="FP14" s="204"/>
      <c r="FQ14" s="204"/>
      <c r="FR14" s="204"/>
      <c r="FS14" s="204"/>
      <c r="FT14" s="204"/>
      <c r="FU14" s="204"/>
      <c r="FV14" s="204"/>
      <c r="FW14" s="204"/>
      <c r="FX14" s="204"/>
      <c r="FY14" s="204"/>
      <c r="FZ14" s="204"/>
      <c r="GA14" s="204"/>
      <c r="GB14" s="204"/>
      <c r="GC14" s="204"/>
      <c r="GD14" s="204"/>
      <c r="GE14" s="204"/>
      <c r="GF14" s="204"/>
      <c r="GG14" s="204"/>
      <c r="GH14" s="204"/>
      <c r="GI14" s="204"/>
      <c r="GJ14" s="204"/>
      <c r="GK14" s="204"/>
      <c r="GL14" s="204"/>
      <c r="GM14" s="204"/>
      <c r="GN14" s="204"/>
      <c r="GO14" s="204"/>
      <c r="GP14" s="204"/>
      <c r="GQ14" s="204"/>
      <c r="GR14" s="204"/>
      <c r="GS14" s="204"/>
      <c r="GT14" s="204"/>
      <c r="GU14" s="204"/>
      <c r="GV14" s="204"/>
      <c r="GW14" s="204"/>
      <c r="GX14" s="204"/>
      <c r="GY14" s="204"/>
      <c r="GZ14" s="204"/>
      <c r="HA14" s="204"/>
      <c r="HB14" s="204"/>
      <c r="HC14" s="204"/>
      <c r="HD14" s="204"/>
      <c r="HE14" s="204"/>
      <c r="HF14" s="204"/>
      <c r="HG14" s="204"/>
      <c r="HH14" s="204"/>
      <c r="HI14" s="204"/>
      <c r="HJ14" s="204"/>
      <c r="HK14" s="204"/>
      <c r="HL14" s="204"/>
      <c r="HM14" s="204"/>
      <c r="HN14" s="204"/>
      <c r="HO14" s="204"/>
      <c r="HP14" s="204"/>
      <c r="HQ14" s="204"/>
      <c r="HR14" s="204"/>
      <c r="HS14" s="204"/>
      <c r="HT14" s="204"/>
      <c r="HU14" s="204"/>
      <c r="HV14" s="204"/>
      <c r="HW14" s="204"/>
      <c r="HX14" s="204"/>
      <c r="HY14" s="204"/>
      <c r="HZ14" s="204"/>
      <c r="IA14" s="204"/>
      <c r="IB14" s="204"/>
      <c r="IC14" s="204"/>
      <c r="ID14" s="204"/>
      <c r="IE14" s="204"/>
      <c r="IF14" s="204"/>
      <c r="IG14" s="204"/>
      <c r="IH14" s="204"/>
      <c r="II14" s="204"/>
      <c r="IJ14" s="204"/>
      <c r="IK14" s="204"/>
      <c r="IL14" s="204"/>
      <c r="IM14" s="204"/>
      <c r="IN14" s="204"/>
      <c r="IO14" s="204"/>
      <c r="IP14" s="204"/>
      <c r="IQ14" s="204"/>
      <c r="IR14" s="204"/>
      <c r="IS14" s="204"/>
    </row>
    <row r="15" spans="1:253" s="205" customFormat="1" ht="31.5">
      <c r="A15" s="220">
        <v>3</v>
      </c>
      <c r="B15" s="221" t="s">
        <v>512</v>
      </c>
      <c r="C15" s="224"/>
      <c r="D15" s="224">
        <f>'BIỂU SỐ 5'!R67</f>
        <v>927.1099999999999</v>
      </c>
      <c r="E15" s="224"/>
      <c r="F15" s="224">
        <f>'BIỂU SỐ 5'!W67</f>
        <v>927.1099999999999</v>
      </c>
      <c r="G15" s="224">
        <v>196000</v>
      </c>
      <c r="H15" s="224">
        <f>'BIỂU SỐ 5'!AA67</f>
        <v>39319</v>
      </c>
      <c r="I15" s="224">
        <f>H15</f>
        <v>39319</v>
      </c>
      <c r="J15" s="222"/>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c r="IE15" s="204"/>
      <c r="IF15" s="204"/>
      <c r="IG15" s="204"/>
      <c r="IH15" s="204"/>
      <c r="II15" s="204"/>
      <c r="IJ15" s="204"/>
      <c r="IK15" s="204"/>
      <c r="IL15" s="204"/>
      <c r="IM15" s="204"/>
      <c r="IN15" s="204"/>
      <c r="IO15" s="204"/>
      <c r="IP15" s="204"/>
      <c r="IQ15" s="204"/>
      <c r="IR15" s="204"/>
      <c r="IS15" s="204"/>
    </row>
    <row r="16" spans="1:253" s="205" customFormat="1" ht="31.5">
      <c r="A16" s="220">
        <v>4</v>
      </c>
      <c r="B16" s="221" t="s">
        <v>668</v>
      </c>
      <c r="C16" s="224"/>
      <c r="D16" s="224">
        <f>'BIỂU SỐ 5'!R86</f>
        <v>767.04200000000003</v>
      </c>
      <c r="E16" s="224"/>
      <c r="F16" s="224">
        <f>'BIỂU SỐ 5'!W86</f>
        <v>767.04200000000003</v>
      </c>
      <c r="G16" s="224"/>
      <c r="H16" s="224"/>
      <c r="I16" s="224"/>
      <c r="J16" s="222"/>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c r="IE16" s="204"/>
      <c r="IF16" s="204"/>
      <c r="IG16" s="204"/>
      <c r="IH16" s="204"/>
      <c r="II16" s="204"/>
      <c r="IJ16" s="204"/>
      <c r="IK16" s="204"/>
      <c r="IL16" s="204"/>
      <c r="IM16" s="204"/>
      <c r="IN16" s="204"/>
      <c r="IO16" s="204"/>
      <c r="IP16" s="204"/>
      <c r="IQ16" s="204"/>
      <c r="IR16" s="204"/>
      <c r="IS16" s="204"/>
    </row>
    <row r="17" spans="1:253" s="205" customFormat="1" ht="64.5" customHeight="1">
      <c r="A17" s="220">
        <v>5</v>
      </c>
      <c r="B17" s="221" t="s">
        <v>513</v>
      </c>
      <c r="C17" s="224"/>
      <c r="D17" s="224"/>
      <c r="E17" s="224"/>
      <c r="F17" s="224"/>
      <c r="G17" s="224">
        <f>'BIỂU SỐ 5'!J92</f>
        <v>70000</v>
      </c>
      <c r="H17" s="224">
        <f>'BIỂU SỐ 5'!AA92</f>
        <v>25000</v>
      </c>
      <c r="I17" s="224">
        <f>H17</f>
        <v>25000</v>
      </c>
      <c r="J17" s="222"/>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c r="IE17" s="204"/>
      <c r="IF17" s="204"/>
      <c r="IG17" s="204"/>
      <c r="IH17" s="204"/>
      <c r="II17" s="204"/>
      <c r="IJ17" s="204"/>
      <c r="IK17" s="204"/>
      <c r="IL17" s="204"/>
      <c r="IM17" s="204"/>
      <c r="IN17" s="204"/>
      <c r="IO17" s="204"/>
      <c r="IP17" s="204"/>
      <c r="IQ17" s="204"/>
      <c r="IR17" s="204"/>
      <c r="IS17" s="204"/>
    </row>
    <row r="18" spans="1:253" s="205" customFormat="1" ht="41.25" customHeight="1">
      <c r="A18" s="220">
        <v>6</v>
      </c>
      <c r="B18" s="221" t="s">
        <v>695</v>
      </c>
      <c r="C18" s="224"/>
      <c r="D18" s="227">
        <v>30000</v>
      </c>
      <c r="E18" s="224">
        <v>300</v>
      </c>
      <c r="F18" s="224">
        <v>30000</v>
      </c>
      <c r="G18" s="224"/>
      <c r="H18" s="224"/>
      <c r="I18" s="224"/>
      <c r="J18" s="222"/>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c r="IE18" s="204"/>
      <c r="IF18" s="204"/>
      <c r="IG18" s="204"/>
      <c r="IH18" s="204"/>
      <c r="II18" s="204"/>
      <c r="IJ18" s="204"/>
      <c r="IK18" s="204"/>
      <c r="IL18" s="204"/>
      <c r="IM18" s="204"/>
      <c r="IN18" s="204"/>
      <c r="IO18" s="204"/>
      <c r="IP18" s="204"/>
      <c r="IQ18" s="204"/>
      <c r="IR18" s="204"/>
      <c r="IS18" s="204"/>
    </row>
    <row r="19" spans="1:253" s="203" customFormat="1" ht="21" customHeight="1">
      <c r="A19" s="199" t="s">
        <v>72</v>
      </c>
      <c r="B19" s="201" t="s">
        <v>696</v>
      </c>
      <c r="C19" s="223">
        <f>'BIỂU SỐ 1'!E51*1000</f>
        <v>89601</v>
      </c>
      <c r="D19" s="223"/>
      <c r="E19" s="223">
        <f>'BIỂU SỐ 1'!F51*1000</f>
        <v>57769</v>
      </c>
      <c r="F19" s="223">
        <f>'BIỂU SỐ 1'!G51*1000</f>
        <v>89601</v>
      </c>
      <c r="G19" s="223"/>
      <c r="H19" s="223">
        <f>'BIỂU SỐ 1'!I51*1000</f>
        <v>120534</v>
      </c>
      <c r="I19" s="223">
        <f>H19</f>
        <v>120534</v>
      </c>
      <c r="J19" s="200"/>
      <c r="K19" s="202"/>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4"/>
      <c r="BR19" s="194"/>
      <c r="BS19" s="194"/>
      <c r="BT19" s="194"/>
      <c r="BU19" s="194"/>
      <c r="BV19" s="194"/>
      <c r="BW19" s="194"/>
      <c r="BX19" s="194"/>
      <c r="BY19" s="194"/>
      <c r="BZ19" s="194"/>
      <c r="CA19" s="194"/>
      <c r="CB19" s="194"/>
      <c r="CC19" s="194"/>
      <c r="CD19" s="194"/>
      <c r="CE19" s="194"/>
      <c r="CF19" s="194"/>
      <c r="CG19" s="194"/>
      <c r="CH19" s="194"/>
      <c r="CI19" s="194"/>
      <c r="CJ19" s="194"/>
      <c r="CK19" s="194"/>
      <c r="CL19" s="194"/>
      <c r="CM19" s="194"/>
      <c r="CN19" s="194"/>
      <c r="CO19" s="194"/>
      <c r="CP19" s="194"/>
      <c r="CQ19" s="194"/>
      <c r="CR19" s="194"/>
      <c r="CS19" s="194"/>
      <c r="CT19" s="194"/>
      <c r="CU19" s="194"/>
      <c r="CV19" s="194"/>
      <c r="CW19" s="194"/>
      <c r="CX19" s="194"/>
      <c r="CY19" s="194"/>
      <c r="CZ19" s="194"/>
      <c r="DA19" s="194"/>
      <c r="DB19" s="194"/>
      <c r="DC19" s="194"/>
      <c r="DD19" s="194"/>
      <c r="DE19" s="194"/>
      <c r="DF19" s="194"/>
      <c r="DG19" s="194"/>
      <c r="DH19" s="194"/>
      <c r="DI19" s="194"/>
      <c r="DJ19" s="194"/>
      <c r="DK19" s="194"/>
      <c r="DL19" s="194"/>
      <c r="DM19" s="194"/>
      <c r="DN19" s="194"/>
      <c r="DO19" s="194"/>
      <c r="DP19" s="194"/>
      <c r="DQ19" s="194"/>
      <c r="DR19" s="194"/>
      <c r="DS19" s="194"/>
      <c r="DT19" s="194"/>
      <c r="DU19" s="194"/>
      <c r="DV19" s="194"/>
      <c r="DW19" s="194"/>
      <c r="DX19" s="194"/>
      <c r="DY19" s="194"/>
      <c r="DZ19" s="194"/>
      <c r="EA19" s="194"/>
      <c r="EB19" s="194"/>
      <c r="EC19" s="194"/>
      <c r="ED19" s="194"/>
      <c r="EE19" s="194"/>
      <c r="EF19" s="194"/>
      <c r="EG19" s="194"/>
      <c r="EH19" s="194"/>
      <c r="EI19" s="194"/>
      <c r="EJ19" s="194"/>
      <c r="EK19" s="194"/>
      <c r="EL19" s="194"/>
      <c r="EM19" s="194"/>
      <c r="EN19" s="194"/>
      <c r="EO19" s="194"/>
      <c r="EP19" s="194"/>
      <c r="EQ19" s="194"/>
      <c r="ER19" s="194"/>
      <c r="ES19" s="194"/>
      <c r="ET19" s="194"/>
      <c r="EU19" s="194"/>
      <c r="EV19" s="194"/>
      <c r="EW19" s="194"/>
      <c r="EX19" s="194"/>
      <c r="EY19" s="194"/>
      <c r="EZ19" s="194"/>
      <c r="FA19" s="194"/>
      <c r="FB19" s="194"/>
      <c r="FC19" s="194"/>
      <c r="FD19" s="194"/>
      <c r="FE19" s="194"/>
      <c r="FF19" s="194"/>
      <c r="FG19" s="194"/>
      <c r="FH19" s="194"/>
      <c r="FI19" s="194"/>
      <c r="FJ19" s="194"/>
      <c r="FK19" s="194"/>
      <c r="FL19" s="194"/>
      <c r="FM19" s="194"/>
      <c r="FN19" s="194"/>
      <c r="FO19" s="194"/>
      <c r="FP19" s="194"/>
      <c r="FQ19" s="194"/>
      <c r="FR19" s="194"/>
      <c r="FS19" s="194"/>
      <c r="FT19" s="194"/>
      <c r="FU19" s="194"/>
      <c r="FV19" s="194"/>
      <c r="FW19" s="194"/>
      <c r="FX19" s="194"/>
      <c r="FY19" s="194"/>
      <c r="FZ19" s="194"/>
      <c r="GA19" s="194"/>
      <c r="GB19" s="194"/>
      <c r="GC19" s="194"/>
      <c r="GD19" s="194"/>
      <c r="GE19" s="194"/>
      <c r="GF19" s="194"/>
      <c r="GG19" s="194"/>
      <c r="GH19" s="194"/>
      <c r="GI19" s="194"/>
      <c r="GJ19" s="194"/>
      <c r="GK19" s="194"/>
      <c r="GL19" s="194"/>
      <c r="GM19" s="194"/>
      <c r="GN19" s="194"/>
      <c r="GO19" s="194"/>
      <c r="GP19" s="194"/>
      <c r="GQ19" s="194"/>
      <c r="GR19" s="194"/>
      <c r="GS19" s="194"/>
      <c r="GT19" s="194"/>
      <c r="GU19" s="194"/>
      <c r="GV19" s="194"/>
      <c r="GW19" s="194"/>
      <c r="GX19" s="194"/>
      <c r="GY19" s="194"/>
      <c r="GZ19" s="194"/>
      <c r="HA19" s="194"/>
      <c r="HB19" s="194"/>
      <c r="HC19" s="194"/>
      <c r="HD19" s="194"/>
      <c r="HE19" s="194"/>
      <c r="HF19" s="194"/>
      <c r="HG19" s="194"/>
      <c r="HH19" s="194"/>
      <c r="HI19" s="194"/>
      <c r="HJ19" s="194"/>
      <c r="HK19" s="194"/>
      <c r="HL19" s="194"/>
      <c r="HM19" s="194"/>
      <c r="HN19" s="194"/>
      <c r="HO19" s="194"/>
      <c r="HP19" s="194"/>
      <c r="HQ19" s="194"/>
      <c r="HR19" s="194"/>
      <c r="HS19" s="194"/>
      <c r="HT19" s="194"/>
      <c r="HU19" s="194"/>
      <c r="HV19" s="194"/>
      <c r="HW19" s="194"/>
      <c r="HX19" s="194"/>
      <c r="HY19" s="194"/>
      <c r="HZ19" s="194"/>
      <c r="IA19" s="194"/>
      <c r="IB19" s="194"/>
      <c r="IC19" s="194"/>
      <c r="ID19" s="194"/>
      <c r="IE19" s="194"/>
      <c r="IF19" s="194"/>
      <c r="IG19" s="194"/>
      <c r="IH19" s="194"/>
      <c r="II19" s="194"/>
      <c r="IJ19" s="194"/>
      <c r="IK19" s="194"/>
      <c r="IL19" s="194"/>
      <c r="IM19" s="194"/>
      <c r="IN19" s="194"/>
      <c r="IO19" s="194"/>
      <c r="IP19" s="194"/>
      <c r="IQ19" s="194"/>
      <c r="IR19" s="194"/>
      <c r="IS19" s="194"/>
    </row>
  </sheetData>
  <mergeCells count="13">
    <mergeCell ref="K9:N9"/>
    <mergeCell ref="I6:I7"/>
    <mergeCell ref="J6:J7"/>
    <mergeCell ref="A2:J2"/>
    <mergeCell ref="A1:J1"/>
    <mergeCell ref="A3:J3"/>
    <mergeCell ref="A4:J4"/>
    <mergeCell ref="A5:J5"/>
    <mergeCell ref="A6:A7"/>
    <mergeCell ref="B6:B7"/>
    <mergeCell ref="C6:F6"/>
    <mergeCell ref="G6:G7"/>
    <mergeCell ref="H6:H7"/>
  </mergeCells>
  <pageMargins left="0.35433070866141736" right="0.31496062992125984" top="0.44" bottom="0.44" header="0.31496062992125984" footer="0.2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W98"/>
  <sheetViews>
    <sheetView view="pageBreakPreview" zoomScale="70" zoomScaleNormal="82" zoomScaleSheetLayoutView="70" workbookViewId="0">
      <selection activeCell="B6" sqref="B6:B10"/>
    </sheetView>
  </sheetViews>
  <sheetFormatPr defaultRowHeight="11.25"/>
  <cols>
    <col min="1" max="1" width="6" style="206" customWidth="1"/>
    <col min="2" max="2" width="27.25" style="206" customWidth="1"/>
    <col min="3" max="3" width="5.125" style="206" hidden="1" customWidth="1"/>
    <col min="4" max="4" width="2.375" style="206" hidden="1" customWidth="1"/>
    <col min="5" max="5" width="5.875" style="206" hidden="1" customWidth="1"/>
    <col min="6" max="6" width="6" style="206" customWidth="1"/>
    <col min="7" max="7" width="7.875" style="206" customWidth="1"/>
    <col min="8" max="8" width="7.625" style="206" customWidth="1"/>
    <col min="9" max="9" width="7.25" style="206" customWidth="1"/>
    <col min="10" max="10" width="7.375" style="206" customWidth="1"/>
    <col min="11" max="11" width="4.25" style="206" customWidth="1"/>
    <col min="12" max="12" width="4.625" style="206" customWidth="1"/>
    <col min="13" max="13" width="7.875" style="206" customWidth="1"/>
    <col min="14" max="14" width="7.75" style="206" customWidth="1"/>
    <col min="15" max="15" width="7" style="206" customWidth="1"/>
    <col min="16" max="16" width="7.125" style="206" customWidth="1"/>
    <col min="17" max="17" width="6.25" style="206" customWidth="1"/>
    <col min="18" max="18" width="6.5" style="206" customWidth="1"/>
    <col min="19" max="19" width="7.75" style="206" customWidth="1"/>
    <col min="20" max="20" width="7.375" style="206" customWidth="1"/>
    <col min="21" max="21" width="7.375" style="206" hidden="1" customWidth="1"/>
    <col min="22" max="22" width="7.625" style="206" customWidth="1"/>
    <col min="23" max="24" width="7.375" style="206" customWidth="1"/>
    <col min="25" max="25" width="7.625" style="206" customWidth="1"/>
    <col min="26" max="26" width="7.25" style="225" customWidth="1"/>
    <col min="27" max="27" width="7.125" style="225" customWidth="1"/>
    <col min="28" max="28" width="6.25" style="206" customWidth="1"/>
    <col min="29" max="29" width="6.5" style="206" customWidth="1"/>
    <col min="30" max="30" width="10" style="206" customWidth="1"/>
    <col min="31" max="31" width="20.125" style="206" customWidth="1"/>
    <col min="32" max="32" width="10.125" style="206" bestFit="1" customWidth="1"/>
    <col min="33" max="33" width="40.5" style="206" customWidth="1"/>
    <col min="34" max="257" width="9" style="206"/>
    <col min="258" max="258" width="6" style="206" customWidth="1"/>
    <col min="259" max="259" width="27.25" style="206" customWidth="1"/>
    <col min="260" max="262" width="0" style="206" hidden="1" customWidth="1"/>
    <col min="263" max="263" width="6" style="206" customWidth="1"/>
    <col min="264" max="264" width="7" style="206" customWidth="1"/>
    <col min="265" max="265" width="7.625" style="206" customWidth="1"/>
    <col min="266" max="266" width="7.25" style="206" customWidth="1"/>
    <col min="267" max="267" width="7.375" style="206" customWidth="1"/>
    <col min="268" max="268" width="4.25" style="206" customWidth="1"/>
    <col min="269" max="269" width="4.625" style="206" customWidth="1"/>
    <col min="270" max="270" width="7.875" style="206" customWidth="1"/>
    <col min="271" max="271" width="6.625" style="206" customWidth="1"/>
    <col min="272" max="272" width="7" style="206" customWidth="1"/>
    <col min="273" max="273" width="7.125" style="206" customWidth="1"/>
    <col min="274" max="274" width="6.25" style="206" customWidth="1"/>
    <col min="275" max="275" width="6.5" style="206" customWidth="1"/>
    <col min="276" max="276" width="7.75" style="206" customWidth="1"/>
    <col min="277" max="277" width="7.375" style="206" customWidth="1"/>
    <col min="278" max="278" width="7.625" style="206" customWidth="1"/>
    <col min="279" max="280" width="7.375" style="206" customWidth="1"/>
    <col min="281" max="281" width="7.625" style="206" customWidth="1"/>
    <col min="282" max="282" width="7.25" style="206" customWidth="1"/>
    <col min="283" max="283" width="7.125" style="206" customWidth="1"/>
    <col min="284" max="284" width="6.25" style="206" customWidth="1"/>
    <col min="285" max="285" width="6.5" style="206" customWidth="1"/>
    <col min="286" max="286" width="9.25" style="206" customWidth="1"/>
    <col min="287" max="287" width="9" style="206"/>
    <col min="288" max="288" width="10.125" style="206" bestFit="1" customWidth="1"/>
    <col min="289" max="289" width="40.5" style="206" customWidth="1"/>
    <col min="290" max="513" width="9" style="206"/>
    <col min="514" max="514" width="6" style="206" customWidth="1"/>
    <col min="515" max="515" width="27.25" style="206" customWidth="1"/>
    <col min="516" max="518" width="0" style="206" hidden="1" customWidth="1"/>
    <col min="519" max="519" width="6" style="206" customWidth="1"/>
    <col min="520" max="520" width="7" style="206" customWidth="1"/>
    <col min="521" max="521" width="7.625" style="206" customWidth="1"/>
    <col min="522" max="522" width="7.25" style="206" customWidth="1"/>
    <col min="523" max="523" width="7.375" style="206" customWidth="1"/>
    <col min="524" max="524" width="4.25" style="206" customWidth="1"/>
    <col min="525" max="525" width="4.625" style="206" customWidth="1"/>
    <col min="526" max="526" width="7.875" style="206" customWidth="1"/>
    <col min="527" max="527" width="6.625" style="206" customWidth="1"/>
    <col min="528" max="528" width="7" style="206" customWidth="1"/>
    <col min="529" max="529" width="7.125" style="206" customWidth="1"/>
    <col min="530" max="530" width="6.25" style="206" customWidth="1"/>
    <col min="531" max="531" width="6.5" style="206" customWidth="1"/>
    <col min="532" max="532" width="7.75" style="206" customWidth="1"/>
    <col min="533" max="533" width="7.375" style="206" customWidth="1"/>
    <col min="534" max="534" width="7.625" style="206" customWidth="1"/>
    <col min="535" max="536" width="7.375" style="206" customWidth="1"/>
    <col min="537" max="537" width="7.625" style="206" customWidth="1"/>
    <col min="538" max="538" width="7.25" style="206" customWidth="1"/>
    <col min="539" max="539" width="7.125" style="206" customWidth="1"/>
    <col min="540" max="540" width="6.25" style="206" customWidth="1"/>
    <col min="541" max="541" width="6.5" style="206" customWidth="1"/>
    <col min="542" max="542" width="9.25" style="206" customWidth="1"/>
    <col min="543" max="543" width="9" style="206"/>
    <col min="544" max="544" width="10.125" style="206" bestFit="1" customWidth="1"/>
    <col min="545" max="545" width="40.5" style="206" customWidth="1"/>
    <col min="546" max="769" width="9" style="206"/>
    <col min="770" max="770" width="6" style="206" customWidth="1"/>
    <col min="771" max="771" width="27.25" style="206" customWidth="1"/>
    <col min="772" max="774" width="0" style="206" hidden="1" customWidth="1"/>
    <col min="775" max="775" width="6" style="206" customWidth="1"/>
    <col min="776" max="776" width="7" style="206" customWidth="1"/>
    <col min="777" max="777" width="7.625" style="206" customWidth="1"/>
    <col min="778" max="778" width="7.25" style="206" customWidth="1"/>
    <col min="779" max="779" width="7.375" style="206" customWidth="1"/>
    <col min="780" max="780" width="4.25" style="206" customWidth="1"/>
    <col min="781" max="781" width="4.625" style="206" customWidth="1"/>
    <col min="782" max="782" width="7.875" style="206" customWidth="1"/>
    <col min="783" max="783" width="6.625" style="206" customWidth="1"/>
    <col min="784" max="784" width="7" style="206" customWidth="1"/>
    <col min="785" max="785" width="7.125" style="206" customWidth="1"/>
    <col min="786" max="786" width="6.25" style="206" customWidth="1"/>
    <col min="787" max="787" width="6.5" style="206" customWidth="1"/>
    <col min="788" max="788" width="7.75" style="206" customWidth="1"/>
    <col min="789" max="789" width="7.375" style="206" customWidth="1"/>
    <col min="790" max="790" width="7.625" style="206" customWidth="1"/>
    <col min="791" max="792" width="7.375" style="206" customWidth="1"/>
    <col min="793" max="793" width="7.625" style="206" customWidth="1"/>
    <col min="794" max="794" width="7.25" style="206" customWidth="1"/>
    <col min="795" max="795" width="7.125" style="206" customWidth="1"/>
    <col min="796" max="796" width="6.25" style="206" customWidth="1"/>
    <col min="797" max="797" width="6.5" style="206" customWidth="1"/>
    <col min="798" max="798" width="9.25" style="206" customWidth="1"/>
    <col min="799" max="799" width="9" style="206"/>
    <col min="800" max="800" width="10.125" style="206" bestFit="1" customWidth="1"/>
    <col min="801" max="801" width="40.5" style="206" customWidth="1"/>
    <col min="802" max="1025" width="9" style="206"/>
    <col min="1026" max="1026" width="6" style="206" customWidth="1"/>
    <col min="1027" max="1027" width="27.25" style="206" customWidth="1"/>
    <col min="1028" max="1030" width="0" style="206" hidden="1" customWidth="1"/>
    <col min="1031" max="1031" width="6" style="206" customWidth="1"/>
    <col min="1032" max="1032" width="7" style="206" customWidth="1"/>
    <col min="1033" max="1033" width="7.625" style="206" customWidth="1"/>
    <col min="1034" max="1034" width="7.25" style="206" customWidth="1"/>
    <col min="1035" max="1035" width="7.375" style="206" customWidth="1"/>
    <col min="1036" max="1036" width="4.25" style="206" customWidth="1"/>
    <col min="1037" max="1037" width="4.625" style="206" customWidth="1"/>
    <col min="1038" max="1038" width="7.875" style="206" customWidth="1"/>
    <col min="1039" max="1039" width="6.625" style="206" customWidth="1"/>
    <col min="1040" max="1040" width="7" style="206" customWidth="1"/>
    <col min="1041" max="1041" width="7.125" style="206" customWidth="1"/>
    <col min="1042" max="1042" width="6.25" style="206" customWidth="1"/>
    <col min="1043" max="1043" width="6.5" style="206" customWidth="1"/>
    <col min="1044" max="1044" width="7.75" style="206" customWidth="1"/>
    <col min="1045" max="1045" width="7.375" style="206" customWidth="1"/>
    <col min="1046" max="1046" width="7.625" style="206" customWidth="1"/>
    <col min="1047" max="1048" width="7.375" style="206" customWidth="1"/>
    <col min="1049" max="1049" width="7.625" style="206" customWidth="1"/>
    <col min="1050" max="1050" width="7.25" style="206" customWidth="1"/>
    <col min="1051" max="1051" width="7.125" style="206" customWidth="1"/>
    <col min="1052" max="1052" width="6.25" style="206" customWidth="1"/>
    <col min="1053" max="1053" width="6.5" style="206" customWidth="1"/>
    <col min="1054" max="1054" width="9.25" style="206" customWidth="1"/>
    <col min="1055" max="1055" width="9" style="206"/>
    <col min="1056" max="1056" width="10.125" style="206" bestFit="1" customWidth="1"/>
    <col min="1057" max="1057" width="40.5" style="206" customWidth="1"/>
    <col min="1058" max="1281" width="9" style="206"/>
    <col min="1282" max="1282" width="6" style="206" customWidth="1"/>
    <col min="1283" max="1283" width="27.25" style="206" customWidth="1"/>
    <col min="1284" max="1286" width="0" style="206" hidden="1" customWidth="1"/>
    <col min="1287" max="1287" width="6" style="206" customWidth="1"/>
    <col min="1288" max="1288" width="7" style="206" customWidth="1"/>
    <col min="1289" max="1289" width="7.625" style="206" customWidth="1"/>
    <col min="1290" max="1290" width="7.25" style="206" customWidth="1"/>
    <col min="1291" max="1291" width="7.375" style="206" customWidth="1"/>
    <col min="1292" max="1292" width="4.25" style="206" customWidth="1"/>
    <col min="1293" max="1293" width="4.625" style="206" customWidth="1"/>
    <col min="1294" max="1294" width="7.875" style="206" customWidth="1"/>
    <col min="1295" max="1295" width="6.625" style="206" customWidth="1"/>
    <col min="1296" max="1296" width="7" style="206" customWidth="1"/>
    <col min="1297" max="1297" width="7.125" style="206" customWidth="1"/>
    <col min="1298" max="1298" width="6.25" style="206" customWidth="1"/>
    <col min="1299" max="1299" width="6.5" style="206" customWidth="1"/>
    <col min="1300" max="1300" width="7.75" style="206" customWidth="1"/>
    <col min="1301" max="1301" width="7.375" style="206" customWidth="1"/>
    <col min="1302" max="1302" width="7.625" style="206" customWidth="1"/>
    <col min="1303" max="1304" width="7.375" style="206" customWidth="1"/>
    <col min="1305" max="1305" width="7.625" style="206" customWidth="1"/>
    <col min="1306" max="1306" width="7.25" style="206" customWidth="1"/>
    <col min="1307" max="1307" width="7.125" style="206" customWidth="1"/>
    <col min="1308" max="1308" width="6.25" style="206" customWidth="1"/>
    <col min="1309" max="1309" width="6.5" style="206" customWidth="1"/>
    <col min="1310" max="1310" width="9.25" style="206" customWidth="1"/>
    <col min="1311" max="1311" width="9" style="206"/>
    <col min="1312" max="1312" width="10.125" style="206" bestFit="1" customWidth="1"/>
    <col min="1313" max="1313" width="40.5" style="206" customWidth="1"/>
    <col min="1314" max="1537" width="9" style="206"/>
    <col min="1538" max="1538" width="6" style="206" customWidth="1"/>
    <col min="1539" max="1539" width="27.25" style="206" customWidth="1"/>
    <col min="1540" max="1542" width="0" style="206" hidden="1" customWidth="1"/>
    <col min="1543" max="1543" width="6" style="206" customWidth="1"/>
    <col min="1544" max="1544" width="7" style="206" customWidth="1"/>
    <col min="1545" max="1545" width="7.625" style="206" customWidth="1"/>
    <col min="1546" max="1546" width="7.25" style="206" customWidth="1"/>
    <col min="1547" max="1547" width="7.375" style="206" customWidth="1"/>
    <col min="1548" max="1548" width="4.25" style="206" customWidth="1"/>
    <col min="1549" max="1549" width="4.625" style="206" customWidth="1"/>
    <col min="1550" max="1550" width="7.875" style="206" customWidth="1"/>
    <col min="1551" max="1551" width="6.625" style="206" customWidth="1"/>
    <col min="1552" max="1552" width="7" style="206" customWidth="1"/>
    <col min="1553" max="1553" width="7.125" style="206" customWidth="1"/>
    <col min="1554" max="1554" width="6.25" style="206" customWidth="1"/>
    <col min="1555" max="1555" width="6.5" style="206" customWidth="1"/>
    <col min="1556" max="1556" width="7.75" style="206" customWidth="1"/>
    <col min="1557" max="1557" width="7.375" style="206" customWidth="1"/>
    <col min="1558" max="1558" width="7.625" style="206" customWidth="1"/>
    <col min="1559" max="1560" width="7.375" style="206" customWidth="1"/>
    <col min="1561" max="1561" width="7.625" style="206" customWidth="1"/>
    <col min="1562" max="1562" width="7.25" style="206" customWidth="1"/>
    <col min="1563" max="1563" width="7.125" style="206" customWidth="1"/>
    <col min="1564" max="1564" width="6.25" style="206" customWidth="1"/>
    <col min="1565" max="1565" width="6.5" style="206" customWidth="1"/>
    <col min="1566" max="1566" width="9.25" style="206" customWidth="1"/>
    <col min="1567" max="1567" width="9" style="206"/>
    <col min="1568" max="1568" width="10.125" style="206" bestFit="1" customWidth="1"/>
    <col min="1569" max="1569" width="40.5" style="206" customWidth="1"/>
    <col min="1570" max="1793" width="9" style="206"/>
    <col min="1794" max="1794" width="6" style="206" customWidth="1"/>
    <col min="1795" max="1795" width="27.25" style="206" customWidth="1"/>
    <col min="1796" max="1798" width="0" style="206" hidden="1" customWidth="1"/>
    <col min="1799" max="1799" width="6" style="206" customWidth="1"/>
    <col min="1800" max="1800" width="7" style="206" customWidth="1"/>
    <col min="1801" max="1801" width="7.625" style="206" customWidth="1"/>
    <col min="1802" max="1802" width="7.25" style="206" customWidth="1"/>
    <col min="1803" max="1803" width="7.375" style="206" customWidth="1"/>
    <col min="1804" max="1804" width="4.25" style="206" customWidth="1"/>
    <col min="1805" max="1805" width="4.625" style="206" customWidth="1"/>
    <col min="1806" max="1806" width="7.875" style="206" customWidth="1"/>
    <col min="1807" max="1807" width="6.625" style="206" customWidth="1"/>
    <col min="1808" max="1808" width="7" style="206" customWidth="1"/>
    <col min="1809" max="1809" width="7.125" style="206" customWidth="1"/>
    <col min="1810" max="1810" width="6.25" style="206" customWidth="1"/>
    <col min="1811" max="1811" width="6.5" style="206" customWidth="1"/>
    <col min="1812" max="1812" width="7.75" style="206" customWidth="1"/>
    <col min="1813" max="1813" width="7.375" style="206" customWidth="1"/>
    <col min="1814" max="1814" width="7.625" style="206" customWidth="1"/>
    <col min="1815" max="1816" width="7.375" style="206" customWidth="1"/>
    <col min="1817" max="1817" width="7.625" style="206" customWidth="1"/>
    <col min="1818" max="1818" width="7.25" style="206" customWidth="1"/>
    <col min="1819" max="1819" width="7.125" style="206" customWidth="1"/>
    <col min="1820" max="1820" width="6.25" style="206" customWidth="1"/>
    <col min="1821" max="1821" width="6.5" style="206" customWidth="1"/>
    <col min="1822" max="1822" width="9.25" style="206" customWidth="1"/>
    <col min="1823" max="1823" width="9" style="206"/>
    <col min="1824" max="1824" width="10.125" style="206" bestFit="1" customWidth="1"/>
    <col min="1825" max="1825" width="40.5" style="206" customWidth="1"/>
    <col min="1826" max="2049" width="9" style="206"/>
    <col min="2050" max="2050" width="6" style="206" customWidth="1"/>
    <col min="2051" max="2051" width="27.25" style="206" customWidth="1"/>
    <col min="2052" max="2054" width="0" style="206" hidden="1" customWidth="1"/>
    <col min="2055" max="2055" width="6" style="206" customWidth="1"/>
    <col min="2056" max="2056" width="7" style="206" customWidth="1"/>
    <col min="2057" max="2057" width="7.625" style="206" customWidth="1"/>
    <col min="2058" max="2058" width="7.25" style="206" customWidth="1"/>
    <col min="2059" max="2059" width="7.375" style="206" customWidth="1"/>
    <col min="2060" max="2060" width="4.25" style="206" customWidth="1"/>
    <col min="2061" max="2061" width="4.625" style="206" customWidth="1"/>
    <col min="2062" max="2062" width="7.875" style="206" customWidth="1"/>
    <col min="2063" max="2063" width="6.625" style="206" customWidth="1"/>
    <col min="2064" max="2064" width="7" style="206" customWidth="1"/>
    <col min="2065" max="2065" width="7.125" style="206" customWidth="1"/>
    <col min="2066" max="2066" width="6.25" style="206" customWidth="1"/>
    <col min="2067" max="2067" width="6.5" style="206" customWidth="1"/>
    <col min="2068" max="2068" width="7.75" style="206" customWidth="1"/>
    <col min="2069" max="2069" width="7.375" style="206" customWidth="1"/>
    <col min="2070" max="2070" width="7.625" style="206" customWidth="1"/>
    <col min="2071" max="2072" width="7.375" style="206" customWidth="1"/>
    <col min="2073" max="2073" width="7.625" style="206" customWidth="1"/>
    <col min="2074" max="2074" width="7.25" style="206" customWidth="1"/>
    <col min="2075" max="2075" width="7.125" style="206" customWidth="1"/>
    <col min="2076" max="2076" width="6.25" style="206" customWidth="1"/>
    <col min="2077" max="2077" width="6.5" style="206" customWidth="1"/>
    <col min="2078" max="2078" width="9.25" style="206" customWidth="1"/>
    <col min="2079" max="2079" width="9" style="206"/>
    <col min="2080" max="2080" width="10.125" style="206" bestFit="1" customWidth="1"/>
    <col min="2081" max="2081" width="40.5" style="206" customWidth="1"/>
    <col min="2082" max="2305" width="9" style="206"/>
    <col min="2306" max="2306" width="6" style="206" customWidth="1"/>
    <col min="2307" max="2307" width="27.25" style="206" customWidth="1"/>
    <col min="2308" max="2310" width="0" style="206" hidden="1" customWidth="1"/>
    <col min="2311" max="2311" width="6" style="206" customWidth="1"/>
    <col min="2312" max="2312" width="7" style="206" customWidth="1"/>
    <col min="2313" max="2313" width="7.625" style="206" customWidth="1"/>
    <col min="2314" max="2314" width="7.25" style="206" customWidth="1"/>
    <col min="2315" max="2315" width="7.375" style="206" customWidth="1"/>
    <col min="2316" max="2316" width="4.25" style="206" customWidth="1"/>
    <col min="2317" max="2317" width="4.625" style="206" customWidth="1"/>
    <col min="2318" max="2318" width="7.875" style="206" customWidth="1"/>
    <col min="2319" max="2319" width="6.625" style="206" customWidth="1"/>
    <col min="2320" max="2320" width="7" style="206" customWidth="1"/>
    <col min="2321" max="2321" width="7.125" style="206" customWidth="1"/>
    <col min="2322" max="2322" width="6.25" style="206" customWidth="1"/>
    <col min="2323" max="2323" width="6.5" style="206" customWidth="1"/>
    <col min="2324" max="2324" width="7.75" style="206" customWidth="1"/>
    <col min="2325" max="2325" width="7.375" style="206" customWidth="1"/>
    <col min="2326" max="2326" width="7.625" style="206" customWidth="1"/>
    <col min="2327" max="2328" width="7.375" style="206" customWidth="1"/>
    <col min="2329" max="2329" width="7.625" style="206" customWidth="1"/>
    <col min="2330" max="2330" width="7.25" style="206" customWidth="1"/>
    <col min="2331" max="2331" width="7.125" style="206" customWidth="1"/>
    <col min="2332" max="2332" width="6.25" style="206" customWidth="1"/>
    <col min="2333" max="2333" width="6.5" style="206" customWidth="1"/>
    <col min="2334" max="2334" width="9.25" style="206" customWidth="1"/>
    <col min="2335" max="2335" width="9" style="206"/>
    <col min="2336" max="2336" width="10.125" style="206" bestFit="1" customWidth="1"/>
    <col min="2337" max="2337" width="40.5" style="206" customWidth="1"/>
    <col min="2338" max="2561" width="9" style="206"/>
    <col min="2562" max="2562" width="6" style="206" customWidth="1"/>
    <col min="2563" max="2563" width="27.25" style="206" customWidth="1"/>
    <col min="2564" max="2566" width="0" style="206" hidden="1" customWidth="1"/>
    <col min="2567" max="2567" width="6" style="206" customWidth="1"/>
    <col min="2568" max="2568" width="7" style="206" customWidth="1"/>
    <col min="2569" max="2569" width="7.625" style="206" customWidth="1"/>
    <col min="2570" max="2570" width="7.25" style="206" customWidth="1"/>
    <col min="2571" max="2571" width="7.375" style="206" customWidth="1"/>
    <col min="2572" max="2572" width="4.25" style="206" customWidth="1"/>
    <col min="2573" max="2573" width="4.625" style="206" customWidth="1"/>
    <col min="2574" max="2574" width="7.875" style="206" customWidth="1"/>
    <col min="2575" max="2575" width="6.625" style="206" customWidth="1"/>
    <col min="2576" max="2576" width="7" style="206" customWidth="1"/>
    <col min="2577" max="2577" width="7.125" style="206" customWidth="1"/>
    <col min="2578" max="2578" width="6.25" style="206" customWidth="1"/>
    <col min="2579" max="2579" width="6.5" style="206" customWidth="1"/>
    <col min="2580" max="2580" width="7.75" style="206" customWidth="1"/>
    <col min="2581" max="2581" width="7.375" style="206" customWidth="1"/>
    <col min="2582" max="2582" width="7.625" style="206" customWidth="1"/>
    <col min="2583" max="2584" width="7.375" style="206" customWidth="1"/>
    <col min="2585" max="2585" width="7.625" style="206" customWidth="1"/>
    <col min="2586" max="2586" width="7.25" style="206" customWidth="1"/>
    <col min="2587" max="2587" width="7.125" style="206" customWidth="1"/>
    <col min="2588" max="2588" width="6.25" style="206" customWidth="1"/>
    <col min="2589" max="2589" width="6.5" style="206" customWidth="1"/>
    <col min="2590" max="2590" width="9.25" style="206" customWidth="1"/>
    <col min="2591" max="2591" width="9" style="206"/>
    <col min="2592" max="2592" width="10.125" style="206" bestFit="1" customWidth="1"/>
    <col min="2593" max="2593" width="40.5" style="206" customWidth="1"/>
    <col min="2594" max="2817" width="9" style="206"/>
    <col min="2818" max="2818" width="6" style="206" customWidth="1"/>
    <col min="2819" max="2819" width="27.25" style="206" customWidth="1"/>
    <col min="2820" max="2822" width="0" style="206" hidden="1" customWidth="1"/>
    <col min="2823" max="2823" width="6" style="206" customWidth="1"/>
    <col min="2824" max="2824" width="7" style="206" customWidth="1"/>
    <col min="2825" max="2825" width="7.625" style="206" customWidth="1"/>
    <col min="2826" max="2826" width="7.25" style="206" customWidth="1"/>
    <col min="2827" max="2827" width="7.375" style="206" customWidth="1"/>
    <col min="2828" max="2828" width="4.25" style="206" customWidth="1"/>
    <col min="2829" max="2829" width="4.625" style="206" customWidth="1"/>
    <col min="2830" max="2830" width="7.875" style="206" customWidth="1"/>
    <col min="2831" max="2831" width="6.625" style="206" customWidth="1"/>
    <col min="2832" max="2832" width="7" style="206" customWidth="1"/>
    <col min="2833" max="2833" width="7.125" style="206" customWidth="1"/>
    <col min="2834" max="2834" width="6.25" style="206" customWidth="1"/>
    <col min="2835" max="2835" width="6.5" style="206" customWidth="1"/>
    <col min="2836" max="2836" width="7.75" style="206" customWidth="1"/>
    <col min="2837" max="2837" width="7.375" style="206" customWidth="1"/>
    <col min="2838" max="2838" width="7.625" style="206" customWidth="1"/>
    <col min="2839" max="2840" width="7.375" style="206" customWidth="1"/>
    <col min="2841" max="2841" width="7.625" style="206" customWidth="1"/>
    <col min="2842" max="2842" width="7.25" style="206" customWidth="1"/>
    <col min="2843" max="2843" width="7.125" style="206" customWidth="1"/>
    <col min="2844" max="2844" width="6.25" style="206" customWidth="1"/>
    <col min="2845" max="2845" width="6.5" style="206" customWidth="1"/>
    <col min="2846" max="2846" width="9.25" style="206" customWidth="1"/>
    <col min="2847" max="2847" width="9" style="206"/>
    <col min="2848" max="2848" width="10.125" style="206" bestFit="1" customWidth="1"/>
    <col min="2849" max="2849" width="40.5" style="206" customWidth="1"/>
    <col min="2850" max="3073" width="9" style="206"/>
    <col min="3074" max="3074" width="6" style="206" customWidth="1"/>
    <col min="3075" max="3075" width="27.25" style="206" customWidth="1"/>
    <col min="3076" max="3078" width="0" style="206" hidden="1" customWidth="1"/>
    <col min="3079" max="3079" width="6" style="206" customWidth="1"/>
    <col min="3080" max="3080" width="7" style="206" customWidth="1"/>
    <col min="3081" max="3081" width="7.625" style="206" customWidth="1"/>
    <col min="3082" max="3082" width="7.25" style="206" customWidth="1"/>
    <col min="3083" max="3083" width="7.375" style="206" customWidth="1"/>
    <col min="3084" max="3084" width="4.25" style="206" customWidth="1"/>
    <col min="3085" max="3085" width="4.625" style="206" customWidth="1"/>
    <col min="3086" max="3086" width="7.875" style="206" customWidth="1"/>
    <col min="3087" max="3087" width="6.625" style="206" customWidth="1"/>
    <col min="3088" max="3088" width="7" style="206" customWidth="1"/>
    <col min="3089" max="3089" width="7.125" style="206" customWidth="1"/>
    <col min="3090" max="3090" width="6.25" style="206" customWidth="1"/>
    <col min="3091" max="3091" width="6.5" style="206" customWidth="1"/>
    <col min="3092" max="3092" width="7.75" style="206" customWidth="1"/>
    <col min="3093" max="3093" width="7.375" style="206" customWidth="1"/>
    <col min="3094" max="3094" width="7.625" style="206" customWidth="1"/>
    <col min="3095" max="3096" width="7.375" style="206" customWidth="1"/>
    <col min="3097" max="3097" width="7.625" style="206" customWidth="1"/>
    <col min="3098" max="3098" width="7.25" style="206" customWidth="1"/>
    <col min="3099" max="3099" width="7.125" style="206" customWidth="1"/>
    <col min="3100" max="3100" width="6.25" style="206" customWidth="1"/>
    <col min="3101" max="3101" width="6.5" style="206" customWidth="1"/>
    <col min="3102" max="3102" width="9.25" style="206" customWidth="1"/>
    <col min="3103" max="3103" width="9" style="206"/>
    <col min="3104" max="3104" width="10.125" style="206" bestFit="1" customWidth="1"/>
    <col min="3105" max="3105" width="40.5" style="206" customWidth="1"/>
    <col min="3106" max="3329" width="9" style="206"/>
    <col min="3330" max="3330" width="6" style="206" customWidth="1"/>
    <col min="3331" max="3331" width="27.25" style="206" customWidth="1"/>
    <col min="3332" max="3334" width="0" style="206" hidden="1" customWidth="1"/>
    <col min="3335" max="3335" width="6" style="206" customWidth="1"/>
    <col min="3336" max="3336" width="7" style="206" customWidth="1"/>
    <col min="3337" max="3337" width="7.625" style="206" customWidth="1"/>
    <col min="3338" max="3338" width="7.25" style="206" customWidth="1"/>
    <col min="3339" max="3339" width="7.375" style="206" customWidth="1"/>
    <col min="3340" max="3340" width="4.25" style="206" customWidth="1"/>
    <col min="3341" max="3341" width="4.625" style="206" customWidth="1"/>
    <col min="3342" max="3342" width="7.875" style="206" customWidth="1"/>
    <col min="3343" max="3343" width="6.625" style="206" customWidth="1"/>
    <col min="3344" max="3344" width="7" style="206" customWidth="1"/>
    <col min="3345" max="3345" width="7.125" style="206" customWidth="1"/>
    <col min="3346" max="3346" width="6.25" style="206" customWidth="1"/>
    <col min="3347" max="3347" width="6.5" style="206" customWidth="1"/>
    <col min="3348" max="3348" width="7.75" style="206" customWidth="1"/>
    <col min="3349" max="3349" width="7.375" style="206" customWidth="1"/>
    <col min="3350" max="3350" width="7.625" style="206" customWidth="1"/>
    <col min="3351" max="3352" width="7.375" style="206" customWidth="1"/>
    <col min="3353" max="3353" width="7.625" style="206" customWidth="1"/>
    <col min="3354" max="3354" width="7.25" style="206" customWidth="1"/>
    <col min="3355" max="3355" width="7.125" style="206" customWidth="1"/>
    <col min="3356" max="3356" width="6.25" style="206" customWidth="1"/>
    <col min="3357" max="3357" width="6.5" style="206" customWidth="1"/>
    <col min="3358" max="3358" width="9.25" style="206" customWidth="1"/>
    <col min="3359" max="3359" width="9" style="206"/>
    <col min="3360" max="3360" width="10.125" style="206" bestFit="1" customWidth="1"/>
    <col min="3361" max="3361" width="40.5" style="206" customWidth="1"/>
    <col min="3362" max="3585" width="9" style="206"/>
    <col min="3586" max="3586" width="6" style="206" customWidth="1"/>
    <col min="3587" max="3587" width="27.25" style="206" customWidth="1"/>
    <col min="3588" max="3590" width="0" style="206" hidden="1" customWidth="1"/>
    <col min="3591" max="3591" width="6" style="206" customWidth="1"/>
    <col min="3592" max="3592" width="7" style="206" customWidth="1"/>
    <col min="3593" max="3593" width="7.625" style="206" customWidth="1"/>
    <col min="3594" max="3594" width="7.25" style="206" customWidth="1"/>
    <col min="3595" max="3595" width="7.375" style="206" customWidth="1"/>
    <col min="3596" max="3596" width="4.25" style="206" customWidth="1"/>
    <col min="3597" max="3597" width="4.625" style="206" customWidth="1"/>
    <col min="3598" max="3598" width="7.875" style="206" customWidth="1"/>
    <col min="3599" max="3599" width="6.625" style="206" customWidth="1"/>
    <col min="3600" max="3600" width="7" style="206" customWidth="1"/>
    <col min="3601" max="3601" width="7.125" style="206" customWidth="1"/>
    <col min="3602" max="3602" width="6.25" style="206" customWidth="1"/>
    <col min="3603" max="3603" width="6.5" style="206" customWidth="1"/>
    <col min="3604" max="3604" width="7.75" style="206" customWidth="1"/>
    <col min="3605" max="3605" width="7.375" style="206" customWidth="1"/>
    <col min="3606" max="3606" width="7.625" style="206" customWidth="1"/>
    <col min="3607" max="3608" width="7.375" style="206" customWidth="1"/>
    <col min="3609" max="3609" width="7.625" style="206" customWidth="1"/>
    <col min="3610" max="3610" width="7.25" style="206" customWidth="1"/>
    <col min="3611" max="3611" width="7.125" style="206" customWidth="1"/>
    <col min="3612" max="3612" width="6.25" style="206" customWidth="1"/>
    <col min="3613" max="3613" width="6.5" style="206" customWidth="1"/>
    <col min="3614" max="3614" width="9.25" style="206" customWidth="1"/>
    <col min="3615" max="3615" width="9" style="206"/>
    <col min="3616" max="3616" width="10.125" style="206" bestFit="1" customWidth="1"/>
    <col min="3617" max="3617" width="40.5" style="206" customWidth="1"/>
    <col min="3618" max="3841" width="9" style="206"/>
    <col min="3842" max="3842" width="6" style="206" customWidth="1"/>
    <col min="3843" max="3843" width="27.25" style="206" customWidth="1"/>
    <col min="3844" max="3846" width="0" style="206" hidden="1" customWidth="1"/>
    <col min="3847" max="3847" width="6" style="206" customWidth="1"/>
    <col min="3848" max="3848" width="7" style="206" customWidth="1"/>
    <col min="3849" max="3849" width="7.625" style="206" customWidth="1"/>
    <col min="3850" max="3850" width="7.25" style="206" customWidth="1"/>
    <col min="3851" max="3851" width="7.375" style="206" customWidth="1"/>
    <col min="3852" max="3852" width="4.25" style="206" customWidth="1"/>
    <col min="3853" max="3853" width="4.625" style="206" customWidth="1"/>
    <col min="3854" max="3854" width="7.875" style="206" customWidth="1"/>
    <col min="3855" max="3855" width="6.625" style="206" customWidth="1"/>
    <col min="3856" max="3856" width="7" style="206" customWidth="1"/>
    <col min="3857" max="3857" width="7.125" style="206" customWidth="1"/>
    <col min="3858" max="3858" width="6.25" style="206" customWidth="1"/>
    <col min="3859" max="3859" width="6.5" style="206" customWidth="1"/>
    <col min="3860" max="3860" width="7.75" style="206" customWidth="1"/>
    <col min="3861" max="3861" width="7.375" style="206" customWidth="1"/>
    <col min="3862" max="3862" width="7.625" style="206" customWidth="1"/>
    <col min="3863" max="3864" width="7.375" style="206" customWidth="1"/>
    <col min="3865" max="3865" width="7.625" style="206" customWidth="1"/>
    <col min="3866" max="3866" width="7.25" style="206" customWidth="1"/>
    <col min="3867" max="3867" width="7.125" style="206" customWidth="1"/>
    <col min="3868" max="3868" width="6.25" style="206" customWidth="1"/>
    <col min="3869" max="3869" width="6.5" style="206" customWidth="1"/>
    <col min="3870" max="3870" width="9.25" style="206" customWidth="1"/>
    <col min="3871" max="3871" width="9" style="206"/>
    <col min="3872" max="3872" width="10.125" style="206" bestFit="1" customWidth="1"/>
    <col min="3873" max="3873" width="40.5" style="206" customWidth="1"/>
    <col min="3874" max="4097" width="9" style="206"/>
    <col min="4098" max="4098" width="6" style="206" customWidth="1"/>
    <col min="4099" max="4099" width="27.25" style="206" customWidth="1"/>
    <col min="4100" max="4102" width="0" style="206" hidden="1" customWidth="1"/>
    <col min="4103" max="4103" width="6" style="206" customWidth="1"/>
    <col min="4104" max="4104" width="7" style="206" customWidth="1"/>
    <col min="4105" max="4105" width="7.625" style="206" customWidth="1"/>
    <col min="4106" max="4106" width="7.25" style="206" customWidth="1"/>
    <col min="4107" max="4107" width="7.375" style="206" customWidth="1"/>
    <col min="4108" max="4108" width="4.25" style="206" customWidth="1"/>
    <col min="4109" max="4109" width="4.625" style="206" customWidth="1"/>
    <col min="4110" max="4110" width="7.875" style="206" customWidth="1"/>
    <col min="4111" max="4111" width="6.625" style="206" customWidth="1"/>
    <col min="4112" max="4112" width="7" style="206" customWidth="1"/>
    <col min="4113" max="4113" width="7.125" style="206" customWidth="1"/>
    <col min="4114" max="4114" width="6.25" style="206" customWidth="1"/>
    <col min="4115" max="4115" width="6.5" style="206" customWidth="1"/>
    <col min="4116" max="4116" width="7.75" style="206" customWidth="1"/>
    <col min="4117" max="4117" width="7.375" style="206" customWidth="1"/>
    <col min="4118" max="4118" width="7.625" style="206" customWidth="1"/>
    <col min="4119" max="4120" width="7.375" style="206" customWidth="1"/>
    <col min="4121" max="4121" width="7.625" style="206" customWidth="1"/>
    <col min="4122" max="4122" width="7.25" style="206" customWidth="1"/>
    <col min="4123" max="4123" width="7.125" style="206" customWidth="1"/>
    <col min="4124" max="4124" width="6.25" style="206" customWidth="1"/>
    <col min="4125" max="4125" width="6.5" style="206" customWidth="1"/>
    <col min="4126" max="4126" width="9.25" style="206" customWidth="1"/>
    <col min="4127" max="4127" width="9" style="206"/>
    <col min="4128" max="4128" width="10.125" style="206" bestFit="1" customWidth="1"/>
    <col min="4129" max="4129" width="40.5" style="206" customWidth="1"/>
    <col min="4130" max="4353" width="9" style="206"/>
    <col min="4354" max="4354" width="6" style="206" customWidth="1"/>
    <col min="4355" max="4355" width="27.25" style="206" customWidth="1"/>
    <col min="4356" max="4358" width="0" style="206" hidden="1" customWidth="1"/>
    <col min="4359" max="4359" width="6" style="206" customWidth="1"/>
    <col min="4360" max="4360" width="7" style="206" customWidth="1"/>
    <col min="4361" max="4361" width="7.625" style="206" customWidth="1"/>
    <col min="4362" max="4362" width="7.25" style="206" customWidth="1"/>
    <col min="4363" max="4363" width="7.375" style="206" customWidth="1"/>
    <col min="4364" max="4364" width="4.25" style="206" customWidth="1"/>
    <col min="4365" max="4365" width="4.625" style="206" customWidth="1"/>
    <col min="4366" max="4366" width="7.875" style="206" customWidth="1"/>
    <col min="4367" max="4367" width="6.625" style="206" customWidth="1"/>
    <col min="4368" max="4368" width="7" style="206" customWidth="1"/>
    <col min="4369" max="4369" width="7.125" style="206" customWidth="1"/>
    <col min="4370" max="4370" width="6.25" style="206" customWidth="1"/>
    <col min="4371" max="4371" width="6.5" style="206" customWidth="1"/>
    <col min="4372" max="4372" width="7.75" style="206" customWidth="1"/>
    <col min="4373" max="4373" width="7.375" style="206" customWidth="1"/>
    <col min="4374" max="4374" width="7.625" style="206" customWidth="1"/>
    <col min="4375" max="4376" width="7.375" style="206" customWidth="1"/>
    <col min="4377" max="4377" width="7.625" style="206" customWidth="1"/>
    <col min="4378" max="4378" width="7.25" style="206" customWidth="1"/>
    <col min="4379" max="4379" width="7.125" style="206" customWidth="1"/>
    <col min="4380" max="4380" width="6.25" style="206" customWidth="1"/>
    <col min="4381" max="4381" width="6.5" style="206" customWidth="1"/>
    <col min="4382" max="4382" width="9.25" style="206" customWidth="1"/>
    <col min="4383" max="4383" width="9" style="206"/>
    <col min="4384" max="4384" width="10.125" style="206" bestFit="1" customWidth="1"/>
    <col min="4385" max="4385" width="40.5" style="206" customWidth="1"/>
    <col min="4386" max="4609" width="9" style="206"/>
    <col min="4610" max="4610" width="6" style="206" customWidth="1"/>
    <col min="4611" max="4611" width="27.25" style="206" customWidth="1"/>
    <col min="4612" max="4614" width="0" style="206" hidden="1" customWidth="1"/>
    <col min="4615" max="4615" width="6" style="206" customWidth="1"/>
    <col min="4616" max="4616" width="7" style="206" customWidth="1"/>
    <col min="4617" max="4617" width="7.625" style="206" customWidth="1"/>
    <col min="4618" max="4618" width="7.25" style="206" customWidth="1"/>
    <col min="4619" max="4619" width="7.375" style="206" customWidth="1"/>
    <col min="4620" max="4620" width="4.25" style="206" customWidth="1"/>
    <col min="4621" max="4621" width="4.625" style="206" customWidth="1"/>
    <col min="4622" max="4622" width="7.875" style="206" customWidth="1"/>
    <col min="4623" max="4623" width="6.625" style="206" customWidth="1"/>
    <col min="4624" max="4624" width="7" style="206" customWidth="1"/>
    <col min="4625" max="4625" width="7.125" style="206" customWidth="1"/>
    <col min="4626" max="4626" width="6.25" style="206" customWidth="1"/>
    <col min="4627" max="4627" width="6.5" style="206" customWidth="1"/>
    <col min="4628" max="4628" width="7.75" style="206" customWidth="1"/>
    <col min="4629" max="4629" width="7.375" style="206" customWidth="1"/>
    <col min="4630" max="4630" width="7.625" style="206" customWidth="1"/>
    <col min="4631" max="4632" width="7.375" style="206" customWidth="1"/>
    <col min="4633" max="4633" width="7.625" style="206" customWidth="1"/>
    <col min="4634" max="4634" width="7.25" style="206" customWidth="1"/>
    <col min="4635" max="4635" width="7.125" style="206" customWidth="1"/>
    <col min="4636" max="4636" width="6.25" style="206" customWidth="1"/>
    <col min="4637" max="4637" width="6.5" style="206" customWidth="1"/>
    <col min="4638" max="4638" width="9.25" style="206" customWidth="1"/>
    <col min="4639" max="4639" width="9" style="206"/>
    <col min="4640" max="4640" width="10.125" style="206" bestFit="1" customWidth="1"/>
    <col min="4641" max="4641" width="40.5" style="206" customWidth="1"/>
    <col min="4642" max="4865" width="9" style="206"/>
    <col min="4866" max="4866" width="6" style="206" customWidth="1"/>
    <col min="4867" max="4867" width="27.25" style="206" customWidth="1"/>
    <col min="4868" max="4870" width="0" style="206" hidden="1" customWidth="1"/>
    <col min="4871" max="4871" width="6" style="206" customWidth="1"/>
    <col min="4872" max="4872" width="7" style="206" customWidth="1"/>
    <col min="4873" max="4873" width="7.625" style="206" customWidth="1"/>
    <col min="4874" max="4874" width="7.25" style="206" customWidth="1"/>
    <col min="4875" max="4875" width="7.375" style="206" customWidth="1"/>
    <col min="4876" max="4876" width="4.25" style="206" customWidth="1"/>
    <col min="4877" max="4877" width="4.625" style="206" customWidth="1"/>
    <col min="4878" max="4878" width="7.875" style="206" customWidth="1"/>
    <col min="4879" max="4879" width="6.625" style="206" customWidth="1"/>
    <col min="4880" max="4880" width="7" style="206" customWidth="1"/>
    <col min="4881" max="4881" width="7.125" style="206" customWidth="1"/>
    <col min="4882" max="4882" width="6.25" style="206" customWidth="1"/>
    <col min="4883" max="4883" width="6.5" style="206" customWidth="1"/>
    <col min="4884" max="4884" width="7.75" style="206" customWidth="1"/>
    <col min="4885" max="4885" width="7.375" style="206" customWidth="1"/>
    <col min="4886" max="4886" width="7.625" style="206" customWidth="1"/>
    <col min="4887" max="4888" width="7.375" style="206" customWidth="1"/>
    <col min="4889" max="4889" width="7.625" style="206" customWidth="1"/>
    <col min="4890" max="4890" width="7.25" style="206" customWidth="1"/>
    <col min="4891" max="4891" width="7.125" style="206" customWidth="1"/>
    <col min="4892" max="4892" width="6.25" style="206" customWidth="1"/>
    <col min="4893" max="4893" width="6.5" style="206" customWidth="1"/>
    <col min="4894" max="4894" width="9.25" style="206" customWidth="1"/>
    <col min="4895" max="4895" width="9" style="206"/>
    <col min="4896" max="4896" width="10.125" style="206" bestFit="1" customWidth="1"/>
    <col min="4897" max="4897" width="40.5" style="206" customWidth="1"/>
    <col min="4898" max="5121" width="9" style="206"/>
    <col min="5122" max="5122" width="6" style="206" customWidth="1"/>
    <col min="5123" max="5123" width="27.25" style="206" customWidth="1"/>
    <col min="5124" max="5126" width="0" style="206" hidden="1" customWidth="1"/>
    <col min="5127" max="5127" width="6" style="206" customWidth="1"/>
    <col min="5128" max="5128" width="7" style="206" customWidth="1"/>
    <col min="5129" max="5129" width="7.625" style="206" customWidth="1"/>
    <col min="5130" max="5130" width="7.25" style="206" customWidth="1"/>
    <col min="5131" max="5131" width="7.375" style="206" customWidth="1"/>
    <col min="5132" max="5132" width="4.25" style="206" customWidth="1"/>
    <col min="5133" max="5133" width="4.625" style="206" customWidth="1"/>
    <col min="5134" max="5134" width="7.875" style="206" customWidth="1"/>
    <col min="5135" max="5135" width="6.625" style="206" customWidth="1"/>
    <col min="5136" max="5136" width="7" style="206" customWidth="1"/>
    <col min="5137" max="5137" width="7.125" style="206" customWidth="1"/>
    <col min="5138" max="5138" width="6.25" style="206" customWidth="1"/>
    <col min="5139" max="5139" width="6.5" style="206" customWidth="1"/>
    <col min="5140" max="5140" width="7.75" style="206" customWidth="1"/>
    <col min="5141" max="5141" width="7.375" style="206" customWidth="1"/>
    <col min="5142" max="5142" width="7.625" style="206" customWidth="1"/>
    <col min="5143" max="5144" width="7.375" style="206" customWidth="1"/>
    <col min="5145" max="5145" width="7.625" style="206" customWidth="1"/>
    <col min="5146" max="5146" width="7.25" style="206" customWidth="1"/>
    <col min="5147" max="5147" width="7.125" style="206" customWidth="1"/>
    <col min="5148" max="5148" width="6.25" style="206" customWidth="1"/>
    <col min="5149" max="5149" width="6.5" style="206" customWidth="1"/>
    <col min="5150" max="5150" width="9.25" style="206" customWidth="1"/>
    <col min="5151" max="5151" width="9" style="206"/>
    <col min="5152" max="5152" width="10.125" style="206" bestFit="1" customWidth="1"/>
    <col min="5153" max="5153" width="40.5" style="206" customWidth="1"/>
    <col min="5154" max="5377" width="9" style="206"/>
    <col min="5378" max="5378" width="6" style="206" customWidth="1"/>
    <col min="5379" max="5379" width="27.25" style="206" customWidth="1"/>
    <col min="5380" max="5382" width="0" style="206" hidden="1" customWidth="1"/>
    <col min="5383" max="5383" width="6" style="206" customWidth="1"/>
    <col min="5384" max="5384" width="7" style="206" customWidth="1"/>
    <col min="5385" max="5385" width="7.625" style="206" customWidth="1"/>
    <col min="5386" max="5386" width="7.25" style="206" customWidth="1"/>
    <col min="5387" max="5387" width="7.375" style="206" customWidth="1"/>
    <col min="5388" max="5388" width="4.25" style="206" customWidth="1"/>
    <col min="5389" max="5389" width="4.625" style="206" customWidth="1"/>
    <col min="5390" max="5390" width="7.875" style="206" customWidth="1"/>
    <col min="5391" max="5391" width="6.625" style="206" customWidth="1"/>
    <col min="5392" max="5392" width="7" style="206" customWidth="1"/>
    <col min="5393" max="5393" width="7.125" style="206" customWidth="1"/>
    <col min="5394" max="5394" width="6.25" style="206" customWidth="1"/>
    <col min="5395" max="5395" width="6.5" style="206" customWidth="1"/>
    <col min="5396" max="5396" width="7.75" style="206" customWidth="1"/>
    <col min="5397" max="5397" width="7.375" style="206" customWidth="1"/>
    <col min="5398" max="5398" width="7.625" style="206" customWidth="1"/>
    <col min="5399" max="5400" width="7.375" style="206" customWidth="1"/>
    <col min="5401" max="5401" width="7.625" style="206" customWidth="1"/>
    <col min="5402" max="5402" width="7.25" style="206" customWidth="1"/>
    <col min="5403" max="5403" width="7.125" style="206" customWidth="1"/>
    <col min="5404" max="5404" width="6.25" style="206" customWidth="1"/>
    <col min="5405" max="5405" width="6.5" style="206" customWidth="1"/>
    <col min="5406" max="5406" width="9.25" style="206" customWidth="1"/>
    <col min="5407" max="5407" width="9" style="206"/>
    <col min="5408" max="5408" width="10.125" style="206" bestFit="1" customWidth="1"/>
    <col min="5409" max="5409" width="40.5" style="206" customWidth="1"/>
    <col min="5410" max="5633" width="9" style="206"/>
    <col min="5634" max="5634" width="6" style="206" customWidth="1"/>
    <col min="5635" max="5635" width="27.25" style="206" customWidth="1"/>
    <col min="5636" max="5638" width="0" style="206" hidden="1" customWidth="1"/>
    <col min="5639" max="5639" width="6" style="206" customWidth="1"/>
    <col min="5640" max="5640" width="7" style="206" customWidth="1"/>
    <col min="5641" max="5641" width="7.625" style="206" customWidth="1"/>
    <col min="5642" max="5642" width="7.25" style="206" customWidth="1"/>
    <col min="5643" max="5643" width="7.375" style="206" customWidth="1"/>
    <col min="5644" max="5644" width="4.25" style="206" customWidth="1"/>
    <col min="5645" max="5645" width="4.625" style="206" customWidth="1"/>
    <col min="5646" max="5646" width="7.875" style="206" customWidth="1"/>
    <col min="5647" max="5647" width="6.625" style="206" customWidth="1"/>
    <col min="5648" max="5648" width="7" style="206" customWidth="1"/>
    <col min="5649" max="5649" width="7.125" style="206" customWidth="1"/>
    <col min="5650" max="5650" width="6.25" style="206" customWidth="1"/>
    <col min="5651" max="5651" width="6.5" style="206" customWidth="1"/>
    <col min="5652" max="5652" width="7.75" style="206" customWidth="1"/>
    <col min="5653" max="5653" width="7.375" style="206" customWidth="1"/>
    <col min="5654" max="5654" width="7.625" style="206" customWidth="1"/>
    <col min="5655" max="5656" width="7.375" style="206" customWidth="1"/>
    <col min="5657" max="5657" width="7.625" style="206" customWidth="1"/>
    <col min="5658" max="5658" width="7.25" style="206" customWidth="1"/>
    <col min="5659" max="5659" width="7.125" style="206" customWidth="1"/>
    <col min="5660" max="5660" width="6.25" style="206" customWidth="1"/>
    <col min="5661" max="5661" width="6.5" style="206" customWidth="1"/>
    <col min="5662" max="5662" width="9.25" style="206" customWidth="1"/>
    <col min="5663" max="5663" width="9" style="206"/>
    <col min="5664" max="5664" width="10.125" style="206" bestFit="1" customWidth="1"/>
    <col min="5665" max="5665" width="40.5" style="206" customWidth="1"/>
    <col min="5666" max="5889" width="9" style="206"/>
    <col min="5890" max="5890" width="6" style="206" customWidth="1"/>
    <col min="5891" max="5891" width="27.25" style="206" customWidth="1"/>
    <col min="5892" max="5894" width="0" style="206" hidden="1" customWidth="1"/>
    <col min="5895" max="5895" width="6" style="206" customWidth="1"/>
    <col min="5896" max="5896" width="7" style="206" customWidth="1"/>
    <col min="5897" max="5897" width="7.625" style="206" customWidth="1"/>
    <col min="5898" max="5898" width="7.25" style="206" customWidth="1"/>
    <col min="5899" max="5899" width="7.375" style="206" customWidth="1"/>
    <col min="5900" max="5900" width="4.25" style="206" customWidth="1"/>
    <col min="5901" max="5901" width="4.625" style="206" customWidth="1"/>
    <col min="5902" max="5902" width="7.875" style="206" customWidth="1"/>
    <col min="5903" max="5903" width="6.625" style="206" customWidth="1"/>
    <col min="5904" max="5904" width="7" style="206" customWidth="1"/>
    <col min="5905" max="5905" width="7.125" style="206" customWidth="1"/>
    <col min="5906" max="5906" width="6.25" style="206" customWidth="1"/>
    <col min="5907" max="5907" width="6.5" style="206" customWidth="1"/>
    <col min="5908" max="5908" width="7.75" style="206" customWidth="1"/>
    <col min="5909" max="5909" width="7.375" style="206" customWidth="1"/>
    <col min="5910" max="5910" width="7.625" style="206" customWidth="1"/>
    <col min="5911" max="5912" width="7.375" style="206" customWidth="1"/>
    <col min="5913" max="5913" width="7.625" style="206" customWidth="1"/>
    <col min="5914" max="5914" width="7.25" style="206" customWidth="1"/>
    <col min="5915" max="5915" width="7.125" style="206" customWidth="1"/>
    <col min="5916" max="5916" width="6.25" style="206" customWidth="1"/>
    <col min="5917" max="5917" width="6.5" style="206" customWidth="1"/>
    <col min="5918" max="5918" width="9.25" style="206" customWidth="1"/>
    <col min="5919" max="5919" width="9" style="206"/>
    <col min="5920" max="5920" width="10.125" style="206" bestFit="1" customWidth="1"/>
    <col min="5921" max="5921" width="40.5" style="206" customWidth="1"/>
    <col min="5922" max="6145" width="9" style="206"/>
    <col min="6146" max="6146" width="6" style="206" customWidth="1"/>
    <col min="6147" max="6147" width="27.25" style="206" customWidth="1"/>
    <col min="6148" max="6150" width="0" style="206" hidden="1" customWidth="1"/>
    <col min="6151" max="6151" width="6" style="206" customWidth="1"/>
    <col min="6152" max="6152" width="7" style="206" customWidth="1"/>
    <col min="6153" max="6153" width="7.625" style="206" customWidth="1"/>
    <col min="6154" max="6154" width="7.25" style="206" customWidth="1"/>
    <col min="6155" max="6155" width="7.375" style="206" customWidth="1"/>
    <col min="6156" max="6156" width="4.25" style="206" customWidth="1"/>
    <col min="6157" max="6157" width="4.625" style="206" customWidth="1"/>
    <col min="6158" max="6158" width="7.875" style="206" customWidth="1"/>
    <col min="6159" max="6159" width="6.625" style="206" customWidth="1"/>
    <col min="6160" max="6160" width="7" style="206" customWidth="1"/>
    <col min="6161" max="6161" width="7.125" style="206" customWidth="1"/>
    <col min="6162" max="6162" width="6.25" style="206" customWidth="1"/>
    <col min="6163" max="6163" width="6.5" style="206" customWidth="1"/>
    <col min="6164" max="6164" width="7.75" style="206" customWidth="1"/>
    <col min="6165" max="6165" width="7.375" style="206" customWidth="1"/>
    <col min="6166" max="6166" width="7.625" style="206" customWidth="1"/>
    <col min="6167" max="6168" width="7.375" style="206" customWidth="1"/>
    <col min="6169" max="6169" width="7.625" style="206" customWidth="1"/>
    <col min="6170" max="6170" width="7.25" style="206" customWidth="1"/>
    <col min="6171" max="6171" width="7.125" style="206" customWidth="1"/>
    <col min="6172" max="6172" width="6.25" style="206" customWidth="1"/>
    <col min="6173" max="6173" width="6.5" style="206" customWidth="1"/>
    <col min="6174" max="6174" width="9.25" style="206" customWidth="1"/>
    <col min="6175" max="6175" width="9" style="206"/>
    <col min="6176" max="6176" width="10.125" style="206" bestFit="1" customWidth="1"/>
    <col min="6177" max="6177" width="40.5" style="206" customWidth="1"/>
    <col min="6178" max="6401" width="9" style="206"/>
    <col min="6402" max="6402" width="6" style="206" customWidth="1"/>
    <col min="6403" max="6403" width="27.25" style="206" customWidth="1"/>
    <col min="6404" max="6406" width="0" style="206" hidden="1" customWidth="1"/>
    <col min="6407" max="6407" width="6" style="206" customWidth="1"/>
    <col min="6408" max="6408" width="7" style="206" customWidth="1"/>
    <col min="6409" max="6409" width="7.625" style="206" customWidth="1"/>
    <col min="6410" max="6410" width="7.25" style="206" customWidth="1"/>
    <col min="6411" max="6411" width="7.375" style="206" customWidth="1"/>
    <col min="6412" max="6412" width="4.25" style="206" customWidth="1"/>
    <col min="6413" max="6413" width="4.625" style="206" customWidth="1"/>
    <col min="6414" max="6414" width="7.875" style="206" customWidth="1"/>
    <col min="6415" max="6415" width="6.625" style="206" customWidth="1"/>
    <col min="6416" max="6416" width="7" style="206" customWidth="1"/>
    <col min="6417" max="6417" width="7.125" style="206" customWidth="1"/>
    <col min="6418" max="6418" width="6.25" style="206" customWidth="1"/>
    <col min="6419" max="6419" width="6.5" style="206" customWidth="1"/>
    <col min="6420" max="6420" width="7.75" style="206" customWidth="1"/>
    <col min="6421" max="6421" width="7.375" style="206" customWidth="1"/>
    <col min="6422" max="6422" width="7.625" style="206" customWidth="1"/>
    <col min="6423" max="6424" width="7.375" style="206" customWidth="1"/>
    <col min="6425" max="6425" width="7.625" style="206" customWidth="1"/>
    <col min="6426" max="6426" width="7.25" style="206" customWidth="1"/>
    <col min="6427" max="6427" width="7.125" style="206" customWidth="1"/>
    <col min="6428" max="6428" width="6.25" style="206" customWidth="1"/>
    <col min="6429" max="6429" width="6.5" style="206" customWidth="1"/>
    <col min="6430" max="6430" width="9.25" style="206" customWidth="1"/>
    <col min="6431" max="6431" width="9" style="206"/>
    <col min="6432" max="6432" width="10.125" style="206" bestFit="1" customWidth="1"/>
    <col min="6433" max="6433" width="40.5" style="206" customWidth="1"/>
    <col min="6434" max="6657" width="9" style="206"/>
    <col min="6658" max="6658" width="6" style="206" customWidth="1"/>
    <col min="6659" max="6659" width="27.25" style="206" customWidth="1"/>
    <col min="6660" max="6662" width="0" style="206" hidden="1" customWidth="1"/>
    <col min="6663" max="6663" width="6" style="206" customWidth="1"/>
    <col min="6664" max="6664" width="7" style="206" customWidth="1"/>
    <col min="6665" max="6665" width="7.625" style="206" customWidth="1"/>
    <col min="6666" max="6666" width="7.25" style="206" customWidth="1"/>
    <col min="6667" max="6667" width="7.375" style="206" customWidth="1"/>
    <col min="6668" max="6668" width="4.25" style="206" customWidth="1"/>
    <col min="6669" max="6669" width="4.625" style="206" customWidth="1"/>
    <col min="6670" max="6670" width="7.875" style="206" customWidth="1"/>
    <col min="6671" max="6671" width="6.625" style="206" customWidth="1"/>
    <col min="6672" max="6672" width="7" style="206" customWidth="1"/>
    <col min="6673" max="6673" width="7.125" style="206" customWidth="1"/>
    <col min="6674" max="6674" width="6.25" style="206" customWidth="1"/>
    <col min="6675" max="6675" width="6.5" style="206" customWidth="1"/>
    <col min="6676" max="6676" width="7.75" style="206" customWidth="1"/>
    <col min="6677" max="6677" width="7.375" style="206" customWidth="1"/>
    <col min="6678" max="6678" width="7.625" style="206" customWidth="1"/>
    <col min="6679" max="6680" width="7.375" style="206" customWidth="1"/>
    <col min="6681" max="6681" width="7.625" style="206" customWidth="1"/>
    <col min="6682" max="6682" width="7.25" style="206" customWidth="1"/>
    <col min="6683" max="6683" width="7.125" style="206" customWidth="1"/>
    <col min="6684" max="6684" width="6.25" style="206" customWidth="1"/>
    <col min="6685" max="6685" width="6.5" style="206" customWidth="1"/>
    <col min="6686" max="6686" width="9.25" style="206" customWidth="1"/>
    <col min="6687" max="6687" width="9" style="206"/>
    <col min="6688" max="6688" width="10.125" style="206" bestFit="1" customWidth="1"/>
    <col min="6689" max="6689" width="40.5" style="206" customWidth="1"/>
    <col min="6690" max="6913" width="9" style="206"/>
    <col min="6914" max="6914" width="6" style="206" customWidth="1"/>
    <col min="6915" max="6915" width="27.25" style="206" customWidth="1"/>
    <col min="6916" max="6918" width="0" style="206" hidden="1" customWidth="1"/>
    <col min="6919" max="6919" width="6" style="206" customWidth="1"/>
    <col min="6920" max="6920" width="7" style="206" customWidth="1"/>
    <col min="6921" max="6921" width="7.625" style="206" customWidth="1"/>
    <col min="6922" max="6922" width="7.25" style="206" customWidth="1"/>
    <col min="6923" max="6923" width="7.375" style="206" customWidth="1"/>
    <col min="6924" max="6924" width="4.25" style="206" customWidth="1"/>
    <col min="6925" max="6925" width="4.625" style="206" customWidth="1"/>
    <col min="6926" max="6926" width="7.875" style="206" customWidth="1"/>
    <col min="6927" max="6927" width="6.625" style="206" customWidth="1"/>
    <col min="6928" max="6928" width="7" style="206" customWidth="1"/>
    <col min="6929" max="6929" width="7.125" style="206" customWidth="1"/>
    <col min="6930" max="6930" width="6.25" style="206" customWidth="1"/>
    <col min="6931" max="6931" width="6.5" style="206" customWidth="1"/>
    <col min="6932" max="6932" width="7.75" style="206" customWidth="1"/>
    <col min="6933" max="6933" width="7.375" style="206" customWidth="1"/>
    <col min="6934" max="6934" width="7.625" style="206" customWidth="1"/>
    <col min="6935" max="6936" width="7.375" style="206" customWidth="1"/>
    <col min="6937" max="6937" width="7.625" style="206" customWidth="1"/>
    <col min="6938" max="6938" width="7.25" style="206" customWidth="1"/>
    <col min="6939" max="6939" width="7.125" style="206" customWidth="1"/>
    <col min="6940" max="6940" width="6.25" style="206" customWidth="1"/>
    <col min="6941" max="6941" width="6.5" style="206" customWidth="1"/>
    <col min="6942" max="6942" width="9.25" style="206" customWidth="1"/>
    <col min="6943" max="6943" width="9" style="206"/>
    <col min="6944" max="6944" width="10.125" style="206" bestFit="1" customWidth="1"/>
    <col min="6945" max="6945" width="40.5" style="206" customWidth="1"/>
    <col min="6946" max="7169" width="9" style="206"/>
    <col min="7170" max="7170" width="6" style="206" customWidth="1"/>
    <col min="7171" max="7171" width="27.25" style="206" customWidth="1"/>
    <col min="7172" max="7174" width="0" style="206" hidden="1" customWidth="1"/>
    <col min="7175" max="7175" width="6" style="206" customWidth="1"/>
    <col min="7176" max="7176" width="7" style="206" customWidth="1"/>
    <col min="7177" max="7177" width="7.625" style="206" customWidth="1"/>
    <col min="7178" max="7178" width="7.25" style="206" customWidth="1"/>
    <col min="7179" max="7179" width="7.375" style="206" customWidth="1"/>
    <col min="7180" max="7180" width="4.25" style="206" customWidth="1"/>
    <col min="7181" max="7181" width="4.625" style="206" customWidth="1"/>
    <col min="7182" max="7182" width="7.875" style="206" customWidth="1"/>
    <col min="7183" max="7183" width="6.625" style="206" customWidth="1"/>
    <col min="7184" max="7184" width="7" style="206" customWidth="1"/>
    <col min="7185" max="7185" width="7.125" style="206" customWidth="1"/>
    <col min="7186" max="7186" width="6.25" style="206" customWidth="1"/>
    <col min="7187" max="7187" width="6.5" style="206" customWidth="1"/>
    <col min="7188" max="7188" width="7.75" style="206" customWidth="1"/>
    <col min="7189" max="7189" width="7.375" style="206" customWidth="1"/>
    <col min="7190" max="7190" width="7.625" style="206" customWidth="1"/>
    <col min="7191" max="7192" width="7.375" style="206" customWidth="1"/>
    <col min="7193" max="7193" width="7.625" style="206" customWidth="1"/>
    <col min="7194" max="7194" width="7.25" style="206" customWidth="1"/>
    <col min="7195" max="7195" width="7.125" style="206" customWidth="1"/>
    <col min="7196" max="7196" width="6.25" style="206" customWidth="1"/>
    <col min="7197" max="7197" width="6.5" style="206" customWidth="1"/>
    <col min="7198" max="7198" width="9.25" style="206" customWidth="1"/>
    <col min="7199" max="7199" width="9" style="206"/>
    <col min="7200" max="7200" width="10.125" style="206" bestFit="1" customWidth="1"/>
    <col min="7201" max="7201" width="40.5" style="206" customWidth="1"/>
    <col min="7202" max="7425" width="9" style="206"/>
    <col min="7426" max="7426" width="6" style="206" customWidth="1"/>
    <col min="7427" max="7427" width="27.25" style="206" customWidth="1"/>
    <col min="7428" max="7430" width="0" style="206" hidden="1" customWidth="1"/>
    <col min="7431" max="7431" width="6" style="206" customWidth="1"/>
    <col min="7432" max="7432" width="7" style="206" customWidth="1"/>
    <col min="7433" max="7433" width="7.625" style="206" customWidth="1"/>
    <col min="7434" max="7434" width="7.25" style="206" customWidth="1"/>
    <col min="7435" max="7435" width="7.375" style="206" customWidth="1"/>
    <col min="7436" max="7436" width="4.25" style="206" customWidth="1"/>
    <col min="7437" max="7437" width="4.625" style="206" customWidth="1"/>
    <col min="7438" max="7438" width="7.875" style="206" customWidth="1"/>
    <col min="7439" max="7439" width="6.625" style="206" customWidth="1"/>
    <col min="7440" max="7440" width="7" style="206" customWidth="1"/>
    <col min="7441" max="7441" width="7.125" style="206" customWidth="1"/>
    <col min="7442" max="7442" width="6.25" style="206" customWidth="1"/>
    <col min="7443" max="7443" width="6.5" style="206" customWidth="1"/>
    <col min="7444" max="7444" width="7.75" style="206" customWidth="1"/>
    <col min="7445" max="7445" width="7.375" style="206" customWidth="1"/>
    <col min="7446" max="7446" width="7.625" style="206" customWidth="1"/>
    <col min="7447" max="7448" width="7.375" style="206" customWidth="1"/>
    <col min="7449" max="7449" width="7.625" style="206" customWidth="1"/>
    <col min="7450" max="7450" width="7.25" style="206" customWidth="1"/>
    <col min="7451" max="7451" width="7.125" style="206" customWidth="1"/>
    <col min="7452" max="7452" width="6.25" style="206" customWidth="1"/>
    <col min="7453" max="7453" width="6.5" style="206" customWidth="1"/>
    <col min="7454" max="7454" width="9.25" style="206" customWidth="1"/>
    <col min="7455" max="7455" width="9" style="206"/>
    <col min="7456" max="7456" width="10.125" style="206" bestFit="1" customWidth="1"/>
    <col min="7457" max="7457" width="40.5" style="206" customWidth="1"/>
    <col min="7458" max="7681" width="9" style="206"/>
    <col min="7682" max="7682" width="6" style="206" customWidth="1"/>
    <col min="7683" max="7683" width="27.25" style="206" customWidth="1"/>
    <col min="7684" max="7686" width="0" style="206" hidden="1" customWidth="1"/>
    <col min="7687" max="7687" width="6" style="206" customWidth="1"/>
    <col min="7688" max="7688" width="7" style="206" customWidth="1"/>
    <col min="7689" max="7689" width="7.625" style="206" customWidth="1"/>
    <col min="7690" max="7690" width="7.25" style="206" customWidth="1"/>
    <col min="7691" max="7691" width="7.375" style="206" customWidth="1"/>
    <col min="7692" max="7692" width="4.25" style="206" customWidth="1"/>
    <col min="7693" max="7693" width="4.625" style="206" customWidth="1"/>
    <col min="7694" max="7694" width="7.875" style="206" customWidth="1"/>
    <col min="7695" max="7695" width="6.625" style="206" customWidth="1"/>
    <col min="7696" max="7696" width="7" style="206" customWidth="1"/>
    <col min="7697" max="7697" width="7.125" style="206" customWidth="1"/>
    <col min="7698" max="7698" width="6.25" style="206" customWidth="1"/>
    <col min="7699" max="7699" width="6.5" style="206" customWidth="1"/>
    <col min="7700" max="7700" width="7.75" style="206" customWidth="1"/>
    <col min="7701" max="7701" width="7.375" style="206" customWidth="1"/>
    <col min="7702" max="7702" width="7.625" style="206" customWidth="1"/>
    <col min="7703" max="7704" width="7.375" style="206" customWidth="1"/>
    <col min="7705" max="7705" width="7.625" style="206" customWidth="1"/>
    <col min="7706" max="7706" width="7.25" style="206" customWidth="1"/>
    <col min="7707" max="7707" width="7.125" style="206" customWidth="1"/>
    <col min="7708" max="7708" width="6.25" style="206" customWidth="1"/>
    <col min="7709" max="7709" width="6.5" style="206" customWidth="1"/>
    <col min="7710" max="7710" width="9.25" style="206" customWidth="1"/>
    <col min="7711" max="7711" width="9" style="206"/>
    <col min="7712" max="7712" width="10.125" style="206" bestFit="1" customWidth="1"/>
    <col min="7713" max="7713" width="40.5" style="206" customWidth="1"/>
    <col min="7714" max="7937" width="9" style="206"/>
    <col min="7938" max="7938" width="6" style="206" customWidth="1"/>
    <col min="7939" max="7939" width="27.25" style="206" customWidth="1"/>
    <col min="7940" max="7942" width="0" style="206" hidden="1" customWidth="1"/>
    <col min="7943" max="7943" width="6" style="206" customWidth="1"/>
    <col min="7944" max="7944" width="7" style="206" customWidth="1"/>
    <col min="7945" max="7945" width="7.625" style="206" customWidth="1"/>
    <col min="7946" max="7946" width="7.25" style="206" customWidth="1"/>
    <col min="7947" max="7947" width="7.375" style="206" customWidth="1"/>
    <col min="7948" max="7948" width="4.25" style="206" customWidth="1"/>
    <col min="7949" max="7949" width="4.625" style="206" customWidth="1"/>
    <col min="7950" max="7950" width="7.875" style="206" customWidth="1"/>
    <col min="7951" max="7951" width="6.625" style="206" customWidth="1"/>
    <col min="7952" max="7952" width="7" style="206" customWidth="1"/>
    <col min="7953" max="7953" width="7.125" style="206" customWidth="1"/>
    <col min="7954" max="7954" width="6.25" style="206" customWidth="1"/>
    <col min="7955" max="7955" width="6.5" style="206" customWidth="1"/>
    <col min="7956" max="7956" width="7.75" style="206" customWidth="1"/>
    <col min="7957" max="7957" width="7.375" style="206" customWidth="1"/>
    <col min="7958" max="7958" width="7.625" style="206" customWidth="1"/>
    <col min="7959" max="7960" width="7.375" style="206" customWidth="1"/>
    <col min="7961" max="7961" width="7.625" style="206" customWidth="1"/>
    <col min="7962" max="7962" width="7.25" style="206" customWidth="1"/>
    <col min="7963" max="7963" width="7.125" style="206" customWidth="1"/>
    <col min="7964" max="7964" width="6.25" style="206" customWidth="1"/>
    <col min="7965" max="7965" width="6.5" style="206" customWidth="1"/>
    <col min="7966" max="7966" width="9.25" style="206" customWidth="1"/>
    <col min="7967" max="7967" width="9" style="206"/>
    <col min="7968" max="7968" width="10.125" style="206" bestFit="1" customWidth="1"/>
    <col min="7969" max="7969" width="40.5" style="206" customWidth="1"/>
    <col min="7970" max="8193" width="9" style="206"/>
    <col min="8194" max="8194" width="6" style="206" customWidth="1"/>
    <col min="8195" max="8195" width="27.25" style="206" customWidth="1"/>
    <col min="8196" max="8198" width="0" style="206" hidden="1" customWidth="1"/>
    <col min="8199" max="8199" width="6" style="206" customWidth="1"/>
    <col min="8200" max="8200" width="7" style="206" customWidth="1"/>
    <col min="8201" max="8201" width="7.625" style="206" customWidth="1"/>
    <col min="8202" max="8202" width="7.25" style="206" customWidth="1"/>
    <col min="8203" max="8203" width="7.375" style="206" customWidth="1"/>
    <col min="8204" max="8204" width="4.25" style="206" customWidth="1"/>
    <col min="8205" max="8205" width="4.625" style="206" customWidth="1"/>
    <col min="8206" max="8206" width="7.875" style="206" customWidth="1"/>
    <col min="8207" max="8207" width="6.625" style="206" customWidth="1"/>
    <col min="8208" max="8208" width="7" style="206" customWidth="1"/>
    <col min="8209" max="8209" width="7.125" style="206" customWidth="1"/>
    <col min="8210" max="8210" width="6.25" style="206" customWidth="1"/>
    <col min="8211" max="8211" width="6.5" style="206" customWidth="1"/>
    <col min="8212" max="8212" width="7.75" style="206" customWidth="1"/>
    <col min="8213" max="8213" width="7.375" style="206" customWidth="1"/>
    <col min="8214" max="8214" width="7.625" style="206" customWidth="1"/>
    <col min="8215" max="8216" width="7.375" style="206" customWidth="1"/>
    <col min="8217" max="8217" width="7.625" style="206" customWidth="1"/>
    <col min="8218" max="8218" width="7.25" style="206" customWidth="1"/>
    <col min="8219" max="8219" width="7.125" style="206" customWidth="1"/>
    <col min="8220" max="8220" width="6.25" style="206" customWidth="1"/>
    <col min="8221" max="8221" width="6.5" style="206" customWidth="1"/>
    <col min="8222" max="8222" width="9.25" style="206" customWidth="1"/>
    <col min="8223" max="8223" width="9" style="206"/>
    <col min="8224" max="8224" width="10.125" style="206" bestFit="1" customWidth="1"/>
    <col min="8225" max="8225" width="40.5" style="206" customWidth="1"/>
    <col min="8226" max="8449" width="9" style="206"/>
    <col min="8450" max="8450" width="6" style="206" customWidth="1"/>
    <col min="8451" max="8451" width="27.25" style="206" customWidth="1"/>
    <col min="8452" max="8454" width="0" style="206" hidden="1" customWidth="1"/>
    <col min="8455" max="8455" width="6" style="206" customWidth="1"/>
    <col min="8456" max="8456" width="7" style="206" customWidth="1"/>
    <col min="8457" max="8457" width="7.625" style="206" customWidth="1"/>
    <col min="8458" max="8458" width="7.25" style="206" customWidth="1"/>
    <col min="8459" max="8459" width="7.375" style="206" customWidth="1"/>
    <col min="8460" max="8460" width="4.25" style="206" customWidth="1"/>
    <col min="8461" max="8461" width="4.625" style="206" customWidth="1"/>
    <col min="8462" max="8462" width="7.875" style="206" customWidth="1"/>
    <col min="8463" max="8463" width="6.625" style="206" customWidth="1"/>
    <col min="8464" max="8464" width="7" style="206" customWidth="1"/>
    <col min="8465" max="8465" width="7.125" style="206" customWidth="1"/>
    <col min="8466" max="8466" width="6.25" style="206" customWidth="1"/>
    <col min="8467" max="8467" width="6.5" style="206" customWidth="1"/>
    <col min="8468" max="8468" width="7.75" style="206" customWidth="1"/>
    <col min="8469" max="8469" width="7.375" style="206" customWidth="1"/>
    <col min="8470" max="8470" width="7.625" style="206" customWidth="1"/>
    <col min="8471" max="8472" width="7.375" style="206" customWidth="1"/>
    <col min="8473" max="8473" width="7.625" style="206" customWidth="1"/>
    <col min="8474" max="8474" width="7.25" style="206" customWidth="1"/>
    <col min="8475" max="8475" width="7.125" style="206" customWidth="1"/>
    <col min="8476" max="8476" width="6.25" style="206" customWidth="1"/>
    <col min="8477" max="8477" width="6.5" style="206" customWidth="1"/>
    <col min="8478" max="8478" width="9.25" style="206" customWidth="1"/>
    <col min="8479" max="8479" width="9" style="206"/>
    <col min="8480" max="8480" width="10.125" style="206" bestFit="1" customWidth="1"/>
    <col min="8481" max="8481" width="40.5" style="206" customWidth="1"/>
    <col min="8482" max="8705" width="9" style="206"/>
    <col min="8706" max="8706" width="6" style="206" customWidth="1"/>
    <col min="8707" max="8707" width="27.25" style="206" customWidth="1"/>
    <col min="8708" max="8710" width="0" style="206" hidden="1" customWidth="1"/>
    <col min="8711" max="8711" width="6" style="206" customWidth="1"/>
    <col min="8712" max="8712" width="7" style="206" customWidth="1"/>
    <col min="8713" max="8713" width="7.625" style="206" customWidth="1"/>
    <col min="8714" max="8714" width="7.25" style="206" customWidth="1"/>
    <col min="8715" max="8715" width="7.375" style="206" customWidth="1"/>
    <col min="8716" max="8716" width="4.25" style="206" customWidth="1"/>
    <col min="8717" max="8717" width="4.625" style="206" customWidth="1"/>
    <col min="8718" max="8718" width="7.875" style="206" customWidth="1"/>
    <col min="8719" max="8719" width="6.625" style="206" customWidth="1"/>
    <col min="8720" max="8720" width="7" style="206" customWidth="1"/>
    <col min="8721" max="8721" width="7.125" style="206" customWidth="1"/>
    <col min="8722" max="8722" width="6.25" style="206" customWidth="1"/>
    <col min="8723" max="8723" width="6.5" style="206" customWidth="1"/>
    <col min="8724" max="8724" width="7.75" style="206" customWidth="1"/>
    <col min="8725" max="8725" width="7.375" style="206" customWidth="1"/>
    <col min="8726" max="8726" width="7.625" style="206" customWidth="1"/>
    <col min="8727" max="8728" width="7.375" style="206" customWidth="1"/>
    <col min="8729" max="8729" width="7.625" style="206" customWidth="1"/>
    <col min="8730" max="8730" width="7.25" style="206" customWidth="1"/>
    <col min="8731" max="8731" width="7.125" style="206" customWidth="1"/>
    <col min="8732" max="8732" width="6.25" style="206" customWidth="1"/>
    <col min="8733" max="8733" width="6.5" style="206" customWidth="1"/>
    <col min="8734" max="8734" width="9.25" style="206" customWidth="1"/>
    <col min="8735" max="8735" width="9" style="206"/>
    <col min="8736" max="8736" width="10.125" style="206" bestFit="1" customWidth="1"/>
    <col min="8737" max="8737" width="40.5" style="206" customWidth="1"/>
    <col min="8738" max="8961" width="9" style="206"/>
    <col min="8962" max="8962" width="6" style="206" customWidth="1"/>
    <col min="8963" max="8963" width="27.25" style="206" customWidth="1"/>
    <col min="8964" max="8966" width="0" style="206" hidden="1" customWidth="1"/>
    <col min="8967" max="8967" width="6" style="206" customWidth="1"/>
    <col min="8968" max="8968" width="7" style="206" customWidth="1"/>
    <col min="8969" max="8969" width="7.625" style="206" customWidth="1"/>
    <col min="8970" max="8970" width="7.25" style="206" customWidth="1"/>
    <col min="8971" max="8971" width="7.375" style="206" customWidth="1"/>
    <col min="8972" max="8972" width="4.25" style="206" customWidth="1"/>
    <col min="8973" max="8973" width="4.625" style="206" customWidth="1"/>
    <col min="8974" max="8974" width="7.875" style="206" customWidth="1"/>
    <col min="8975" max="8975" width="6.625" style="206" customWidth="1"/>
    <col min="8976" max="8976" width="7" style="206" customWidth="1"/>
    <col min="8977" max="8977" width="7.125" style="206" customWidth="1"/>
    <col min="8978" max="8978" width="6.25" style="206" customWidth="1"/>
    <col min="8979" max="8979" width="6.5" style="206" customWidth="1"/>
    <col min="8980" max="8980" width="7.75" style="206" customWidth="1"/>
    <col min="8981" max="8981" width="7.375" style="206" customWidth="1"/>
    <col min="8982" max="8982" width="7.625" style="206" customWidth="1"/>
    <col min="8983" max="8984" width="7.375" style="206" customWidth="1"/>
    <col min="8985" max="8985" width="7.625" style="206" customWidth="1"/>
    <col min="8986" max="8986" width="7.25" style="206" customWidth="1"/>
    <col min="8987" max="8987" width="7.125" style="206" customWidth="1"/>
    <col min="8988" max="8988" width="6.25" style="206" customWidth="1"/>
    <col min="8989" max="8989" width="6.5" style="206" customWidth="1"/>
    <col min="8990" max="8990" width="9.25" style="206" customWidth="1"/>
    <col min="8991" max="8991" width="9" style="206"/>
    <col min="8992" max="8992" width="10.125" style="206" bestFit="1" customWidth="1"/>
    <col min="8993" max="8993" width="40.5" style="206" customWidth="1"/>
    <col min="8994" max="9217" width="9" style="206"/>
    <col min="9218" max="9218" width="6" style="206" customWidth="1"/>
    <col min="9219" max="9219" width="27.25" style="206" customWidth="1"/>
    <col min="9220" max="9222" width="0" style="206" hidden="1" customWidth="1"/>
    <col min="9223" max="9223" width="6" style="206" customWidth="1"/>
    <col min="9224" max="9224" width="7" style="206" customWidth="1"/>
    <col min="9225" max="9225" width="7.625" style="206" customWidth="1"/>
    <col min="9226" max="9226" width="7.25" style="206" customWidth="1"/>
    <col min="9227" max="9227" width="7.375" style="206" customWidth="1"/>
    <col min="9228" max="9228" width="4.25" style="206" customWidth="1"/>
    <col min="9229" max="9229" width="4.625" style="206" customWidth="1"/>
    <col min="9230" max="9230" width="7.875" style="206" customWidth="1"/>
    <col min="9231" max="9231" width="6.625" style="206" customWidth="1"/>
    <col min="9232" max="9232" width="7" style="206" customWidth="1"/>
    <col min="9233" max="9233" width="7.125" style="206" customWidth="1"/>
    <col min="9234" max="9234" width="6.25" style="206" customWidth="1"/>
    <col min="9235" max="9235" width="6.5" style="206" customWidth="1"/>
    <col min="9236" max="9236" width="7.75" style="206" customWidth="1"/>
    <col min="9237" max="9237" width="7.375" style="206" customWidth="1"/>
    <col min="9238" max="9238" width="7.625" style="206" customWidth="1"/>
    <col min="9239" max="9240" width="7.375" style="206" customWidth="1"/>
    <col min="9241" max="9241" width="7.625" style="206" customWidth="1"/>
    <col min="9242" max="9242" width="7.25" style="206" customWidth="1"/>
    <col min="9243" max="9243" width="7.125" style="206" customWidth="1"/>
    <col min="9244" max="9244" width="6.25" style="206" customWidth="1"/>
    <col min="9245" max="9245" width="6.5" style="206" customWidth="1"/>
    <col min="9246" max="9246" width="9.25" style="206" customWidth="1"/>
    <col min="9247" max="9247" width="9" style="206"/>
    <col min="9248" max="9248" width="10.125" style="206" bestFit="1" customWidth="1"/>
    <col min="9249" max="9249" width="40.5" style="206" customWidth="1"/>
    <col min="9250" max="9473" width="9" style="206"/>
    <col min="9474" max="9474" width="6" style="206" customWidth="1"/>
    <col min="9475" max="9475" width="27.25" style="206" customWidth="1"/>
    <col min="9476" max="9478" width="0" style="206" hidden="1" customWidth="1"/>
    <col min="9479" max="9479" width="6" style="206" customWidth="1"/>
    <col min="9480" max="9480" width="7" style="206" customWidth="1"/>
    <col min="9481" max="9481" width="7.625" style="206" customWidth="1"/>
    <col min="9482" max="9482" width="7.25" style="206" customWidth="1"/>
    <col min="9483" max="9483" width="7.375" style="206" customWidth="1"/>
    <col min="9484" max="9484" width="4.25" style="206" customWidth="1"/>
    <col min="9485" max="9485" width="4.625" style="206" customWidth="1"/>
    <col min="9486" max="9486" width="7.875" style="206" customWidth="1"/>
    <col min="9487" max="9487" width="6.625" style="206" customWidth="1"/>
    <col min="9488" max="9488" width="7" style="206" customWidth="1"/>
    <col min="9489" max="9489" width="7.125" style="206" customWidth="1"/>
    <col min="9490" max="9490" width="6.25" style="206" customWidth="1"/>
    <col min="9491" max="9491" width="6.5" style="206" customWidth="1"/>
    <col min="9492" max="9492" width="7.75" style="206" customWidth="1"/>
    <col min="9493" max="9493" width="7.375" style="206" customWidth="1"/>
    <col min="9494" max="9494" width="7.625" style="206" customWidth="1"/>
    <col min="9495" max="9496" width="7.375" style="206" customWidth="1"/>
    <col min="9497" max="9497" width="7.625" style="206" customWidth="1"/>
    <col min="9498" max="9498" width="7.25" style="206" customWidth="1"/>
    <col min="9499" max="9499" width="7.125" style="206" customWidth="1"/>
    <col min="9500" max="9500" width="6.25" style="206" customWidth="1"/>
    <col min="9501" max="9501" width="6.5" style="206" customWidth="1"/>
    <col min="9502" max="9502" width="9.25" style="206" customWidth="1"/>
    <col min="9503" max="9503" width="9" style="206"/>
    <col min="9504" max="9504" width="10.125" style="206" bestFit="1" customWidth="1"/>
    <col min="9505" max="9505" width="40.5" style="206" customWidth="1"/>
    <col min="9506" max="9729" width="9" style="206"/>
    <col min="9730" max="9730" width="6" style="206" customWidth="1"/>
    <col min="9731" max="9731" width="27.25" style="206" customWidth="1"/>
    <col min="9732" max="9734" width="0" style="206" hidden="1" customWidth="1"/>
    <col min="9735" max="9735" width="6" style="206" customWidth="1"/>
    <col min="9736" max="9736" width="7" style="206" customWidth="1"/>
    <col min="9737" max="9737" width="7.625" style="206" customWidth="1"/>
    <col min="9738" max="9738" width="7.25" style="206" customWidth="1"/>
    <col min="9739" max="9739" width="7.375" style="206" customWidth="1"/>
    <col min="9740" max="9740" width="4.25" style="206" customWidth="1"/>
    <col min="9741" max="9741" width="4.625" style="206" customWidth="1"/>
    <col min="9742" max="9742" width="7.875" style="206" customWidth="1"/>
    <col min="9743" max="9743" width="6.625" style="206" customWidth="1"/>
    <col min="9744" max="9744" width="7" style="206" customWidth="1"/>
    <col min="9745" max="9745" width="7.125" style="206" customWidth="1"/>
    <col min="9746" max="9746" width="6.25" style="206" customWidth="1"/>
    <col min="9747" max="9747" width="6.5" style="206" customWidth="1"/>
    <col min="9748" max="9748" width="7.75" style="206" customWidth="1"/>
    <col min="9749" max="9749" width="7.375" style="206" customWidth="1"/>
    <col min="9750" max="9750" width="7.625" style="206" customWidth="1"/>
    <col min="9751" max="9752" width="7.375" style="206" customWidth="1"/>
    <col min="9753" max="9753" width="7.625" style="206" customWidth="1"/>
    <col min="9754" max="9754" width="7.25" style="206" customWidth="1"/>
    <col min="9755" max="9755" width="7.125" style="206" customWidth="1"/>
    <col min="9756" max="9756" width="6.25" style="206" customWidth="1"/>
    <col min="9757" max="9757" width="6.5" style="206" customWidth="1"/>
    <col min="9758" max="9758" width="9.25" style="206" customWidth="1"/>
    <col min="9759" max="9759" width="9" style="206"/>
    <col min="9760" max="9760" width="10.125" style="206" bestFit="1" customWidth="1"/>
    <col min="9761" max="9761" width="40.5" style="206" customWidth="1"/>
    <col min="9762" max="9985" width="9" style="206"/>
    <col min="9986" max="9986" width="6" style="206" customWidth="1"/>
    <col min="9987" max="9987" width="27.25" style="206" customWidth="1"/>
    <col min="9988" max="9990" width="0" style="206" hidden="1" customWidth="1"/>
    <col min="9991" max="9991" width="6" style="206" customWidth="1"/>
    <col min="9992" max="9992" width="7" style="206" customWidth="1"/>
    <col min="9993" max="9993" width="7.625" style="206" customWidth="1"/>
    <col min="9994" max="9994" width="7.25" style="206" customWidth="1"/>
    <col min="9995" max="9995" width="7.375" style="206" customWidth="1"/>
    <col min="9996" max="9996" width="4.25" style="206" customWidth="1"/>
    <col min="9997" max="9997" width="4.625" style="206" customWidth="1"/>
    <col min="9998" max="9998" width="7.875" style="206" customWidth="1"/>
    <col min="9999" max="9999" width="6.625" style="206" customWidth="1"/>
    <col min="10000" max="10000" width="7" style="206" customWidth="1"/>
    <col min="10001" max="10001" width="7.125" style="206" customWidth="1"/>
    <col min="10002" max="10002" width="6.25" style="206" customWidth="1"/>
    <col min="10003" max="10003" width="6.5" style="206" customWidth="1"/>
    <col min="10004" max="10004" width="7.75" style="206" customWidth="1"/>
    <col min="10005" max="10005" width="7.375" style="206" customWidth="1"/>
    <col min="10006" max="10006" width="7.625" style="206" customWidth="1"/>
    <col min="10007" max="10008" width="7.375" style="206" customWidth="1"/>
    <col min="10009" max="10009" width="7.625" style="206" customWidth="1"/>
    <col min="10010" max="10010" width="7.25" style="206" customWidth="1"/>
    <col min="10011" max="10011" width="7.125" style="206" customWidth="1"/>
    <col min="10012" max="10012" width="6.25" style="206" customWidth="1"/>
    <col min="10013" max="10013" width="6.5" style="206" customWidth="1"/>
    <col min="10014" max="10014" width="9.25" style="206" customWidth="1"/>
    <col min="10015" max="10015" width="9" style="206"/>
    <col min="10016" max="10016" width="10.125" style="206" bestFit="1" customWidth="1"/>
    <col min="10017" max="10017" width="40.5" style="206" customWidth="1"/>
    <col min="10018" max="10241" width="9" style="206"/>
    <col min="10242" max="10242" width="6" style="206" customWidth="1"/>
    <col min="10243" max="10243" width="27.25" style="206" customWidth="1"/>
    <col min="10244" max="10246" width="0" style="206" hidden="1" customWidth="1"/>
    <col min="10247" max="10247" width="6" style="206" customWidth="1"/>
    <col min="10248" max="10248" width="7" style="206" customWidth="1"/>
    <col min="10249" max="10249" width="7.625" style="206" customWidth="1"/>
    <col min="10250" max="10250" width="7.25" style="206" customWidth="1"/>
    <col min="10251" max="10251" width="7.375" style="206" customWidth="1"/>
    <col min="10252" max="10252" width="4.25" style="206" customWidth="1"/>
    <col min="10253" max="10253" width="4.625" style="206" customWidth="1"/>
    <col min="10254" max="10254" width="7.875" style="206" customWidth="1"/>
    <col min="10255" max="10255" width="6.625" style="206" customWidth="1"/>
    <col min="10256" max="10256" width="7" style="206" customWidth="1"/>
    <col min="10257" max="10257" width="7.125" style="206" customWidth="1"/>
    <col min="10258" max="10258" width="6.25" style="206" customWidth="1"/>
    <col min="10259" max="10259" width="6.5" style="206" customWidth="1"/>
    <col min="10260" max="10260" width="7.75" style="206" customWidth="1"/>
    <col min="10261" max="10261" width="7.375" style="206" customWidth="1"/>
    <col min="10262" max="10262" width="7.625" style="206" customWidth="1"/>
    <col min="10263" max="10264" width="7.375" style="206" customWidth="1"/>
    <col min="10265" max="10265" width="7.625" style="206" customWidth="1"/>
    <col min="10266" max="10266" width="7.25" style="206" customWidth="1"/>
    <col min="10267" max="10267" width="7.125" style="206" customWidth="1"/>
    <col min="10268" max="10268" width="6.25" style="206" customWidth="1"/>
    <col min="10269" max="10269" width="6.5" style="206" customWidth="1"/>
    <col min="10270" max="10270" width="9.25" style="206" customWidth="1"/>
    <col min="10271" max="10271" width="9" style="206"/>
    <col min="10272" max="10272" width="10.125" style="206" bestFit="1" customWidth="1"/>
    <col min="10273" max="10273" width="40.5" style="206" customWidth="1"/>
    <col min="10274" max="10497" width="9" style="206"/>
    <col min="10498" max="10498" width="6" style="206" customWidth="1"/>
    <col min="10499" max="10499" width="27.25" style="206" customWidth="1"/>
    <col min="10500" max="10502" width="0" style="206" hidden="1" customWidth="1"/>
    <col min="10503" max="10503" width="6" style="206" customWidth="1"/>
    <col min="10504" max="10504" width="7" style="206" customWidth="1"/>
    <col min="10505" max="10505" width="7.625" style="206" customWidth="1"/>
    <col min="10506" max="10506" width="7.25" style="206" customWidth="1"/>
    <col min="10507" max="10507" width="7.375" style="206" customWidth="1"/>
    <col min="10508" max="10508" width="4.25" style="206" customWidth="1"/>
    <col min="10509" max="10509" width="4.625" style="206" customWidth="1"/>
    <col min="10510" max="10510" width="7.875" style="206" customWidth="1"/>
    <col min="10511" max="10511" width="6.625" style="206" customWidth="1"/>
    <col min="10512" max="10512" width="7" style="206" customWidth="1"/>
    <col min="10513" max="10513" width="7.125" style="206" customWidth="1"/>
    <col min="10514" max="10514" width="6.25" style="206" customWidth="1"/>
    <col min="10515" max="10515" width="6.5" style="206" customWidth="1"/>
    <col min="10516" max="10516" width="7.75" style="206" customWidth="1"/>
    <col min="10517" max="10517" width="7.375" style="206" customWidth="1"/>
    <col min="10518" max="10518" width="7.625" style="206" customWidth="1"/>
    <col min="10519" max="10520" width="7.375" style="206" customWidth="1"/>
    <col min="10521" max="10521" width="7.625" style="206" customWidth="1"/>
    <col min="10522" max="10522" width="7.25" style="206" customWidth="1"/>
    <col min="10523" max="10523" width="7.125" style="206" customWidth="1"/>
    <col min="10524" max="10524" width="6.25" style="206" customWidth="1"/>
    <col min="10525" max="10525" width="6.5" style="206" customWidth="1"/>
    <col min="10526" max="10526" width="9.25" style="206" customWidth="1"/>
    <col min="10527" max="10527" width="9" style="206"/>
    <col min="10528" max="10528" width="10.125" style="206" bestFit="1" customWidth="1"/>
    <col min="10529" max="10529" width="40.5" style="206" customWidth="1"/>
    <col min="10530" max="10753" width="9" style="206"/>
    <col min="10754" max="10754" width="6" style="206" customWidth="1"/>
    <col min="10755" max="10755" width="27.25" style="206" customWidth="1"/>
    <col min="10756" max="10758" width="0" style="206" hidden="1" customWidth="1"/>
    <col min="10759" max="10759" width="6" style="206" customWidth="1"/>
    <col min="10760" max="10760" width="7" style="206" customWidth="1"/>
    <col min="10761" max="10761" width="7.625" style="206" customWidth="1"/>
    <col min="10762" max="10762" width="7.25" style="206" customWidth="1"/>
    <col min="10763" max="10763" width="7.375" style="206" customWidth="1"/>
    <col min="10764" max="10764" width="4.25" style="206" customWidth="1"/>
    <col min="10765" max="10765" width="4.625" style="206" customWidth="1"/>
    <col min="10766" max="10766" width="7.875" style="206" customWidth="1"/>
    <col min="10767" max="10767" width="6.625" style="206" customWidth="1"/>
    <col min="10768" max="10768" width="7" style="206" customWidth="1"/>
    <col min="10769" max="10769" width="7.125" style="206" customWidth="1"/>
    <col min="10770" max="10770" width="6.25" style="206" customWidth="1"/>
    <col min="10771" max="10771" width="6.5" style="206" customWidth="1"/>
    <col min="10772" max="10772" width="7.75" style="206" customWidth="1"/>
    <col min="10773" max="10773" width="7.375" style="206" customWidth="1"/>
    <col min="10774" max="10774" width="7.625" style="206" customWidth="1"/>
    <col min="10775" max="10776" width="7.375" style="206" customWidth="1"/>
    <col min="10777" max="10777" width="7.625" style="206" customWidth="1"/>
    <col min="10778" max="10778" width="7.25" style="206" customWidth="1"/>
    <col min="10779" max="10779" width="7.125" style="206" customWidth="1"/>
    <col min="10780" max="10780" width="6.25" style="206" customWidth="1"/>
    <col min="10781" max="10781" width="6.5" style="206" customWidth="1"/>
    <col min="10782" max="10782" width="9.25" style="206" customWidth="1"/>
    <col min="10783" max="10783" width="9" style="206"/>
    <col min="10784" max="10784" width="10.125" style="206" bestFit="1" customWidth="1"/>
    <col min="10785" max="10785" width="40.5" style="206" customWidth="1"/>
    <col min="10786" max="11009" width="9" style="206"/>
    <col min="11010" max="11010" width="6" style="206" customWidth="1"/>
    <col min="11011" max="11011" width="27.25" style="206" customWidth="1"/>
    <col min="11012" max="11014" width="0" style="206" hidden="1" customWidth="1"/>
    <col min="11015" max="11015" width="6" style="206" customWidth="1"/>
    <col min="11016" max="11016" width="7" style="206" customWidth="1"/>
    <col min="11017" max="11017" width="7.625" style="206" customWidth="1"/>
    <col min="11018" max="11018" width="7.25" style="206" customWidth="1"/>
    <col min="11019" max="11019" width="7.375" style="206" customWidth="1"/>
    <col min="11020" max="11020" width="4.25" style="206" customWidth="1"/>
    <col min="11021" max="11021" width="4.625" style="206" customWidth="1"/>
    <col min="11022" max="11022" width="7.875" style="206" customWidth="1"/>
    <col min="11023" max="11023" width="6.625" style="206" customWidth="1"/>
    <col min="11024" max="11024" width="7" style="206" customWidth="1"/>
    <col min="11025" max="11025" width="7.125" style="206" customWidth="1"/>
    <col min="11026" max="11026" width="6.25" style="206" customWidth="1"/>
    <col min="11027" max="11027" width="6.5" style="206" customWidth="1"/>
    <col min="11028" max="11028" width="7.75" style="206" customWidth="1"/>
    <col min="11029" max="11029" width="7.375" style="206" customWidth="1"/>
    <col min="11030" max="11030" width="7.625" style="206" customWidth="1"/>
    <col min="11031" max="11032" width="7.375" style="206" customWidth="1"/>
    <col min="11033" max="11033" width="7.625" style="206" customWidth="1"/>
    <col min="11034" max="11034" width="7.25" style="206" customWidth="1"/>
    <col min="11035" max="11035" width="7.125" style="206" customWidth="1"/>
    <col min="11036" max="11036" width="6.25" style="206" customWidth="1"/>
    <col min="11037" max="11037" width="6.5" style="206" customWidth="1"/>
    <col min="11038" max="11038" width="9.25" style="206" customWidth="1"/>
    <col min="11039" max="11039" width="9" style="206"/>
    <col min="11040" max="11040" width="10.125" style="206" bestFit="1" customWidth="1"/>
    <col min="11041" max="11041" width="40.5" style="206" customWidth="1"/>
    <col min="11042" max="11265" width="9" style="206"/>
    <col min="11266" max="11266" width="6" style="206" customWidth="1"/>
    <col min="11267" max="11267" width="27.25" style="206" customWidth="1"/>
    <col min="11268" max="11270" width="0" style="206" hidden="1" customWidth="1"/>
    <col min="11271" max="11271" width="6" style="206" customWidth="1"/>
    <col min="11272" max="11272" width="7" style="206" customWidth="1"/>
    <col min="11273" max="11273" width="7.625" style="206" customWidth="1"/>
    <col min="11274" max="11274" width="7.25" style="206" customWidth="1"/>
    <col min="11275" max="11275" width="7.375" style="206" customWidth="1"/>
    <col min="11276" max="11276" width="4.25" style="206" customWidth="1"/>
    <col min="11277" max="11277" width="4.625" style="206" customWidth="1"/>
    <col min="11278" max="11278" width="7.875" style="206" customWidth="1"/>
    <col min="11279" max="11279" width="6.625" style="206" customWidth="1"/>
    <col min="11280" max="11280" width="7" style="206" customWidth="1"/>
    <col min="11281" max="11281" width="7.125" style="206" customWidth="1"/>
    <col min="11282" max="11282" width="6.25" style="206" customWidth="1"/>
    <col min="11283" max="11283" width="6.5" style="206" customWidth="1"/>
    <col min="11284" max="11284" width="7.75" style="206" customWidth="1"/>
    <col min="11285" max="11285" width="7.375" style="206" customWidth="1"/>
    <col min="11286" max="11286" width="7.625" style="206" customWidth="1"/>
    <col min="11287" max="11288" width="7.375" style="206" customWidth="1"/>
    <col min="11289" max="11289" width="7.625" style="206" customWidth="1"/>
    <col min="11290" max="11290" width="7.25" style="206" customWidth="1"/>
    <col min="11291" max="11291" width="7.125" style="206" customWidth="1"/>
    <col min="11292" max="11292" width="6.25" style="206" customWidth="1"/>
    <col min="11293" max="11293" width="6.5" style="206" customWidth="1"/>
    <col min="11294" max="11294" width="9.25" style="206" customWidth="1"/>
    <col min="11295" max="11295" width="9" style="206"/>
    <col min="11296" max="11296" width="10.125" style="206" bestFit="1" customWidth="1"/>
    <col min="11297" max="11297" width="40.5" style="206" customWidth="1"/>
    <col min="11298" max="11521" width="9" style="206"/>
    <col min="11522" max="11522" width="6" style="206" customWidth="1"/>
    <col min="11523" max="11523" width="27.25" style="206" customWidth="1"/>
    <col min="11524" max="11526" width="0" style="206" hidden="1" customWidth="1"/>
    <col min="11527" max="11527" width="6" style="206" customWidth="1"/>
    <col min="11528" max="11528" width="7" style="206" customWidth="1"/>
    <col min="11529" max="11529" width="7.625" style="206" customWidth="1"/>
    <col min="11530" max="11530" width="7.25" style="206" customWidth="1"/>
    <col min="11531" max="11531" width="7.375" style="206" customWidth="1"/>
    <col min="11532" max="11532" width="4.25" style="206" customWidth="1"/>
    <col min="11533" max="11533" width="4.625" style="206" customWidth="1"/>
    <col min="11534" max="11534" width="7.875" style="206" customWidth="1"/>
    <col min="11535" max="11535" width="6.625" style="206" customWidth="1"/>
    <col min="11536" max="11536" width="7" style="206" customWidth="1"/>
    <col min="11537" max="11537" width="7.125" style="206" customWidth="1"/>
    <col min="11538" max="11538" width="6.25" style="206" customWidth="1"/>
    <col min="11539" max="11539" width="6.5" style="206" customWidth="1"/>
    <col min="11540" max="11540" width="7.75" style="206" customWidth="1"/>
    <col min="11541" max="11541" width="7.375" style="206" customWidth="1"/>
    <col min="11542" max="11542" width="7.625" style="206" customWidth="1"/>
    <col min="11543" max="11544" width="7.375" style="206" customWidth="1"/>
    <col min="11545" max="11545" width="7.625" style="206" customWidth="1"/>
    <col min="11546" max="11546" width="7.25" style="206" customWidth="1"/>
    <col min="11547" max="11547" width="7.125" style="206" customWidth="1"/>
    <col min="11548" max="11548" width="6.25" style="206" customWidth="1"/>
    <col min="11549" max="11549" width="6.5" style="206" customWidth="1"/>
    <col min="11550" max="11550" width="9.25" style="206" customWidth="1"/>
    <col min="11551" max="11551" width="9" style="206"/>
    <col min="11552" max="11552" width="10.125" style="206" bestFit="1" customWidth="1"/>
    <col min="11553" max="11553" width="40.5" style="206" customWidth="1"/>
    <col min="11554" max="11777" width="9" style="206"/>
    <col min="11778" max="11778" width="6" style="206" customWidth="1"/>
    <col min="11779" max="11779" width="27.25" style="206" customWidth="1"/>
    <col min="11780" max="11782" width="0" style="206" hidden="1" customWidth="1"/>
    <col min="11783" max="11783" width="6" style="206" customWidth="1"/>
    <col min="11784" max="11784" width="7" style="206" customWidth="1"/>
    <col min="11785" max="11785" width="7.625" style="206" customWidth="1"/>
    <col min="11786" max="11786" width="7.25" style="206" customWidth="1"/>
    <col min="11787" max="11787" width="7.375" style="206" customWidth="1"/>
    <col min="11788" max="11788" width="4.25" style="206" customWidth="1"/>
    <col min="11789" max="11789" width="4.625" style="206" customWidth="1"/>
    <col min="11790" max="11790" width="7.875" style="206" customWidth="1"/>
    <col min="11791" max="11791" width="6.625" style="206" customWidth="1"/>
    <col min="11792" max="11792" width="7" style="206" customWidth="1"/>
    <col min="11793" max="11793" width="7.125" style="206" customWidth="1"/>
    <col min="11794" max="11794" width="6.25" style="206" customWidth="1"/>
    <col min="11795" max="11795" width="6.5" style="206" customWidth="1"/>
    <col min="11796" max="11796" width="7.75" style="206" customWidth="1"/>
    <col min="11797" max="11797" width="7.375" style="206" customWidth="1"/>
    <col min="11798" max="11798" width="7.625" style="206" customWidth="1"/>
    <col min="11799" max="11800" width="7.375" style="206" customWidth="1"/>
    <col min="11801" max="11801" width="7.625" style="206" customWidth="1"/>
    <col min="11802" max="11802" width="7.25" style="206" customWidth="1"/>
    <col min="11803" max="11803" width="7.125" style="206" customWidth="1"/>
    <col min="11804" max="11804" width="6.25" style="206" customWidth="1"/>
    <col min="11805" max="11805" width="6.5" style="206" customWidth="1"/>
    <col min="11806" max="11806" width="9.25" style="206" customWidth="1"/>
    <col min="11807" max="11807" width="9" style="206"/>
    <col min="11808" max="11808" width="10.125" style="206" bestFit="1" customWidth="1"/>
    <col min="11809" max="11809" width="40.5" style="206" customWidth="1"/>
    <col min="11810" max="12033" width="9" style="206"/>
    <col min="12034" max="12034" width="6" style="206" customWidth="1"/>
    <col min="12035" max="12035" width="27.25" style="206" customWidth="1"/>
    <col min="12036" max="12038" width="0" style="206" hidden="1" customWidth="1"/>
    <col min="12039" max="12039" width="6" style="206" customWidth="1"/>
    <col min="12040" max="12040" width="7" style="206" customWidth="1"/>
    <col min="12041" max="12041" width="7.625" style="206" customWidth="1"/>
    <col min="12042" max="12042" width="7.25" style="206" customWidth="1"/>
    <col min="12043" max="12043" width="7.375" style="206" customWidth="1"/>
    <col min="12044" max="12044" width="4.25" style="206" customWidth="1"/>
    <col min="12045" max="12045" width="4.625" style="206" customWidth="1"/>
    <col min="12046" max="12046" width="7.875" style="206" customWidth="1"/>
    <col min="12047" max="12047" width="6.625" style="206" customWidth="1"/>
    <col min="12048" max="12048" width="7" style="206" customWidth="1"/>
    <col min="12049" max="12049" width="7.125" style="206" customWidth="1"/>
    <col min="12050" max="12050" width="6.25" style="206" customWidth="1"/>
    <col min="12051" max="12051" width="6.5" style="206" customWidth="1"/>
    <col min="12052" max="12052" width="7.75" style="206" customWidth="1"/>
    <col min="12053" max="12053" width="7.375" style="206" customWidth="1"/>
    <col min="12054" max="12054" width="7.625" style="206" customWidth="1"/>
    <col min="12055" max="12056" width="7.375" style="206" customWidth="1"/>
    <col min="12057" max="12057" width="7.625" style="206" customWidth="1"/>
    <col min="12058" max="12058" width="7.25" style="206" customWidth="1"/>
    <col min="12059" max="12059" width="7.125" style="206" customWidth="1"/>
    <col min="12060" max="12060" width="6.25" style="206" customWidth="1"/>
    <col min="12061" max="12061" width="6.5" style="206" customWidth="1"/>
    <col min="12062" max="12062" width="9.25" style="206" customWidth="1"/>
    <col min="12063" max="12063" width="9" style="206"/>
    <col min="12064" max="12064" width="10.125" style="206" bestFit="1" customWidth="1"/>
    <col min="12065" max="12065" width="40.5" style="206" customWidth="1"/>
    <col min="12066" max="12289" width="9" style="206"/>
    <col min="12290" max="12290" width="6" style="206" customWidth="1"/>
    <col min="12291" max="12291" width="27.25" style="206" customWidth="1"/>
    <col min="12292" max="12294" width="0" style="206" hidden="1" customWidth="1"/>
    <col min="12295" max="12295" width="6" style="206" customWidth="1"/>
    <col min="12296" max="12296" width="7" style="206" customWidth="1"/>
    <col min="12297" max="12297" width="7.625" style="206" customWidth="1"/>
    <col min="12298" max="12298" width="7.25" style="206" customWidth="1"/>
    <col min="12299" max="12299" width="7.375" style="206" customWidth="1"/>
    <col min="12300" max="12300" width="4.25" style="206" customWidth="1"/>
    <col min="12301" max="12301" width="4.625" style="206" customWidth="1"/>
    <col min="12302" max="12302" width="7.875" style="206" customWidth="1"/>
    <col min="12303" max="12303" width="6.625" style="206" customWidth="1"/>
    <col min="12304" max="12304" width="7" style="206" customWidth="1"/>
    <col min="12305" max="12305" width="7.125" style="206" customWidth="1"/>
    <col min="12306" max="12306" width="6.25" style="206" customWidth="1"/>
    <col min="12307" max="12307" width="6.5" style="206" customWidth="1"/>
    <col min="12308" max="12308" width="7.75" style="206" customWidth="1"/>
    <col min="12309" max="12309" width="7.375" style="206" customWidth="1"/>
    <col min="12310" max="12310" width="7.625" style="206" customWidth="1"/>
    <col min="12311" max="12312" width="7.375" style="206" customWidth="1"/>
    <col min="12313" max="12313" width="7.625" style="206" customWidth="1"/>
    <col min="12314" max="12314" width="7.25" style="206" customWidth="1"/>
    <col min="12315" max="12315" width="7.125" style="206" customWidth="1"/>
    <col min="12316" max="12316" width="6.25" style="206" customWidth="1"/>
    <col min="12317" max="12317" width="6.5" style="206" customWidth="1"/>
    <col min="12318" max="12318" width="9.25" style="206" customWidth="1"/>
    <col min="12319" max="12319" width="9" style="206"/>
    <col min="12320" max="12320" width="10.125" style="206" bestFit="1" customWidth="1"/>
    <col min="12321" max="12321" width="40.5" style="206" customWidth="1"/>
    <col min="12322" max="12545" width="9" style="206"/>
    <col min="12546" max="12546" width="6" style="206" customWidth="1"/>
    <col min="12547" max="12547" width="27.25" style="206" customWidth="1"/>
    <col min="12548" max="12550" width="0" style="206" hidden="1" customWidth="1"/>
    <col min="12551" max="12551" width="6" style="206" customWidth="1"/>
    <col min="12552" max="12552" width="7" style="206" customWidth="1"/>
    <col min="12553" max="12553" width="7.625" style="206" customWidth="1"/>
    <col min="12554" max="12554" width="7.25" style="206" customWidth="1"/>
    <col min="12555" max="12555" width="7.375" style="206" customWidth="1"/>
    <col min="12556" max="12556" width="4.25" style="206" customWidth="1"/>
    <col min="12557" max="12557" width="4.625" style="206" customWidth="1"/>
    <col min="12558" max="12558" width="7.875" style="206" customWidth="1"/>
    <col min="12559" max="12559" width="6.625" style="206" customWidth="1"/>
    <col min="12560" max="12560" width="7" style="206" customWidth="1"/>
    <col min="12561" max="12561" width="7.125" style="206" customWidth="1"/>
    <col min="12562" max="12562" width="6.25" style="206" customWidth="1"/>
    <col min="12563" max="12563" width="6.5" style="206" customWidth="1"/>
    <col min="12564" max="12564" width="7.75" style="206" customWidth="1"/>
    <col min="12565" max="12565" width="7.375" style="206" customWidth="1"/>
    <col min="12566" max="12566" width="7.625" style="206" customWidth="1"/>
    <col min="12567" max="12568" width="7.375" style="206" customWidth="1"/>
    <col min="12569" max="12569" width="7.625" style="206" customWidth="1"/>
    <col min="12570" max="12570" width="7.25" style="206" customWidth="1"/>
    <col min="12571" max="12571" width="7.125" style="206" customWidth="1"/>
    <col min="12572" max="12572" width="6.25" style="206" customWidth="1"/>
    <col min="12573" max="12573" width="6.5" style="206" customWidth="1"/>
    <col min="12574" max="12574" width="9.25" style="206" customWidth="1"/>
    <col min="12575" max="12575" width="9" style="206"/>
    <col min="12576" max="12576" width="10.125" style="206" bestFit="1" customWidth="1"/>
    <col min="12577" max="12577" width="40.5" style="206" customWidth="1"/>
    <col min="12578" max="12801" width="9" style="206"/>
    <col min="12802" max="12802" width="6" style="206" customWidth="1"/>
    <col min="12803" max="12803" width="27.25" style="206" customWidth="1"/>
    <col min="12804" max="12806" width="0" style="206" hidden="1" customWidth="1"/>
    <col min="12807" max="12807" width="6" style="206" customWidth="1"/>
    <col min="12808" max="12808" width="7" style="206" customWidth="1"/>
    <col min="12809" max="12809" width="7.625" style="206" customWidth="1"/>
    <col min="12810" max="12810" width="7.25" style="206" customWidth="1"/>
    <col min="12811" max="12811" width="7.375" style="206" customWidth="1"/>
    <col min="12812" max="12812" width="4.25" style="206" customWidth="1"/>
    <col min="12813" max="12813" width="4.625" style="206" customWidth="1"/>
    <col min="12814" max="12814" width="7.875" style="206" customWidth="1"/>
    <col min="12815" max="12815" width="6.625" style="206" customWidth="1"/>
    <col min="12816" max="12816" width="7" style="206" customWidth="1"/>
    <col min="12817" max="12817" width="7.125" style="206" customWidth="1"/>
    <col min="12818" max="12818" width="6.25" style="206" customWidth="1"/>
    <col min="12819" max="12819" width="6.5" style="206" customWidth="1"/>
    <col min="12820" max="12820" width="7.75" style="206" customWidth="1"/>
    <col min="12821" max="12821" width="7.375" style="206" customWidth="1"/>
    <col min="12822" max="12822" width="7.625" style="206" customWidth="1"/>
    <col min="12823" max="12824" width="7.375" style="206" customWidth="1"/>
    <col min="12825" max="12825" width="7.625" style="206" customWidth="1"/>
    <col min="12826" max="12826" width="7.25" style="206" customWidth="1"/>
    <col min="12827" max="12827" width="7.125" style="206" customWidth="1"/>
    <col min="12828" max="12828" width="6.25" style="206" customWidth="1"/>
    <col min="12829" max="12829" width="6.5" style="206" customWidth="1"/>
    <col min="12830" max="12830" width="9.25" style="206" customWidth="1"/>
    <col min="12831" max="12831" width="9" style="206"/>
    <col min="12832" max="12832" width="10.125" style="206" bestFit="1" customWidth="1"/>
    <col min="12833" max="12833" width="40.5" style="206" customWidth="1"/>
    <col min="12834" max="13057" width="9" style="206"/>
    <col min="13058" max="13058" width="6" style="206" customWidth="1"/>
    <col min="13059" max="13059" width="27.25" style="206" customWidth="1"/>
    <col min="13060" max="13062" width="0" style="206" hidden="1" customWidth="1"/>
    <col min="13063" max="13063" width="6" style="206" customWidth="1"/>
    <col min="13064" max="13064" width="7" style="206" customWidth="1"/>
    <col min="13065" max="13065" width="7.625" style="206" customWidth="1"/>
    <col min="13066" max="13066" width="7.25" style="206" customWidth="1"/>
    <col min="13067" max="13067" width="7.375" style="206" customWidth="1"/>
    <col min="13068" max="13068" width="4.25" style="206" customWidth="1"/>
    <col min="13069" max="13069" width="4.625" style="206" customWidth="1"/>
    <col min="13070" max="13070" width="7.875" style="206" customWidth="1"/>
    <col min="13071" max="13071" width="6.625" style="206" customWidth="1"/>
    <col min="13072" max="13072" width="7" style="206" customWidth="1"/>
    <col min="13073" max="13073" width="7.125" style="206" customWidth="1"/>
    <col min="13074" max="13074" width="6.25" style="206" customWidth="1"/>
    <col min="13075" max="13075" width="6.5" style="206" customWidth="1"/>
    <col min="13076" max="13076" width="7.75" style="206" customWidth="1"/>
    <col min="13077" max="13077" width="7.375" style="206" customWidth="1"/>
    <col min="13078" max="13078" width="7.625" style="206" customWidth="1"/>
    <col min="13079" max="13080" width="7.375" style="206" customWidth="1"/>
    <col min="13081" max="13081" width="7.625" style="206" customWidth="1"/>
    <col min="13082" max="13082" width="7.25" style="206" customWidth="1"/>
    <col min="13083" max="13083" width="7.125" style="206" customWidth="1"/>
    <col min="13084" max="13084" width="6.25" style="206" customWidth="1"/>
    <col min="13085" max="13085" width="6.5" style="206" customWidth="1"/>
    <col min="13086" max="13086" width="9.25" style="206" customWidth="1"/>
    <col min="13087" max="13087" width="9" style="206"/>
    <col min="13088" max="13088" width="10.125" style="206" bestFit="1" customWidth="1"/>
    <col min="13089" max="13089" width="40.5" style="206" customWidth="1"/>
    <col min="13090" max="13313" width="9" style="206"/>
    <col min="13314" max="13314" width="6" style="206" customWidth="1"/>
    <col min="13315" max="13315" width="27.25" style="206" customWidth="1"/>
    <col min="13316" max="13318" width="0" style="206" hidden="1" customWidth="1"/>
    <col min="13319" max="13319" width="6" style="206" customWidth="1"/>
    <col min="13320" max="13320" width="7" style="206" customWidth="1"/>
    <col min="13321" max="13321" width="7.625" style="206" customWidth="1"/>
    <col min="13322" max="13322" width="7.25" style="206" customWidth="1"/>
    <col min="13323" max="13323" width="7.375" style="206" customWidth="1"/>
    <col min="13324" max="13324" width="4.25" style="206" customWidth="1"/>
    <col min="13325" max="13325" width="4.625" style="206" customWidth="1"/>
    <col min="13326" max="13326" width="7.875" style="206" customWidth="1"/>
    <col min="13327" max="13327" width="6.625" style="206" customWidth="1"/>
    <col min="13328" max="13328" width="7" style="206" customWidth="1"/>
    <col min="13329" max="13329" width="7.125" style="206" customWidth="1"/>
    <col min="13330" max="13330" width="6.25" style="206" customWidth="1"/>
    <col min="13331" max="13331" width="6.5" style="206" customWidth="1"/>
    <col min="13332" max="13332" width="7.75" style="206" customWidth="1"/>
    <col min="13333" max="13333" width="7.375" style="206" customWidth="1"/>
    <col min="13334" max="13334" width="7.625" style="206" customWidth="1"/>
    <col min="13335" max="13336" width="7.375" style="206" customWidth="1"/>
    <col min="13337" max="13337" width="7.625" style="206" customWidth="1"/>
    <col min="13338" max="13338" width="7.25" style="206" customWidth="1"/>
    <col min="13339" max="13339" width="7.125" style="206" customWidth="1"/>
    <col min="13340" max="13340" width="6.25" style="206" customWidth="1"/>
    <col min="13341" max="13341" width="6.5" style="206" customWidth="1"/>
    <col min="13342" max="13342" width="9.25" style="206" customWidth="1"/>
    <col min="13343" max="13343" width="9" style="206"/>
    <col min="13344" max="13344" width="10.125" style="206" bestFit="1" customWidth="1"/>
    <col min="13345" max="13345" width="40.5" style="206" customWidth="1"/>
    <col min="13346" max="13569" width="9" style="206"/>
    <col min="13570" max="13570" width="6" style="206" customWidth="1"/>
    <col min="13571" max="13571" width="27.25" style="206" customWidth="1"/>
    <col min="13572" max="13574" width="0" style="206" hidden="1" customWidth="1"/>
    <col min="13575" max="13575" width="6" style="206" customWidth="1"/>
    <col min="13576" max="13576" width="7" style="206" customWidth="1"/>
    <col min="13577" max="13577" width="7.625" style="206" customWidth="1"/>
    <col min="13578" max="13578" width="7.25" style="206" customWidth="1"/>
    <col min="13579" max="13579" width="7.375" style="206" customWidth="1"/>
    <col min="13580" max="13580" width="4.25" style="206" customWidth="1"/>
    <col min="13581" max="13581" width="4.625" style="206" customWidth="1"/>
    <col min="13582" max="13582" width="7.875" style="206" customWidth="1"/>
    <col min="13583" max="13583" width="6.625" style="206" customWidth="1"/>
    <col min="13584" max="13584" width="7" style="206" customWidth="1"/>
    <col min="13585" max="13585" width="7.125" style="206" customWidth="1"/>
    <col min="13586" max="13586" width="6.25" style="206" customWidth="1"/>
    <col min="13587" max="13587" width="6.5" style="206" customWidth="1"/>
    <col min="13588" max="13588" width="7.75" style="206" customWidth="1"/>
    <col min="13589" max="13589" width="7.375" style="206" customWidth="1"/>
    <col min="13590" max="13590" width="7.625" style="206" customWidth="1"/>
    <col min="13591" max="13592" width="7.375" style="206" customWidth="1"/>
    <col min="13593" max="13593" width="7.625" style="206" customWidth="1"/>
    <col min="13594" max="13594" width="7.25" style="206" customWidth="1"/>
    <col min="13595" max="13595" width="7.125" style="206" customWidth="1"/>
    <col min="13596" max="13596" width="6.25" style="206" customWidth="1"/>
    <col min="13597" max="13597" width="6.5" style="206" customWidth="1"/>
    <col min="13598" max="13598" width="9.25" style="206" customWidth="1"/>
    <col min="13599" max="13599" width="9" style="206"/>
    <col min="13600" max="13600" width="10.125" style="206" bestFit="1" customWidth="1"/>
    <col min="13601" max="13601" width="40.5" style="206" customWidth="1"/>
    <col min="13602" max="13825" width="9" style="206"/>
    <col min="13826" max="13826" width="6" style="206" customWidth="1"/>
    <col min="13827" max="13827" width="27.25" style="206" customWidth="1"/>
    <col min="13828" max="13830" width="0" style="206" hidden="1" customWidth="1"/>
    <col min="13831" max="13831" width="6" style="206" customWidth="1"/>
    <col min="13832" max="13832" width="7" style="206" customWidth="1"/>
    <col min="13833" max="13833" width="7.625" style="206" customWidth="1"/>
    <col min="13834" max="13834" width="7.25" style="206" customWidth="1"/>
    <col min="13835" max="13835" width="7.375" style="206" customWidth="1"/>
    <col min="13836" max="13836" width="4.25" style="206" customWidth="1"/>
    <col min="13837" max="13837" width="4.625" style="206" customWidth="1"/>
    <col min="13838" max="13838" width="7.875" style="206" customWidth="1"/>
    <col min="13839" max="13839" width="6.625" style="206" customWidth="1"/>
    <col min="13840" max="13840" width="7" style="206" customWidth="1"/>
    <col min="13841" max="13841" width="7.125" style="206" customWidth="1"/>
    <col min="13842" max="13842" width="6.25" style="206" customWidth="1"/>
    <col min="13843" max="13843" width="6.5" style="206" customWidth="1"/>
    <col min="13844" max="13844" width="7.75" style="206" customWidth="1"/>
    <col min="13845" max="13845" width="7.375" style="206" customWidth="1"/>
    <col min="13846" max="13846" width="7.625" style="206" customWidth="1"/>
    <col min="13847" max="13848" width="7.375" style="206" customWidth="1"/>
    <col min="13849" max="13849" width="7.625" style="206" customWidth="1"/>
    <col min="13850" max="13850" width="7.25" style="206" customWidth="1"/>
    <col min="13851" max="13851" width="7.125" style="206" customWidth="1"/>
    <col min="13852" max="13852" width="6.25" style="206" customWidth="1"/>
    <col min="13853" max="13853" width="6.5" style="206" customWidth="1"/>
    <col min="13854" max="13854" width="9.25" style="206" customWidth="1"/>
    <col min="13855" max="13855" width="9" style="206"/>
    <col min="13856" max="13856" width="10.125" style="206" bestFit="1" customWidth="1"/>
    <col min="13857" max="13857" width="40.5" style="206" customWidth="1"/>
    <col min="13858" max="14081" width="9" style="206"/>
    <col min="14082" max="14082" width="6" style="206" customWidth="1"/>
    <col min="14083" max="14083" width="27.25" style="206" customWidth="1"/>
    <col min="14084" max="14086" width="0" style="206" hidden="1" customWidth="1"/>
    <col min="14087" max="14087" width="6" style="206" customWidth="1"/>
    <col min="14088" max="14088" width="7" style="206" customWidth="1"/>
    <col min="14089" max="14089" width="7.625" style="206" customWidth="1"/>
    <col min="14090" max="14090" width="7.25" style="206" customWidth="1"/>
    <col min="14091" max="14091" width="7.375" style="206" customWidth="1"/>
    <col min="14092" max="14092" width="4.25" style="206" customWidth="1"/>
    <col min="14093" max="14093" width="4.625" style="206" customWidth="1"/>
    <col min="14094" max="14094" width="7.875" style="206" customWidth="1"/>
    <col min="14095" max="14095" width="6.625" style="206" customWidth="1"/>
    <col min="14096" max="14096" width="7" style="206" customWidth="1"/>
    <col min="14097" max="14097" width="7.125" style="206" customWidth="1"/>
    <col min="14098" max="14098" width="6.25" style="206" customWidth="1"/>
    <col min="14099" max="14099" width="6.5" style="206" customWidth="1"/>
    <col min="14100" max="14100" width="7.75" style="206" customWidth="1"/>
    <col min="14101" max="14101" width="7.375" style="206" customWidth="1"/>
    <col min="14102" max="14102" width="7.625" style="206" customWidth="1"/>
    <col min="14103" max="14104" width="7.375" style="206" customWidth="1"/>
    <col min="14105" max="14105" width="7.625" style="206" customWidth="1"/>
    <col min="14106" max="14106" width="7.25" style="206" customWidth="1"/>
    <col min="14107" max="14107" width="7.125" style="206" customWidth="1"/>
    <col min="14108" max="14108" width="6.25" style="206" customWidth="1"/>
    <col min="14109" max="14109" width="6.5" style="206" customWidth="1"/>
    <col min="14110" max="14110" width="9.25" style="206" customWidth="1"/>
    <col min="14111" max="14111" width="9" style="206"/>
    <col min="14112" max="14112" width="10.125" style="206" bestFit="1" customWidth="1"/>
    <col min="14113" max="14113" width="40.5" style="206" customWidth="1"/>
    <col min="14114" max="14337" width="9" style="206"/>
    <col min="14338" max="14338" width="6" style="206" customWidth="1"/>
    <col min="14339" max="14339" width="27.25" style="206" customWidth="1"/>
    <col min="14340" max="14342" width="0" style="206" hidden="1" customWidth="1"/>
    <col min="14343" max="14343" width="6" style="206" customWidth="1"/>
    <col min="14344" max="14344" width="7" style="206" customWidth="1"/>
    <col min="14345" max="14345" width="7.625" style="206" customWidth="1"/>
    <col min="14346" max="14346" width="7.25" style="206" customWidth="1"/>
    <col min="14347" max="14347" width="7.375" style="206" customWidth="1"/>
    <col min="14348" max="14348" width="4.25" style="206" customWidth="1"/>
    <col min="14349" max="14349" width="4.625" style="206" customWidth="1"/>
    <col min="14350" max="14350" width="7.875" style="206" customWidth="1"/>
    <col min="14351" max="14351" width="6.625" style="206" customWidth="1"/>
    <col min="14352" max="14352" width="7" style="206" customWidth="1"/>
    <col min="14353" max="14353" width="7.125" style="206" customWidth="1"/>
    <col min="14354" max="14354" width="6.25" style="206" customWidth="1"/>
    <col min="14355" max="14355" width="6.5" style="206" customWidth="1"/>
    <col min="14356" max="14356" width="7.75" style="206" customWidth="1"/>
    <col min="14357" max="14357" width="7.375" style="206" customWidth="1"/>
    <col min="14358" max="14358" width="7.625" style="206" customWidth="1"/>
    <col min="14359" max="14360" width="7.375" style="206" customWidth="1"/>
    <col min="14361" max="14361" width="7.625" style="206" customWidth="1"/>
    <col min="14362" max="14362" width="7.25" style="206" customWidth="1"/>
    <col min="14363" max="14363" width="7.125" style="206" customWidth="1"/>
    <col min="14364" max="14364" width="6.25" style="206" customWidth="1"/>
    <col min="14365" max="14365" width="6.5" style="206" customWidth="1"/>
    <col min="14366" max="14366" width="9.25" style="206" customWidth="1"/>
    <col min="14367" max="14367" width="9" style="206"/>
    <col min="14368" max="14368" width="10.125" style="206" bestFit="1" customWidth="1"/>
    <col min="14369" max="14369" width="40.5" style="206" customWidth="1"/>
    <col min="14370" max="14593" width="9" style="206"/>
    <col min="14594" max="14594" width="6" style="206" customWidth="1"/>
    <col min="14595" max="14595" width="27.25" style="206" customWidth="1"/>
    <col min="14596" max="14598" width="0" style="206" hidden="1" customWidth="1"/>
    <col min="14599" max="14599" width="6" style="206" customWidth="1"/>
    <col min="14600" max="14600" width="7" style="206" customWidth="1"/>
    <col min="14601" max="14601" width="7.625" style="206" customWidth="1"/>
    <col min="14602" max="14602" width="7.25" style="206" customWidth="1"/>
    <col min="14603" max="14603" width="7.375" style="206" customWidth="1"/>
    <col min="14604" max="14604" width="4.25" style="206" customWidth="1"/>
    <col min="14605" max="14605" width="4.625" style="206" customWidth="1"/>
    <col min="14606" max="14606" width="7.875" style="206" customWidth="1"/>
    <col min="14607" max="14607" width="6.625" style="206" customWidth="1"/>
    <col min="14608" max="14608" width="7" style="206" customWidth="1"/>
    <col min="14609" max="14609" width="7.125" style="206" customWidth="1"/>
    <col min="14610" max="14610" width="6.25" style="206" customWidth="1"/>
    <col min="14611" max="14611" width="6.5" style="206" customWidth="1"/>
    <col min="14612" max="14612" width="7.75" style="206" customWidth="1"/>
    <col min="14613" max="14613" width="7.375" style="206" customWidth="1"/>
    <col min="14614" max="14614" width="7.625" style="206" customWidth="1"/>
    <col min="14615" max="14616" width="7.375" style="206" customWidth="1"/>
    <col min="14617" max="14617" width="7.625" style="206" customWidth="1"/>
    <col min="14618" max="14618" width="7.25" style="206" customWidth="1"/>
    <col min="14619" max="14619" width="7.125" style="206" customWidth="1"/>
    <col min="14620" max="14620" width="6.25" style="206" customWidth="1"/>
    <col min="14621" max="14621" width="6.5" style="206" customWidth="1"/>
    <col min="14622" max="14622" width="9.25" style="206" customWidth="1"/>
    <col min="14623" max="14623" width="9" style="206"/>
    <col min="14624" max="14624" width="10.125" style="206" bestFit="1" customWidth="1"/>
    <col min="14625" max="14625" width="40.5" style="206" customWidth="1"/>
    <col min="14626" max="14849" width="9" style="206"/>
    <col min="14850" max="14850" width="6" style="206" customWidth="1"/>
    <col min="14851" max="14851" width="27.25" style="206" customWidth="1"/>
    <col min="14852" max="14854" width="0" style="206" hidden="1" customWidth="1"/>
    <col min="14855" max="14855" width="6" style="206" customWidth="1"/>
    <col min="14856" max="14856" width="7" style="206" customWidth="1"/>
    <col min="14857" max="14857" width="7.625" style="206" customWidth="1"/>
    <col min="14858" max="14858" width="7.25" style="206" customWidth="1"/>
    <col min="14859" max="14859" width="7.375" style="206" customWidth="1"/>
    <col min="14860" max="14860" width="4.25" style="206" customWidth="1"/>
    <col min="14861" max="14861" width="4.625" style="206" customWidth="1"/>
    <col min="14862" max="14862" width="7.875" style="206" customWidth="1"/>
    <col min="14863" max="14863" width="6.625" style="206" customWidth="1"/>
    <col min="14864" max="14864" width="7" style="206" customWidth="1"/>
    <col min="14865" max="14865" width="7.125" style="206" customWidth="1"/>
    <col min="14866" max="14866" width="6.25" style="206" customWidth="1"/>
    <col min="14867" max="14867" width="6.5" style="206" customWidth="1"/>
    <col min="14868" max="14868" width="7.75" style="206" customWidth="1"/>
    <col min="14869" max="14869" width="7.375" style="206" customWidth="1"/>
    <col min="14870" max="14870" width="7.625" style="206" customWidth="1"/>
    <col min="14871" max="14872" width="7.375" style="206" customWidth="1"/>
    <col min="14873" max="14873" width="7.625" style="206" customWidth="1"/>
    <col min="14874" max="14874" width="7.25" style="206" customWidth="1"/>
    <col min="14875" max="14875" width="7.125" style="206" customWidth="1"/>
    <col min="14876" max="14876" width="6.25" style="206" customWidth="1"/>
    <col min="14877" max="14877" width="6.5" style="206" customWidth="1"/>
    <col min="14878" max="14878" width="9.25" style="206" customWidth="1"/>
    <col min="14879" max="14879" width="9" style="206"/>
    <col min="14880" max="14880" width="10.125" style="206" bestFit="1" customWidth="1"/>
    <col min="14881" max="14881" width="40.5" style="206" customWidth="1"/>
    <col min="14882" max="15105" width="9" style="206"/>
    <col min="15106" max="15106" width="6" style="206" customWidth="1"/>
    <col min="15107" max="15107" width="27.25" style="206" customWidth="1"/>
    <col min="15108" max="15110" width="0" style="206" hidden="1" customWidth="1"/>
    <col min="15111" max="15111" width="6" style="206" customWidth="1"/>
    <col min="15112" max="15112" width="7" style="206" customWidth="1"/>
    <col min="15113" max="15113" width="7.625" style="206" customWidth="1"/>
    <col min="15114" max="15114" width="7.25" style="206" customWidth="1"/>
    <col min="15115" max="15115" width="7.375" style="206" customWidth="1"/>
    <col min="15116" max="15116" width="4.25" style="206" customWidth="1"/>
    <col min="15117" max="15117" width="4.625" style="206" customWidth="1"/>
    <col min="15118" max="15118" width="7.875" style="206" customWidth="1"/>
    <col min="15119" max="15119" width="6.625" style="206" customWidth="1"/>
    <col min="15120" max="15120" width="7" style="206" customWidth="1"/>
    <col min="15121" max="15121" width="7.125" style="206" customWidth="1"/>
    <col min="15122" max="15122" width="6.25" style="206" customWidth="1"/>
    <col min="15123" max="15123" width="6.5" style="206" customWidth="1"/>
    <col min="15124" max="15124" width="7.75" style="206" customWidth="1"/>
    <col min="15125" max="15125" width="7.375" style="206" customWidth="1"/>
    <col min="15126" max="15126" width="7.625" style="206" customWidth="1"/>
    <col min="15127" max="15128" width="7.375" style="206" customWidth="1"/>
    <col min="15129" max="15129" width="7.625" style="206" customWidth="1"/>
    <col min="15130" max="15130" width="7.25" style="206" customWidth="1"/>
    <col min="15131" max="15131" width="7.125" style="206" customWidth="1"/>
    <col min="15132" max="15132" width="6.25" style="206" customWidth="1"/>
    <col min="15133" max="15133" width="6.5" style="206" customWidth="1"/>
    <col min="15134" max="15134" width="9.25" style="206" customWidth="1"/>
    <col min="15135" max="15135" width="9" style="206"/>
    <col min="15136" max="15136" width="10.125" style="206" bestFit="1" customWidth="1"/>
    <col min="15137" max="15137" width="40.5" style="206" customWidth="1"/>
    <col min="15138" max="15361" width="9" style="206"/>
    <col min="15362" max="15362" width="6" style="206" customWidth="1"/>
    <col min="15363" max="15363" width="27.25" style="206" customWidth="1"/>
    <col min="15364" max="15366" width="0" style="206" hidden="1" customWidth="1"/>
    <col min="15367" max="15367" width="6" style="206" customWidth="1"/>
    <col min="15368" max="15368" width="7" style="206" customWidth="1"/>
    <col min="15369" max="15369" width="7.625" style="206" customWidth="1"/>
    <col min="15370" max="15370" width="7.25" style="206" customWidth="1"/>
    <col min="15371" max="15371" width="7.375" style="206" customWidth="1"/>
    <col min="15372" max="15372" width="4.25" style="206" customWidth="1"/>
    <col min="15373" max="15373" width="4.625" style="206" customWidth="1"/>
    <col min="15374" max="15374" width="7.875" style="206" customWidth="1"/>
    <col min="15375" max="15375" width="6.625" style="206" customWidth="1"/>
    <col min="15376" max="15376" width="7" style="206" customWidth="1"/>
    <col min="15377" max="15377" width="7.125" style="206" customWidth="1"/>
    <col min="15378" max="15378" width="6.25" style="206" customWidth="1"/>
    <col min="15379" max="15379" width="6.5" style="206" customWidth="1"/>
    <col min="15380" max="15380" width="7.75" style="206" customWidth="1"/>
    <col min="15381" max="15381" width="7.375" style="206" customWidth="1"/>
    <col min="15382" max="15382" width="7.625" style="206" customWidth="1"/>
    <col min="15383" max="15384" width="7.375" style="206" customWidth="1"/>
    <col min="15385" max="15385" width="7.625" style="206" customWidth="1"/>
    <col min="15386" max="15386" width="7.25" style="206" customWidth="1"/>
    <col min="15387" max="15387" width="7.125" style="206" customWidth="1"/>
    <col min="15388" max="15388" width="6.25" style="206" customWidth="1"/>
    <col min="15389" max="15389" width="6.5" style="206" customWidth="1"/>
    <col min="15390" max="15390" width="9.25" style="206" customWidth="1"/>
    <col min="15391" max="15391" width="9" style="206"/>
    <col min="15392" max="15392" width="10.125" style="206" bestFit="1" customWidth="1"/>
    <col min="15393" max="15393" width="40.5" style="206" customWidth="1"/>
    <col min="15394" max="15617" width="9" style="206"/>
    <col min="15618" max="15618" width="6" style="206" customWidth="1"/>
    <col min="15619" max="15619" width="27.25" style="206" customWidth="1"/>
    <col min="15620" max="15622" width="0" style="206" hidden="1" customWidth="1"/>
    <col min="15623" max="15623" width="6" style="206" customWidth="1"/>
    <col min="15624" max="15624" width="7" style="206" customWidth="1"/>
    <col min="15625" max="15625" width="7.625" style="206" customWidth="1"/>
    <col min="15626" max="15626" width="7.25" style="206" customWidth="1"/>
    <col min="15627" max="15627" width="7.375" style="206" customWidth="1"/>
    <col min="15628" max="15628" width="4.25" style="206" customWidth="1"/>
    <col min="15629" max="15629" width="4.625" style="206" customWidth="1"/>
    <col min="15630" max="15630" width="7.875" style="206" customWidth="1"/>
    <col min="15631" max="15631" width="6.625" style="206" customWidth="1"/>
    <col min="15632" max="15632" width="7" style="206" customWidth="1"/>
    <col min="15633" max="15633" width="7.125" style="206" customWidth="1"/>
    <col min="15634" max="15634" width="6.25" style="206" customWidth="1"/>
    <col min="15635" max="15635" width="6.5" style="206" customWidth="1"/>
    <col min="15636" max="15636" width="7.75" style="206" customWidth="1"/>
    <col min="15637" max="15637" width="7.375" style="206" customWidth="1"/>
    <col min="15638" max="15638" width="7.625" style="206" customWidth="1"/>
    <col min="15639" max="15640" width="7.375" style="206" customWidth="1"/>
    <col min="15641" max="15641" width="7.625" style="206" customWidth="1"/>
    <col min="15642" max="15642" width="7.25" style="206" customWidth="1"/>
    <col min="15643" max="15643" width="7.125" style="206" customWidth="1"/>
    <col min="15644" max="15644" width="6.25" style="206" customWidth="1"/>
    <col min="15645" max="15645" width="6.5" style="206" customWidth="1"/>
    <col min="15646" max="15646" width="9.25" style="206" customWidth="1"/>
    <col min="15647" max="15647" width="9" style="206"/>
    <col min="15648" max="15648" width="10.125" style="206" bestFit="1" customWidth="1"/>
    <col min="15649" max="15649" width="40.5" style="206" customWidth="1"/>
    <col min="15650" max="15873" width="9" style="206"/>
    <col min="15874" max="15874" width="6" style="206" customWidth="1"/>
    <col min="15875" max="15875" width="27.25" style="206" customWidth="1"/>
    <col min="15876" max="15878" width="0" style="206" hidden="1" customWidth="1"/>
    <col min="15879" max="15879" width="6" style="206" customWidth="1"/>
    <col min="15880" max="15880" width="7" style="206" customWidth="1"/>
    <col min="15881" max="15881" width="7.625" style="206" customWidth="1"/>
    <col min="15882" max="15882" width="7.25" style="206" customWidth="1"/>
    <col min="15883" max="15883" width="7.375" style="206" customWidth="1"/>
    <col min="15884" max="15884" width="4.25" style="206" customWidth="1"/>
    <col min="15885" max="15885" width="4.625" style="206" customWidth="1"/>
    <col min="15886" max="15886" width="7.875" style="206" customWidth="1"/>
    <col min="15887" max="15887" width="6.625" style="206" customWidth="1"/>
    <col min="15888" max="15888" width="7" style="206" customWidth="1"/>
    <col min="15889" max="15889" width="7.125" style="206" customWidth="1"/>
    <col min="15890" max="15890" width="6.25" style="206" customWidth="1"/>
    <col min="15891" max="15891" width="6.5" style="206" customWidth="1"/>
    <col min="15892" max="15892" width="7.75" style="206" customWidth="1"/>
    <col min="15893" max="15893" width="7.375" style="206" customWidth="1"/>
    <col min="15894" max="15894" width="7.625" style="206" customWidth="1"/>
    <col min="15895" max="15896" width="7.375" style="206" customWidth="1"/>
    <col min="15897" max="15897" width="7.625" style="206" customWidth="1"/>
    <col min="15898" max="15898" width="7.25" style="206" customWidth="1"/>
    <col min="15899" max="15899" width="7.125" style="206" customWidth="1"/>
    <col min="15900" max="15900" width="6.25" style="206" customWidth="1"/>
    <col min="15901" max="15901" width="6.5" style="206" customWidth="1"/>
    <col min="15902" max="15902" width="9.25" style="206" customWidth="1"/>
    <col min="15903" max="15903" width="9" style="206"/>
    <col min="15904" max="15904" width="10.125" style="206" bestFit="1" customWidth="1"/>
    <col min="15905" max="15905" width="40.5" style="206" customWidth="1"/>
    <col min="15906" max="16129" width="9" style="206"/>
    <col min="16130" max="16130" width="6" style="206" customWidth="1"/>
    <col min="16131" max="16131" width="27.25" style="206" customWidth="1"/>
    <col min="16132" max="16134" width="0" style="206" hidden="1" customWidth="1"/>
    <col min="16135" max="16135" width="6" style="206" customWidth="1"/>
    <col min="16136" max="16136" width="7" style="206" customWidth="1"/>
    <col min="16137" max="16137" width="7.625" style="206" customWidth="1"/>
    <col min="16138" max="16138" width="7.25" style="206" customWidth="1"/>
    <col min="16139" max="16139" width="7.375" style="206" customWidth="1"/>
    <col min="16140" max="16140" width="4.25" style="206" customWidth="1"/>
    <col min="16141" max="16141" width="4.625" style="206" customWidth="1"/>
    <col min="16142" max="16142" width="7.875" style="206" customWidth="1"/>
    <col min="16143" max="16143" width="6.625" style="206" customWidth="1"/>
    <col min="16144" max="16144" width="7" style="206" customWidth="1"/>
    <col min="16145" max="16145" width="7.125" style="206" customWidth="1"/>
    <col min="16146" max="16146" width="6.25" style="206" customWidth="1"/>
    <col min="16147" max="16147" width="6.5" style="206" customWidth="1"/>
    <col min="16148" max="16148" width="7.75" style="206" customWidth="1"/>
    <col min="16149" max="16149" width="7.375" style="206" customWidth="1"/>
    <col min="16150" max="16150" width="7.625" style="206" customWidth="1"/>
    <col min="16151" max="16152" width="7.375" style="206" customWidth="1"/>
    <col min="16153" max="16153" width="7.625" style="206" customWidth="1"/>
    <col min="16154" max="16154" width="7.25" style="206" customWidth="1"/>
    <col min="16155" max="16155" width="7.125" style="206" customWidth="1"/>
    <col min="16156" max="16156" width="6.25" style="206" customWidth="1"/>
    <col min="16157" max="16157" width="6.5" style="206" customWidth="1"/>
    <col min="16158" max="16158" width="9.25" style="206" customWidth="1"/>
    <col min="16159" max="16159" width="9" style="206"/>
    <col min="16160" max="16160" width="10.125" style="206" bestFit="1" customWidth="1"/>
    <col min="16161" max="16161" width="40.5" style="206" customWidth="1"/>
    <col min="16162" max="16384" width="9" style="206"/>
  </cols>
  <sheetData>
    <row r="1" spans="1:257" ht="22.5" customHeight="1">
      <c r="A1" s="476" t="s">
        <v>491</v>
      </c>
      <c r="B1" s="476"/>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row>
    <row r="2" spans="1:257" ht="22.5" customHeight="1">
      <c r="A2" s="472" t="s">
        <v>691</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row>
    <row r="3" spans="1:257" ht="20.25" customHeight="1">
      <c r="A3" s="472" t="s">
        <v>514</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row>
    <row r="4" spans="1:257" s="235" customFormat="1" ht="14.25" customHeight="1">
      <c r="A4" s="471" t="str">
        <f>'BIỂU SỐ 1'!A4:J4</f>
        <v>(Kèm theo Kế hoạch số          /KH-UBND ngày      /9/2021 của UBND huyện Tuần Giáo)</v>
      </c>
      <c r="B4" s="471"/>
      <c r="C4" s="471"/>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471"/>
      <c r="AL4" s="471"/>
      <c r="AM4" s="471"/>
      <c r="AN4" s="471"/>
      <c r="AO4" s="471"/>
      <c r="AP4" s="471"/>
      <c r="AQ4" s="471"/>
      <c r="AR4" s="471"/>
      <c r="AS4" s="471"/>
      <c r="AT4" s="471"/>
      <c r="AU4" s="471"/>
      <c r="AV4" s="471"/>
      <c r="AW4" s="471"/>
      <c r="AX4" s="471"/>
      <c r="AY4" s="471"/>
      <c r="AZ4" s="471"/>
      <c r="BA4" s="471"/>
      <c r="BB4" s="471"/>
      <c r="BC4" s="471"/>
      <c r="BD4" s="471"/>
      <c r="BE4" s="471"/>
      <c r="BF4" s="471"/>
      <c r="BG4" s="471"/>
      <c r="BH4" s="471"/>
      <c r="BI4" s="471"/>
      <c r="BJ4" s="471"/>
      <c r="BK4" s="471"/>
      <c r="BL4" s="471"/>
      <c r="BM4" s="471"/>
      <c r="BN4" s="471"/>
      <c r="BO4" s="471"/>
      <c r="BP4" s="471"/>
      <c r="BQ4" s="471"/>
      <c r="BR4" s="471"/>
      <c r="BS4" s="471"/>
      <c r="BT4" s="471"/>
      <c r="BU4" s="471"/>
      <c r="BV4" s="471"/>
      <c r="BW4" s="471"/>
      <c r="BX4" s="471"/>
      <c r="BY4" s="471"/>
      <c r="BZ4" s="471"/>
      <c r="CA4" s="471"/>
      <c r="CB4" s="471"/>
      <c r="CC4" s="471"/>
      <c r="CD4" s="471"/>
      <c r="CE4" s="471"/>
      <c r="CF4" s="471"/>
      <c r="CG4" s="471"/>
      <c r="CH4" s="471"/>
      <c r="CI4" s="471"/>
      <c r="CJ4" s="471"/>
      <c r="CK4" s="471"/>
      <c r="CL4" s="471"/>
      <c r="CM4" s="471"/>
      <c r="CN4" s="471"/>
      <c r="CO4" s="471"/>
      <c r="CP4" s="471"/>
      <c r="CQ4" s="471"/>
      <c r="CR4" s="471"/>
      <c r="CS4" s="471"/>
      <c r="CT4" s="471"/>
      <c r="CU4" s="471"/>
      <c r="CV4" s="471"/>
      <c r="CW4" s="471"/>
      <c r="CX4" s="471"/>
      <c r="CY4" s="471"/>
      <c r="CZ4" s="471"/>
      <c r="DA4" s="471"/>
      <c r="DB4" s="471"/>
      <c r="DC4" s="471"/>
      <c r="DD4" s="471"/>
      <c r="DE4" s="471"/>
      <c r="DF4" s="471"/>
      <c r="DG4" s="471"/>
      <c r="DH4" s="471"/>
      <c r="DI4" s="471"/>
      <c r="DJ4" s="471"/>
      <c r="DK4" s="471"/>
      <c r="DL4" s="471"/>
      <c r="DM4" s="471"/>
      <c r="DN4" s="471"/>
      <c r="DO4" s="471"/>
      <c r="DP4" s="471"/>
      <c r="DQ4" s="471"/>
      <c r="DR4" s="471"/>
      <c r="DS4" s="471"/>
      <c r="DT4" s="471"/>
      <c r="DU4" s="471"/>
      <c r="DV4" s="471"/>
      <c r="DW4" s="471"/>
      <c r="DX4" s="471"/>
      <c r="DY4" s="471"/>
      <c r="DZ4" s="471"/>
      <c r="EA4" s="471"/>
      <c r="EB4" s="471"/>
      <c r="EC4" s="471"/>
      <c r="ED4" s="471"/>
      <c r="EE4" s="471"/>
      <c r="EF4" s="471"/>
      <c r="EG4" s="471"/>
      <c r="EH4" s="471"/>
      <c r="EI4" s="471"/>
      <c r="EJ4" s="471"/>
      <c r="EK4" s="471"/>
      <c r="EL4" s="471"/>
      <c r="EM4" s="471"/>
      <c r="EN4" s="471"/>
      <c r="EO4" s="471"/>
      <c r="EP4" s="471"/>
      <c r="EQ4" s="471"/>
      <c r="ER4" s="471"/>
      <c r="ES4" s="471"/>
      <c r="ET4" s="471"/>
      <c r="EU4" s="471"/>
      <c r="EV4" s="471"/>
      <c r="EW4" s="471"/>
      <c r="EX4" s="471"/>
      <c r="EY4" s="471"/>
      <c r="EZ4" s="471"/>
      <c r="FA4" s="471"/>
      <c r="FB4" s="471"/>
      <c r="FC4" s="471"/>
      <c r="FD4" s="471"/>
      <c r="FE4" s="471"/>
      <c r="FF4" s="471"/>
      <c r="FG4" s="471"/>
      <c r="FH4" s="471"/>
      <c r="FI4" s="471"/>
      <c r="FJ4" s="471"/>
      <c r="FK4" s="471"/>
      <c r="FL4" s="471"/>
      <c r="FM4" s="471"/>
      <c r="FN4" s="471"/>
      <c r="FO4" s="471"/>
      <c r="FP4" s="471"/>
      <c r="FQ4" s="471"/>
      <c r="FR4" s="471"/>
      <c r="FS4" s="471"/>
      <c r="FT4" s="471"/>
      <c r="FU4" s="471"/>
      <c r="FV4" s="471"/>
      <c r="FW4" s="471"/>
      <c r="FX4" s="471"/>
      <c r="FY4" s="471"/>
      <c r="FZ4" s="471"/>
      <c r="GA4" s="471"/>
      <c r="GB4" s="471"/>
      <c r="GC4" s="471"/>
      <c r="GD4" s="471"/>
      <c r="GE4" s="471"/>
      <c r="GF4" s="471"/>
      <c r="GG4" s="471"/>
      <c r="GH4" s="471"/>
      <c r="GI4" s="471"/>
      <c r="GJ4" s="471"/>
      <c r="GK4" s="471"/>
      <c r="GL4" s="471"/>
      <c r="GM4" s="471"/>
      <c r="GN4" s="471"/>
      <c r="GO4" s="471"/>
      <c r="GP4" s="471"/>
      <c r="GQ4" s="471"/>
      <c r="GR4" s="471"/>
      <c r="GS4" s="471"/>
      <c r="GT4" s="471"/>
      <c r="GU4" s="471"/>
      <c r="GV4" s="471"/>
      <c r="GW4" s="471"/>
      <c r="GX4" s="471"/>
      <c r="GY4" s="471"/>
      <c r="GZ4" s="471"/>
      <c r="HA4" s="471"/>
      <c r="HB4" s="471"/>
      <c r="HC4" s="471"/>
      <c r="HD4" s="471"/>
      <c r="HE4" s="471"/>
      <c r="HF4" s="471"/>
      <c r="HG4" s="471"/>
      <c r="HH4" s="471"/>
      <c r="HI4" s="471"/>
      <c r="HJ4" s="471"/>
      <c r="HK4" s="471"/>
      <c r="HL4" s="471"/>
      <c r="HM4" s="471"/>
      <c r="HN4" s="471"/>
      <c r="HO4" s="471"/>
      <c r="HP4" s="471"/>
      <c r="HQ4" s="471"/>
      <c r="HR4" s="471"/>
      <c r="HS4" s="471"/>
      <c r="HT4" s="471"/>
      <c r="HU4" s="471"/>
      <c r="HV4" s="471"/>
      <c r="HW4" s="471"/>
      <c r="HX4" s="471"/>
      <c r="HY4" s="471"/>
      <c r="HZ4" s="471"/>
      <c r="IA4" s="471"/>
      <c r="IB4" s="471"/>
      <c r="IC4" s="471"/>
      <c r="ID4" s="471"/>
      <c r="IE4" s="471"/>
      <c r="IF4" s="471"/>
      <c r="IG4" s="471"/>
      <c r="IH4" s="471"/>
      <c r="II4" s="471"/>
      <c r="IJ4" s="471"/>
      <c r="IK4" s="471"/>
      <c r="IL4" s="471"/>
      <c r="IM4" s="471"/>
      <c r="IN4" s="471"/>
      <c r="IO4" s="471"/>
      <c r="IP4" s="471"/>
      <c r="IQ4" s="471"/>
      <c r="IR4" s="471"/>
      <c r="IS4" s="471"/>
      <c r="IT4" s="471"/>
      <c r="IU4" s="471"/>
      <c r="IV4" s="471"/>
      <c r="IW4" s="471"/>
    </row>
    <row r="5" spans="1:257" ht="21.75" customHeight="1">
      <c r="AB5" s="473" t="s">
        <v>495</v>
      </c>
      <c r="AC5" s="473"/>
      <c r="AD5" s="473"/>
    </row>
    <row r="6" spans="1:257" ht="52.5" customHeight="1">
      <c r="A6" s="474" t="s">
        <v>677</v>
      </c>
      <c r="B6" s="474" t="s">
        <v>515</v>
      </c>
      <c r="C6" s="474" t="s">
        <v>98</v>
      </c>
      <c r="D6" s="474" t="s">
        <v>99</v>
      </c>
      <c r="E6" s="474" t="s">
        <v>100</v>
      </c>
      <c r="F6" s="474" t="s">
        <v>516</v>
      </c>
      <c r="G6" s="474"/>
      <c r="H6" s="474"/>
      <c r="I6" s="474" t="s">
        <v>517</v>
      </c>
      <c r="J6" s="474"/>
      <c r="K6" s="474"/>
      <c r="L6" s="474"/>
      <c r="M6" s="474" t="s">
        <v>518</v>
      </c>
      <c r="N6" s="474"/>
      <c r="O6" s="474" t="s">
        <v>448</v>
      </c>
      <c r="P6" s="474"/>
      <c r="Q6" s="474"/>
      <c r="R6" s="474"/>
      <c r="S6" s="474"/>
      <c r="T6" s="474"/>
      <c r="U6" s="474"/>
      <c r="V6" s="474"/>
      <c r="W6" s="474"/>
      <c r="X6" s="474" t="s">
        <v>519</v>
      </c>
      <c r="Y6" s="474"/>
      <c r="Z6" s="474" t="s">
        <v>520</v>
      </c>
      <c r="AA6" s="474"/>
      <c r="AB6" s="474"/>
      <c r="AC6" s="474"/>
      <c r="AD6" s="474" t="s">
        <v>110</v>
      </c>
    </row>
    <row r="7" spans="1:257" ht="24.75" customHeight="1">
      <c r="A7" s="474"/>
      <c r="B7" s="474"/>
      <c r="C7" s="474"/>
      <c r="D7" s="474"/>
      <c r="E7" s="474"/>
      <c r="F7" s="474" t="s">
        <v>521</v>
      </c>
      <c r="G7" s="474" t="s">
        <v>522</v>
      </c>
      <c r="H7" s="474"/>
      <c r="I7" s="474"/>
      <c r="J7" s="474"/>
      <c r="K7" s="474"/>
      <c r="L7" s="474"/>
      <c r="M7" s="474" t="s">
        <v>523</v>
      </c>
      <c r="N7" s="474" t="s">
        <v>524</v>
      </c>
      <c r="O7" s="474" t="s">
        <v>525</v>
      </c>
      <c r="P7" s="474"/>
      <c r="Q7" s="474" t="s">
        <v>526</v>
      </c>
      <c r="R7" s="474"/>
      <c r="S7" s="474" t="s">
        <v>686</v>
      </c>
      <c r="T7" s="474"/>
      <c r="U7" s="401"/>
      <c r="V7" s="474" t="s">
        <v>527</v>
      </c>
      <c r="W7" s="474"/>
      <c r="X7" s="474"/>
      <c r="Y7" s="474"/>
      <c r="Z7" s="474"/>
      <c r="AA7" s="474"/>
      <c r="AB7" s="474"/>
      <c r="AC7" s="474"/>
      <c r="AD7" s="474"/>
    </row>
    <row r="8" spans="1:257" ht="24.75" customHeight="1">
      <c r="A8" s="474"/>
      <c r="B8" s="474"/>
      <c r="C8" s="474"/>
      <c r="D8" s="474"/>
      <c r="E8" s="474"/>
      <c r="F8" s="474"/>
      <c r="G8" s="474" t="s">
        <v>523</v>
      </c>
      <c r="H8" s="474" t="s">
        <v>528</v>
      </c>
      <c r="I8" s="474" t="s">
        <v>523</v>
      </c>
      <c r="J8" s="474" t="s">
        <v>528</v>
      </c>
      <c r="K8" s="474"/>
      <c r="L8" s="474"/>
      <c r="M8" s="474"/>
      <c r="N8" s="474"/>
      <c r="O8" s="474"/>
      <c r="P8" s="474"/>
      <c r="Q8" s="474"/>
      <c r="R8" s="474"/>
      <c r="S8" s="474"/>
      <c r="T8" s="474"/>
      <c r="U8" s="401"/>
      <c r="V8" s="474"/>
      <c r="W8" s="474"/>
      <c r="X8" s="474"/>
      <c r="Y8" s="474"/>
      <c r="Z8" s="474" t="s">
        <v>523</v>
      </c>
      <c r="AA8" s="474" t="s">
        <v>528</v>
      </c>
      <c r="AB8" s="474"/>
      <c r="AC8" s="474"/>
      <c r="AD8" s="474"/>
    </row>
    <row r="9" spans="1:257" ht="27" customHeight="1">
      <c r="A9" s="474"/>
      <c r="B9" s="474"/>
      <c r="C9" s="474"/>
      <c r="D9" s="474"/>
      <c r="E9" s="474"/>
      <c r="F9" s="474"/>
      <c r="G9" s="474"/>
      <c r="H9" s="474"/>
      <c r="I9" s="474"/>
      <c r="J9" s="474" t="s">
        <v>113</v>
      </c>
      <c r="K9" s="474" t="s">
        <v>528</v>
      </c>
      <c r="L9" s="474"/>
      <c r="M9" s="474"/>
      <c r="N9" s="474"/>
      <c r="O9" s="474" t="s">
        <v>523</v>
      </c>
      <c r="P9" s="474" t="s">
        <v>528</v>
      </c>
      <c r="Q9" s="474" t="s">
        <v>523</v>
      </c>
      <c r="R9" s="474" t="s">
        <v>528</v>
      </c>
      <c r="S9" s="474" t="s">
        <v>523</v>
      </c>
      <c r="T9" s="474" t="s">
        <v>528</v>
      </c>
      <c r="U9" s="401"/>
      <c r="V9" s="474" t="s">
        <v>523</v>
      </c>
      <c r="W9" s="474" t="s">
        <v>528</v>
      </c>
      <c r="X9" s="474" t="s">
        <v>523</v>
      </c>
      <c r="Y9" s="474" t="s">
        <v>528</v>
      </c>
      <c r="Z9" s="474"/>
      <c r="AA9" s="474" t="s">
        <v>113</v>
      </c>
      <c r="AB9" s="475" t="s">
        <v>529</v>
      </c>
      <c r="AC9" s="475"/>
      <c r="AD9" s="474"/>
    </row>
    <row r="10" spans="1:257" ht="67.5" customHeight="1">
      <c r="A10" s="474"/>
      <c r="B10" s="474"/>
      <c r="C10" s="474"/>
      <c r="D10" s="474"/>
      <c r="E10" s="474"/>
      <c r="F10" s="474"/>
      <c r="G10" s="474"/>
      <c r="H10" s="474"/>
      <c r="I10" s="474"/>
      <c r="J10" s="474"/>
      <c r="K10" s="236" t="s">
        <v>530</v>
      </c>
      <c r="L10" s="285" t="s">
        <v>531</v>
      </c>
      <c r="M10" s="474"/>
      <c r="N10" s="474"/>
      <c r="O10" s="474"/>
      <c r="P10" s="474"/>
      <c r="Q10" s="474"/>
      <c r="R10" s="474"/>
      <c r="S10" s="474"/>
      <c r="T10" s="474"/>
      <c r="U10" s="401"/>
      <c r="V10" s="474"/>
      <c r="W10" s="474"/>
      <c r="X10" s="474"/>
      <c r="Y10" s="474"/>
      <c r="Z10" s="474"/>
      <c r="AA10" s="474"/>
      <c r="AB10" s="236" t="s">
        <v>530</v>
      </c>
      <c r="AC10" s="285" t="s">
        <v>531</v>
      </c>
      <c r="AD10" s="474"/>
    </row>
    <row r="11" spans="1:257" ht="14.25" customHeight="1">
      <c r="A11" s="207" t="s">
        <v>37</v>
      </c>
      <c r="B11" s="207" t="s">
        <v>54</v>
      </c>
      <c r="C11" s="207">
        <v>1</v>
      </c>
      <c r="D11" s="207">
        <v>2</v>
      </c>
      <c r="E11" s="207">
        <v>3</v>
      </c>
      <c r="F11" s="207">
        <v>4</v>
      </c>
      <c r="G11" s="207">
        <v>5</v>
      </c>
      <c r="H11" s="207">
        <v>6</v>
      </c>
      <c r="I11" s="207">
        <v>7</v>
      </c>
      <c r="J11" s="207">
        <v>8</v>
      </c>
      <c r="K11" s="207">
        <v>9</v>
      </c>
      <c r="L11" s="207">
        <v>10</v>
      </c>
      <c r="M11" s="207">
        <v>11</v>
      </c>
      <c r="N11" s="207">
        <v>12</v>
      </c>
      <c r="O11" s="207">
        <v>13</v>
      </c>
      <c r="P11" s="207">
        <v>14</v>
      </c>
      <c r="Q11" s="207">
        <v>15</v>
      </c>
      <c r="R11" s="207">
        <v>16</v>
      </c>
      <c r="S11" s="207">
        <v>17</v>
      </c>
      <c r="T11" s="207">
        <v>18</v>
      </c>
      <c r="U11" s="207"/>
      <c r="V11" s="207">
        <v>19</v>
      </c>
      <c r="W11" s="207">
        <v>20</v>
      </c>
      <c r="X11" s="207">
        <v>21</v>
      </c>
      <c r="Y11" s="207">
        <v>22</v>
      </c>
      <c r="Z11" s="207">
        <v>23</v>
      </c>
      <c r="AA11" s="207">
        <v>24</v>
      </c>
      <c r="AB11" s="207">
        <v>25</v>
      </c>
      <c r="AC11" s="207">
        <v>26</v>
      </c>
      <c r="AD11" s="207">
        <v>27</v>
      </c>
    </row>
    <row r="12" spans="1:257" s="239" customFormat="1" ht="22.5" customHeight="1">
      <c r="A12" s="237"/>
      <c r="B12" s="237" t="s">
        <v>699</v>
      </c>
      <c r="C12" s="237"/>
      <c r="D12" s="237"/>
      <c r="E12" s="237"/>
      <c r="F12" s="405"/>
      <c r="G12" s="208">
        <f t="shared" ref="G12:H12" si="0">G13+G88+G96</f>
        <v>275367.40000000002</v>
      </c>
      <c r="H12" s="208">
        <f t="shared" si="0"/>
        <v>260012.27499999999</v>
      </c>
      <c r="I12" s="208">
        <f t="shared" ref="I12:AC12" si="1">I13+I88</f>
        <v>210142.93</v>
      </c>
      <c r="J12" s="208">
        <f t="shared" si="1"/>
        <v>175866.80499999999</v>
      </c>
      <c r="K12" s="208">
        <f t="shared" si="1"/>
        <v>0</v>
      </c>
      <c r="L12" s="208">
        <f t="shared" si="1"/>
        <v>0</v>
      </c>
      <c r="M12" s="208">
        <f t="shared" si="1"/>
        <v>122065.54999999999</v>
      </c>
      <c r="N12" s="208">
        <f t="shared" si="1"/>
        <v>122065.54999999999</v>
      </c>
      <c r="O12" s="208">
        <f t="shared" si="1"/>
        <v>9791.7999999999993</v>
      </c>
      <c r="P12" s="208">
        <f t="shared" si="1"/>
        <v>9791.7999999999993</v>
      </c>
      <c r="Q12" s="208">
        <f>Q13+Q88+Q96</f>
        <v>37808.796999999999</v>
      </c>
      <c r="R12" s="208">
        <f>R13+R88+R96</f>
        <v>37808.796999999999</v>
      </c>
      <c r="S12" s="208">
        <f t="shared" si="1"/>
        <v>4790.8879999999999</v>
      </c>
      <c r="T12" s="208">
        <f t="shared" si="1"/>
        <v>4790.8879999999999</v>
      </c>
      <c r="U12" s="208">
        <f>+P12+R12-W12</f>
        <v>173.79599999998754</v>
      </c>
      <c r="V12" s="208">
        <f>V13+V88+V96</f>
        <v>47426.801000000007</v>
      </c>
      <c r="W12" s="208">
        <f>W13+W88+W96</f>
        <v>47426.801000000007</v>
      </c>
      <c r="X12" s="208">
        <f t="shared" si="1"/>
        <v>171451.28</v>
      </c>
      <c r="Y12" s="208">
        <f t="shared" si="1"/>
        <v>170326.155</v>
      </c>
      <c r="Z12" s="208">
        <f t="shared" si="1"/>
        <v>132982.09100000001</v>
      </c>
      <c r="AA12" s="208">
        <f t="shared" si="1"/>
        <v>130369.091</v>
      </c>
      <c r="AB12" s="208">
        <f t="shared" si="1"/>
        <v>0</v>
      </c>
      <c r="AC12" s="208">
        <f t="shared" si="1"/>
        <v>669.09100000000001</v>
      </c>
      <c r="AD12" s="406"/>
      <c r="AE12" s="238"/>
    </row>
    <row r="13" spans="1:257" s="239" customFormat="1" ht="35.25" customHeight="1">
      <c r="A13" s="240" t="s">
        <v>37</v>
      </c>
      <c r="B13" s="241" t="s">
        <v>532</v>
      </c>
      <c r="C13" s="230"/>
      <c r="D13" s="230"/>
      <c r="E13" s="230"/>
      <c r="F13" s="232"/>
      <c r="G13" s="208">
        <f>G14+G52+G67+G86</f>
        <v>231367.4</v>
      </c>
      <c r="H13" s="208">
        <f t="shared" ref="H13:AC13" si="2">H14+H52+H67+H86</f>
        <v>216012.27499999999</v>
      </c>
      <c r="I13" s="208">
        <f t="shared" si="2"/>
        <v>210142.93</v>
      </c>
      <c r="J13" s="208">
        <f t="shared" si="2"/>
        <v>175866.80499999999</v>
      </c>
      <c r="K13" s="208">
        <f t="shared" si="2"/>
        <v>0</v>
      </c>
      <c r="L13" s="208">
        <f t="shared" si="2"/>
        <v>0</v>
      </c>
      <c r="M13" s="208">
        <f t="shared" si="2"/>
        <v>122065.54999999999</v>
      </c>
      <c r="N13" s="208">
        <f t="shared" si="2"/>
        <v>122065.54999999999</v>
      </c>
      <c r="O13" s="208">
        <f t="shared" si="2"/>
        <v>9791.7999999999993</v>
      </c>
      <c r="P13" s="208">
        <f t="shared" si="2"/>
        <v>9791.7999999999993</v>
      </c>
      <c r="Q13" s="208">
        <f t="shared" si="2"/>
        <v>7808.7970000000005</v>
      </c>
      <c r="R13" s="208">
        <f t="shared" si="2"/>
        <v>7808.7970000000005</v>
      </c>
      <c r="S13" s="208">
        <f t="shared" si="2"/>
        <v>4790.8879999999999</v>
      </c>
      <c r="T13" s="208">
        <f t="shared" si="2"/>
        <v>4790.8879999999999</v>
      </c>
      <c r="U13" s="208">
        <f t="shared" ref="U13:U76" si="3">+P13+R13-W13</f>
        <v>173.79599999999846</v>
      </c>
      <c r="V13" s="208">
        <f t="shared" si="2"/>
        <v>17426.801000000003</v>
      </c>
      <c r="W13" s="208">
        <f t="shared" si="2"/>
        <v>17426.801000000003</v>
      </c>
      <c r="X13" s="208">
        <f t="shared" si="2"/>
        <v>171451.28</v>
      </c>
      <c r="Y13" s="208">
        <f t="shared" si="2"/>
        <v>170326.155</v>
      </c>
      <c r="Z13" s="208">
        <f t="shared" si="2"/>
        <v>107982.091</v>
      </c>
      <c r="AA13" s="208">
        <f t="shared" si="2"/>
        <v>105369.091</v>
      </c>
      <c r="AB13" s="208">
        <f t="shared" si="2"/>
        <v>0</v>
      </c>
      <c r="AC13" s="208">
        <f t="shared" si="2"/>
        <v>669.09100000000001</v>
      </c>
      <c r="AD13" s="219"/>
      <c r="AE13" s="238"/>
    </row>
    <row r="14" spans="1:257" s="233" customFormat="1" ht="61.5" customHeight="1">
      <c r="A14" s="240" t="s">
        <v>64</v>
      </c>
      <c r="B14" s="241" t="s">
        <v>510</v>
      </c>
      <c r="C14" s="230"/>
      <c r="D14" s="230"/>
      <c r="E14" s="230"/>
      <c r="F14" s="232"/>
      <c r="G14" s="208">
        <f t="shared" ref="G14:AC14" si="4">G15+G41</f>
        <v>139023.4</v>
      </c>
      <c r="H14" s="208">
        <f t="shared" si="4"/>
        <v>128434.27499999999</v>
      </c>
      <c r="I14" s="208">
        <f t="shared" si="4"/>
        <v>122048.93</v>
      </c>
      <c r="J14" s="208">
        <f t="shared" si="4"/>
        <v>103214.80499999999</v>
      </c>
      <c r="K14" s="208">
        <f t="shared" si="4"/>
        <v>0</v>
      </c>
      <c r="L14" s="208">
        <f t="shared" si="4"/>
        <v>0</v>
      </c>
      <c r="M14" s="208">
        <f t="shared" si="4"/>
        <v>70923.98</v>
      </c>
      <c r="N14" s="208">
        <f t="shared" si="4"/>
        <v>70923.98</v>
      </c>
      <c r="O14" s="208">
        <f t="shared" si="4"/>
        <v>8591.7999999999993</v>
      </c>
      <c r="P14" s="208">
        <f t="shared" si="4"/>
        <v>8591.7999999999993</v>
      </c>
      <c r="Q14" s="208">
        <f t="shared" si="4"/>
        <v>5132.0080000000007</v>
      </c>
      <c r="R14" s="208">
        <f t="shared" si="4"/>
        <v>5132.0080000000007</v>
      </c>
      <c r="S14" s="208">
        <f t="shared" si="4"/>
        <v>3909.8879999999999</v>
      </c>
      <c r="T14" s="208">
        <f t="shared" si="4"/>
        <v>3909.8879999999999</v>
      </c>
      <c r="U14" s="208">
        <f t="shared" si="3"/>
        <v>23.795999999998457</v>
      </c>
      <c r="V14" s="208">
        <f t="shared" si="4"/>
        <v>13700.012000000002</v>
      </c>
      <c r="W14" s="208">
        <f t="shared" si="4"/>
        <v>13700.012000000002</v>
      </c>
      <c r="X14" s="208">
        <f t="shared" si="4"/>
        <v>101321.28</v>
      </c>
      <c r="Y14" s="208">
        <f t="shared" si="4"/>
        <v>100196.155</v>
      </c>
      <c r="Z14" s="208">
        <f t="shared" si="4"/>
        <v>44313</v>
      </c>
      <c r="AA14" s="208">
        <f t="shared" si="4"/>
        <v>41700</v>
      </c>
      <c r="AB14" s="208">
        <f t="shared" si="4"/>
        <v>0</v>
      </c>
      <c r="AC14" s="208">
        <f t="shared" si="4"/>
        <v>0</v>
      </c>
      <c r="AD14" s="234" t="s">
        <v>533</v>
      </c>
      <c r="AE14" s="242"/>
      <c r="AF14" s="243"/>
    </row>
    <row r="15" spans="1:257" s="233" customFormat="1" ht="32.25" customHeight="1">
      <c r="A15" s="244" t="s">
        <v>534</v>
      </c>
      <c r="B15" s="245" t="s">
        <v>679</v>
      </c>
      <c r="C15" s="230"/>
      <c r="D15" s="246"/>
      <c r="E15" s="230"/>
      <c r="F15" s="247"/>
      <c r="G15" s="209">
        <f t="shared" ref="G15:AC15" si="5">SUM(G16:G40)</f>
        <v>139023.4</v>
      </c>
      <c r="H15" s="209">
        <f t="shared" si="5"/>
        <v>128434.27499999999</v>
      </c>
      <c r="I15" s="209">
        <f t="shared" si="5"/>
        <v>122048.93</v>
      </c>
      <c r="J15" s="209">
        <f t="shared" si="5"/>
        <v>103214.80499999999</v>
      </c>
      <c r="K15" s="209">
        <f t="shared" si="5"/>
        <v>0</v>
      </c>
      <c r="L15" s="209">
        <f t="shared" si="5"/>
        <v>0</v>
      </c>
      <c r="M15" s="209">
        <f t="shared" si="5"/>
        <v>70923.98</v>
      </c>
      <c r="N15" s="209">
        <f t="shared" si="5"/>
        <v>70923.98</v>
      </c>
      <c r="O15" s="209">
        <f t="shared" si="5"/>
        <v>8591.7999999999993</v>
      </c>
      <c r="P15" s="209">
        <f t="shared" si="5"/>
        <v>8591.7999999999993</v>
      </c>
      <c r="Q15" s="209">
        <f t="shared" si="5"/>
        <v>5132.0080000000007</v>
      </c>
      <c r="R15" s="209">
        <f t="shared" si="5"/>
        <v>5132.0080000000007</v>
      </c>
      <c r="S15" s="209">
        <f t="shared" si="5"/>
        <v>3909.8879999999999</v>
      </c>
      <c r="T15" s="209">
        <f t="shared" si="5"/>
        <v>3909.8879999999999</v>
      </c>
      <c r="U15" s="208">
        <f t="shared" si="3"/>
        <v>23.795999999998457</v>
      </c>
      <c r="V15" s="209">
        <f t="shared" si="5"/>
        <v>13700.012000000002</v>
      </c>
      <c r="W15" s="209">
        <f t="shared" si="5"/>
        <v>13700.012000000002</v>
      </c>
      <c r="X15" s="209">
        <f t="shared" si="5"/>
        <v>101321.28</v>
      </c>
      <c r="Y15" s="209">
        <f t="shared" si="5"/>
        <v>100196.155</v>
      </c>
      <c r="Z15" s="209">
        <f>SUM(Z16:Z40)</f>
        <v>2613</v>
      </c>
      <c r="AA15" s="209">
        <f>SUM(AA16:AA40)</f>
        <v>0</v>
      </c>
      <c r="AB15" s="209">
        <f t="shared" si="5"/>
        <v>0</v>
      </c>
      <c r="AC15" s="209">
        <f t="shared" si="5"/>
        <v>0</v>
      </c>
      <c r="AD15" s="248"/>
    </row>
    <row r="16" spans="1:257" s="253" customFormat="1" ht="30" customHeight="1">
      <c r="A16" s="228">
        <v>1</v>
      </c>
      <c r="B16" s="229" t="s">
        <v>536</v>
      </c>
      <c r="C16" s="249" t="s">
        <v>537</v>
      </c>
      <c r="D16" s="250"/>
      <c r="E16" s="250"/>
      <c r="F16" s="251" t="s">
        <v>538</v>
      </c>
      <c r="G16" s="210">
        <v>7000</v>
      </c>
      <c r="H16" s="210">
        <v>6780</v>
      </c>
      <c r="I16" s="210">
        <f>J16</f>
        <v>5970</v>
      </c>
      <c r="J16" s="210">
        <v>5970</v>
      </c>
      <c r="K16" s="210"/>
      <c r="L16" s="210"/>
      <c r="M16" s="210">
        <v>401.41899999999998</v>
      </c>
      <c r="N16" s="210">
        <f>M16</f>
        <v>401.41899999999998</v>
      </c>
      <c r="O16" s="210"/>
      <c r="P16" s="210"/>
      <c r="Q16" s="210">
        <v>59.780999999999999</v>
      </c>
      <c r="R16" s="210">
        <f>Q16</f>
        <v>59.780999999999999</v>
      </c>
      <c r="S16" s="210"/>
      <c r="T16" s="210"/>
      <c r="U16" s="208">
        <f t="shared" si="3"/>
        <v>0</v>
      </c>
      <c r="V16" s="210">
        <f>Q16</f>
        <v>59.780999999999999</v>
      </c>
      <c r="W16" s="210">
        <f>V16</f>
        <v>59.780999999999999</v>
      </c>
      <c r="X16" s="210">
        <v>5970.38</v>
      </c>
      <c r="Y16" s="210">
        <f>X16</f>
        <v>5970.38</v>
      </c>
      <c r="Z16" s="210"/>
      <c r="AA16" s="210"/>
      <c r="AB16" s="228"/>
      <c r="AC16" s="228"/>
      <c r="AD16" s="252"/>
    </row>
    <row r="17" spans="1:30" s="253" customFormat="1" ht="30" customHeight="1">
      <c r="A17" s="228">
        <v>2</v>
      </c>
      <c r="B17" s="229" t="s">
        <v>539</v>
      </c>
      <c r="C17" s="249" t="s">
        <v>540</v>
      </c>
      <c r="D17" s="250"/>
      <c r="E17" s="250"/>
      <c r="F17" s="251" t="s">
        <v>541</v>
      </c>
      <c r="G17" s="210">
        <v>14950</v>
      </c>
      <c r="H17" s="210">
        <v>10188</v>
      </c>
      <c r="I17" s="210">
        <v>10980.53</v>
      </c>
      <c r="J17" s="210">
        <f>I17-255</f>
        <v>10725.53</v>
      </c>
      <c r="K17" s="210"/>
      <c r="L17" s="210"/>
      <c r="M17" s="211">
        <v>6197.4279999999999</v>
      </c>
      <c r="N17" s="211">
        <f>M17</f>
        <v>6197.4279999999999</v>
      </c>
      <c r="O17" s="211"/>
      <c r="P17" s="211"/>
      <c r="Q17" s="210"/>
      <c r="R17" s="210"/>
      <c r="S17" s="210">
        <f>T17</f>
        <v>0</v>
      </c>
      <c r="T17" s="210">
        <f>V17</f>
        <v>0</v>
      </c>
      <c r="U17" s="208">
        <f t="shared" si="3"/>
        <v>0</v>
      </c>
      <c r="V17" s="210">
        <f>W17</f>
        <v>0</v>
      </c>
      <c r="W17" s="210">
        <f>P17</f>
        <v>0</v>
      </c>
      <c r="X17" s="211">
        <v>10980.5</v>
      </c>
      <c r="Y17" s="211">
        <v>10725.5</v>
      </c>
      <c r="Z17" s="210">
        <v>2613</v>
      </c>
      <c r="AA17" s="210"/>
      <c r="AB17" s="228"/>
      <c r="AC17" s="228"/>
      <c r="AD17" s="252" t="s">
        <v>542</v>
      </c>
    </row>
    <row r="18" spans="1:30" s="253" customFormat="1" ht="30" customHeight="1">
      <c r="A18" s="228">
        <v>3</v>
      </c>
      <c r="B18" s="229" t="s">
        <v>543</v>
      </c>
      <c r="C18" s="249"/>
      <c r="D18" s="250"/>
      <c r="E18" s="250"/>
      <c r="F18" s="251" t="s">
        <v>544</v>
      </c>
      <c r="G18" s="210">
        <v>2823.4</v>
      </c>
      <c r="H18" s="210">
        <v>2823.4</v>
      </c>
      <c r="I18" s="210">
        <v>2823.4</v>
      </c>
      <c r="J18" s="210">
        <v>2823.4</v>
      </c>
      <c r="K18" s="210"/>
      <c r="L18" s="210"/>
      <c r="M18" s="211">
        <v>1215</v>
      </c>
      <c r="N18" s="211">
        <f>M18</f>
        <v>1215</v>
      </c>
      <c r="O18" s="211"/>
      <c r="P18" s="211"/>
      <c r="Q18" s="210">
        <v>289.59500000000003</v>
      </c>
      <c r="R18" s="210">
        <f>Q18</f>
        <v>289.59500000000003</v>
      </c>
      <c r="S18" s="210"/>
      <c r="T18" s="210"/>
      <c r="U18" s="208">
        <f t="shared" si="3"/>
        <v>0</v>
      </c>
      <c r="V18" s="211">
        <f>Q18</f>
        <v>289.59500000000003</v>
      </c>
      <c r="W18" s="211">
        <f>V18</f>
        <v>289.59500000000003</v>
      </c>
      <c r="X18" s="211">
        <v>2377</v>
      </c>
      <c r="Y18" s="211">
        <f>X18-870</f>
        <v>1507</v>
      </c>
      <c r="Z18" s="210"/>
      <c r="AA18" s="210"/>
      <c r="AB18" s="228"/>
      <c r="AC18" s="228"/>
      <c r="AD18" s="252"/>
    </row>
    <row r="19" spans="1:30" s="253" customFormat="1" ht="30" customHeight="1">
      <c r="A19" s="228">
        <v>4</v>
      </c>
      <c r="B19" s="229" t="s">
        <v>545</v>
      </c>
      <c r="C19" s="249"/>
      <c r="D19" s="250"/>
      <c r="E19" s="250"/>
      <c r="F19" s="251" t="s">
        <v>546</v>
      </c>
      <c r="G19" s="210">
        <v>2900</v>
      </c>
      <c r="H19" s="210">
        <v>2900</v>
      </c>
      <c r="I19" s="210">
        <v>2900</v>
      </c>
      <c r="J19" s="210">
        <v>2900</v>
      </c>
      <c r="K19" s="210"/>
      <c r="L19" s="210"/>
      <c r="M19" s="211">
        <v>108.179</v>
      </c>
      <c r="N19" s="211">
        <f>M19</f>
        <v>108.179</v>
      </c>
      <c r="O19" s="211"/>
      <c r="P19" s="211"/>
      <c r="Q19" s="210"/>
      <c r="R19" s="210"/>
      <c r="S19" s="210"/>
      <c r="T19" s="210"/>
      <c r="U19" s="208">
        <f t="shared" si="3"/>
        <v>0</v>
      </c>
      <c r="V19" s="211"/>
      <c r="W19" s="211"/>
      <c r="X19" s="211">
        <f>Y19</f>
        <v>2508.1999999999998</v>
      </c>
      <c r="Y19" s="211">
        <f>2400+108.2</f>
        <v>2508.1999999999998</v>
      </c>
      <c r="Z19" s="210"/>
      <c r="AA19" s="210"/>
      <c r="AB19" s="228"/>
      <c r="AC19" s="228"/>
      <c r="AD19" s="252"/>
    </row>
    <row r="20" spans="1:30" s="253" customFormat="1" ht="30" customHeight="1">
      <c r="A20" s="228">
        <v>5</v>
      </c>
      <c r="B20" s="229" t="s">
        <v>547</v>
      </c>
      <c r="C20" s="249"/>
      <c r="D20" s="250"/>
      <c r="E20" s="250"/>
      <c r="F20" s="251" t="s">
        <v>548</v>
      </c>
      <c r="G20" s="210">
        <v>3870</v>
      </c>
      <c r="H20" s="210">
        <v>3870</v>
      </c>
      <c r="I20" s="210">
        <v>3870</v>
      </c>
      <c r="J20" s="210">
        <v>3870</v>
      </c>
      <c r="K20" s="210"/>
      <c r="L20" s="210"/>
      <c r="M20" s="211"/>
      <c r="N20" s="211"/>
      <c r="O20" s="211"/>
      <c r="P20" s="211"/>
      <c r="Q20" s="211">
        <f>R20</f>
        <v>51.5</v>
      </c>
      <c r="R20" s="211">
        <v>51.5</v>
      </c>
      <c r="S20" s="210">
        <v>27.704000000000001</v>
      </c>
      <c r="T20" s="210">
        <f>S20</f>
        <v>27.704000000000001</v>
      </c>
      <c r="U20" s="208">
        <f t="shared" si="3"/>
        <v>23.795999999999999</v>
      </c>
      <c r="V20" s="211">
        <f>S20</f>
        <v>27.704000000000001</v>
      </c>
      <c r="W20" s="211">
        <f>V20</f>
        <v>27.704000000000001</v>
      </c>
      <c r="X20" s="211">
        <f>Y20</f>
        <v>3202.5</v>
      </c>
      <c r="Y20" s="211">
        <f>1651+1500+51.5</f>
        <v>3202.5</v>
      </c>
      <c r="Z20" s="210"/>
      <c r="AA20" s="210"/>
      <c r="AB20" s="228"/>
      <c r="AC20" s="228"/>
      <c r="AD20" s="252"/>
    </row>
    <row r="21" spans="1:30" s="253" customFormat="1" ht="30" customHeight="1">
      <c r="A21" s="228">
        <v>6</v>
      </c>
      <c r="B21" s="229" t="s">
        <v>549</v>
      </c>
      <c r="C21" s="249" t="s">
        <v>550</v>
      </c>
      <c r="D21" s="250"/>
      <c r="E21" s="250"/>
      <c r="F21" s="251" t="s">
        <v>551</v>
      </c>
      <c r="G21" s="210">
        <v>5700</v>
      </c>
      <c r="H21" s="210">
        <v>5536</v>
      </c>
      <c r="I21" s="210">
        <f>J21</f>
        <v>5150</v>
      </c>
      <c r="J21" s="210">
        <v>5150</v>
      </c>
      <c r="K21" s="210"/>
      <c r="L21" s="210"/>
      <c r="M21" s="210">
        <v>5006</v>
      </c>
      <c r="N21" s="210">
        <f t="shared" ref="N21:N28" si="6">M21</f>
        <v>5006</v>
      </c>
      <c r="O21" s="210"/>
      <c r="P21" s="210"/>
      <c r="Q21" s="210">
        <v>130.61699999999999</v>
      </c>
      <c r="R21" s="210">
        <f t="shared" ref="R21:R26" si="7">Q21</f>
        <v>130.61699999999999</v>
      </c>
      <c r="S21" s="210"/>
      <c r="T21" s="210"/>
      <c r="U21" s="208">
        <f t="shared" si="3"/>
        <v>0</v>
      </c>
      <c r="V21" s="210">
        <f>Q21</f>
        <v>130.61699999999999</v>
      </c>
      <c r="W21" s="210">
        <f>V21</f>
        <v>130.61699999999999</v>
      </c>
      <c r="X21" s="210">
        <v>5150</v>
      </c>
      <c r="Y21" s="210">
        <f>X21</f>
        <v>5150</v>
      </c>
      <c r="Z21" s="210"/>
      <c r="AA21" s="210"/>
      <c r="AB21" s="228"/>
      <c r="AC21" s="228"/>
      <c r="AD21" s="252"/>
    </row>
    <row r="22" spans="1:30" s="253" customFormat="1" ht="30" customHeight="1">
      <c r="A22" s="228">
        <v>7</v>
      </c>
      <c r="B22" s="229" t="s">
        <v>552</v>
      </c>
      <c r="C22" s="249" t="s">
        <v>553</v>
      </c>
      <c r="D22" s="250"/>
      <c r="E22" s="250"/>
      <c r="F22" s="251" t="s">
        <v>554</v>
      </c>
      <c r="G22" s="210">
        <v>11500</v>
      </c>
      <c r="H22" s="210">
        <v>10000</v>
      </c>
      <c r="I22" s="210">
        <f>J22</f>
        <v>8786</v>
      </c>
      <c r="J22" s="210">
        <v>8786</v>
      </c>
      <c r="K22" s="210"/>
      <c r="L22" s="210"/>
      <c r="M22" s="210">
        <v>8612</v>
      </c>
      <c r="N22" s="210">
        <f t="shared" si="6"/>
        <v>8612</v>
      </c>
      <c r="O22" s="210"/>
      <c r="P22" s="210"/>
      <c r="Q22" s="210">
        <v>173.89699999999999</v>
      </c>
      <c r="R22" s="210">
        <f t="shared" si="7"/>
        <v>173.89699999999999</v>
      </c>
      <c r="S22" s="210"/>
      <c r="T22" s="210"/>
      <c r="U22" s="208">
        <f t="shared" si="3"/>
        <v>0</v>
      </c>
      <c r="V22" s="210">
        <f t="shared" ref="V22:V40" si="8">W22</f>
        <v>173.89699999999999</v>
      </c>
      <c r="W22" s="210">
        <f t="shared" ref="W22:W31" si="9">P22+R22</f>
        <v>173.89699999999999</v>
      </c>
      <c r="X22" s="210">
        <v>8786</v>
      </c>
      <c r="Y22" s="210">
        <f>X22</f>
        <v>8786</v>
      </c>
      <c r="Z22" s="210"/>
      <c r="AA22" s="210"/>
      <c r="AB22" s="228"/>
      <c r="AC22" s="228"/>
      <c r="AD22" s="252"/>
    </row>
    <row r="23" spans="1:30" s="253" customFormat="1" ht="36.75" customHeight="1">
      <c r="A23" s="228">
        <v>8</v>
      </c>
      <c r="B23" s="229" t="s">
        <v>680</v>
      </c>
      <c r="C23" s="249" t="s">
        <v>555</v>
      </c>
      <c r="D23" s="250"/>
      <c r="E23" s="250"/>
      <c r="F23" s="251" t="s">
        <v>556</v>
      </c>
      <c r="G23" s="210">
        <v>14100</v>
      </c>
      <c r="H23" s="210">
        <v>14000</v>
      </c>
      <c r="I23" s="210">
        <f>J23</f>
        <v>13970</v>
      </c>
      <c r="J23" s="210">
        <v>13970</v>
      </c>
      <c r="K23" s="210"/>
      <c r="L23" s="210"/>
      <c r="M23" s="210">
        <v>13724</v>
      </c>
      <c r="N23" s="210">
        <f t="shared" si="6"/>
        <v>13724</v>
      </c>
      <c r="O23" s="210"/>
      <c r="P23" s="210"/>
      <c r="Q23" s="210">
        <v>246.37</v>
      </c>
      <c r="R23" s="210">
        <f t="shared" si="7"/>
        <v>246.37</v>
      </c>
      <c r="S23" s="210"/>
      <c r="T23" s="210"/>
      <c r="U23" s="208">
        <f t="shared" si="3"/>
        <v>0</v>
      </c>
      <c r="V23" s="210">
        <f t="shared" si="8"/>
        <v>246.37</v>
      </c>
      <c r="W23" s="210">
        <f t="shared" si="9"/>
        <v>246.37</v>
      </c>
      <c r="X23" s="210">
        <v>13970</v>
      </c>
      <c r="Y23" s="210">
        <f>X23</f>
        <v>13970</v>
      </c>
      <c r="Z23" s="210"/>
      <c r="AA23" s="210"/>
      <c r="AB23" s="228"/>
      <c r="AC23" s="228"/>
      <c r="AD23" s="252"/>
    </row>
    <row r="24" spans="1:30" s="253" customFormat="1" ht="30.75" customHeight="1">
      <c r="A24" s="228">
        <v>9</v>
      </c>
      <c r="B24" s="229" t="s">
        <v>681</v>
      </c>
      <c r="C24" s="249"/>
      <c r="D24" s="250"/>
      <c r="E24" s="250"/>
      <c r="F24" s="251" t="s">
        <v>558</v>
      </c>
      <c r="G24" s="210">
        <v>9000</v>
      </c>
      <c r="H24" s="210">
        <v>5838</v>
      </c>
      <c r="I24" s="210">
        <f>J24</f>
        <v>5675</v>
      </c>
      <c r="J24" s="210">
        <v>5675</v>
      </c>
      <c r="K24" s="210"/>
      <c r="L24" s="210"/>
      <c r="M24" s="210">
        <v>5336</v>
      </c>
      <c r="N24" s="210">
        <f t="shared" si="6"/>
        <v>5336</v>
      </c>
      <c r="O24" s="210"/>
      <c r="P24" s="210"/>
      <c r="Q24" s="210">
        <v>339.166</v>
      </c>
      <c r="R24" s="210">
        <f t="shared" si="7"/>
        <v>339.166</v>
      </c>
      <c r="S24" s="210"/>
      <c r="T24" s="210"/>
      <c r="U24" s="208">
        <f t="shared" si="3"/>
        <v>0</v>
      </c>
      <c r="V24" s="210">
        <f t="shared" si="8"/>
        <v>339.166</v>
      </c>
      <c r="W24" s="210">
        <f t="shared" si="9"/>
        <v>339.166</v>
      </c>
      <c r="X24" s="210">
        <v>5675</v>
      </c>
      <c r="Y24" s="210">
        <f>X24</f>
        <v>5675</v>
      </c>
      <c r="Z24" s="210"/>
      <c r="AA24" s="210"/>
      <c r="AB24" s="228"/>
      <c r="AC24" s="228"/>
      <c r="AD24" s="254" t="s">
        <v>559</v>
      </c>
    </row>
    <row r="25" spans="1:30" s="253" customFormat="1" ht="30.75" customHeight="1">
      <c r="A25" s="228">
        <v>10</v>
      </c>
      <c r="B25" s="229" t="s">
        <v>560</v>
      </c>
      <c r="C25" s="249" t="s">
        <v>561</v>
      </c>
      <c r="D25" s="250"/>
      <c r="E25" s="250"/>
      <c r="F25" s="251" t="s">
        <v>562</v>
      </c>
      <c r="G25" s="210">
        <v>6000</v>
      </c>
      <c r="H25" s="210">
        <v>5500</v>
      </c>
      <c r="I25" s="210">
        <f>J25</f>
        <v>5498</v>
      </c>
      <c r="J25" s="210">
        <v>5498</v>
      </c>
      <c r="K25" s="210"/>
      <c r="L25" s="210"/>
      <c r="M25" s="210">
        <v>5235</v>
      </c>
      <c r="N25" s="210">
        <f t="shared" si="6"/>
        <v>5235</v>
      </c>
      <c r="O25" s="210"/>
      <c r="P25" s="210"/>
      <c r="Q25" s="210">
        <v>262.892</v>
      </c>
      <c r="R25" s="210">
        <f t="shared" si="7"/>
        <v>262.892</v>
      </c>
      <c r="S25" s="210"/>
      <c r="T25" s="210"/>
      <c r="U25" s="208">
        <f t="shared" si="3"/>
        <v>0</v>
      </c>
      <c r="V25" s="210">
        <f t="shared" si="8"/>
        <v>262.892</v>
      </c>
      <c r="W25" s="210">
        <f t="shared" si="9"/>
        <v>262.892</v>
      </c>
      <c r="X25" s="210">
        <v>5498</v>
      </c>
      <c r="Y25" s="210">
        <f>J25</f>
        <v>5498</v>
      </c>
      <c r="Z25" s="210"/>
      <c r="AA25" s="210"/>
      <c r="AB25" s="228"/>
      <c r="AC25" s="228"/>
      <c r="AD25" s="252"/>
    </row>
    <row r="26" spans="1:30" s="253" customFormat="1" ht="38.25" customHeight="1">
      <c r="A26" s="228">
        <v>11</v>
      </c>
      <c r="B26" s="229" t="s">
        <v>563</v>
      </c>
      <c r="C26" s="249" t="s">
        <v>564</v>
      </c>
      <c r="D26" s="250"/>
      <c r="E26" s="250"/>
      <c r="F26" s="251" t="s">
        <v>565</v>
      </c>
      <c r="G26" s="210">
        <v>9500</v>
      </c>
      <c r="H26" s="210">
        <v>9318.875</v>
      </c>
      <c r="I26" s="210">
        <v>9500</v>
      </c>
      <c r="J26" s="210">
        <v>9318.875</v>
      </c>
      <c r="K26" s="210"/>
      <c r="L26" s="210"/>
      <c r="M26" s="210">
        <v>9090.4110000000001</v>
      </c>
      <c r="N26" s="210">
        <f t="shared" si="6"/>
        <v>9090.4110000000001</v>
      </c>
      <c r="O26" s="210"/>
      <c r="P26" s="210"/>
      <c r="Q26" s="210">
        <v>228.589</v>
      </c>
      <c r="R26" s="210">
        <f t="shared" si="7"/>
        <v>228.589</v>
      </c>
      <c r="S26" s="210"/>
      <c r="T26" s="210"/>
      <c r="U26" s="208">
        <f t="shared" si="3"/>
        <v>0</v>
      </c>
      <c r="V26" s="210">
        <f t="shared" si="8"/>
        <v>228.589</v>
      </c>
      <c r="W26" s="210">
        <f t="shared" si="9"/>
        <v>228.589</v>
      </c>
      <c r="X26" s="210">
        <v>9319</v>
      </c>
      <c r="Y26" s="210">
        <f>J26</f>
        <v>9318.875</v>
      </c>
      <c r="Z26" s="210"/>
      <c r="AA26" s="210"/>
      <c r="AB26" s="228"/>
      <c r="AC26" s="228"/>
      <c r="AD26" s="252"/>
    </row>
    <row r="27" spans="1:30" s="253" customFormat="1" ht="38.25" customHeight="1">
      <c r="A27" s="228">
        <v>12</v>
      </c>
      <c r="B27" s="229" t="s">
        <v>566</v>
      </c>
      <c r="C27" s="249"/>
      <c r="D27" s="250"/>
      <c r="E27" s="250"/>
      <c r="F27" s="251" t="s">
        <v>567</v>
      </c>
      <c r="G27" s="210">
        <v>19000</v>
      </c>
      <c r="H27" s="210">
        <v>19000</v>
      </c>
      <c r="I27" s="210">
        <v>16954</v>
      </c>
      <c r="J27" s="210">
        <v>2576</v>
      </c>
      <c r="K27" s="210"/>
      <c r="L27" s="210"/>
      <c r="M27" s="210">
        <v>2576</v>
      </c>
      <c r="N27" s="210">
        <f t="shared" si="6"/>
        <v>2576</v>
      </c>
      <c r="O27" s="210"/>
      <c r="P27" s="210"/>
      <c r="Q27" s="210"/>
      <c r="R27" s="210"/>
      <c r="S27" s="210"/>
      <c r="T27" s="210"/>
      <c r="U27" s="208">
        <f t="shared" si="3"/>
        <v>0</v>
      </c>
      <c r="V27" s="210">
        <f t="shared" si="8"/>
        <v>0</v>
      </c>
      <c r="W27" s="210">
        <f t="shared" si="9"/>
        <v>0</v>
      </c>
      <c r="X27" s="210">
        <v>2576</v>
      </c>
      <c r="Y27" s="210">
        <f>X27</f>
        <v>2576</v>
      </c>
      <c r="Z27" s="210"/>
      <c r="AA27" s="210"/>
      <c r="AB27" s="228"/>
      <c r="AC27" s="228"/>
      <c r="AD27" s="252" t="s">
        <v>568</v>
      </c>
    </row>
    <row r="28" spans="1:30" s="253" customFormat="1" ht="38.25" customHeight="1">
      <c r="A28" s="228">
        <v>13</v>
      </c>
      <c r="B28" s="229" t="s">
        <v>569</v>
      </c>
      <c r="C28" s="249"/>
      <c r="D28" s="250"/>
      <c r="E28" s="250"/>
      <c r="F28" s="251" t="s">
        <v>570</v>
      </c>
      <c r="G28" s="210">
        <v>8000</v>
      </c>
      <c r="H28" s="210">
        <v>8000</v>
      </c>
      <c r="I28" s="210">
        <v>6686</v>
      </c>
      <c r="J28" s="210">
        <v>2666</v>
      </c>
      <c r="K28" s="210"/>
      <c r="L28" s="210"/>
      <c r="M28" s="210">
        <v>2429</v>
      </c>
      <c r="N28" s="210">
        <f t="shared" si="6"/>
        <v>2429</v>
      </c>
      <c r="O28" s="210"/>
      <c r="P28" s="210"/>
      <c r="Q28" s="210">
        <v>43.143999999999998</v>
      </c>
      <c r="R28" s="210">
        <f>Q28</f>
        <v>43.143999999999998</v>
      </c>
      <c r="S28" s="210"/>
      <c r="T28" s="210"/>
      <c r="U28" s="208">
        <f t="shared" si="3"/>
        <v>0</v>
      </c>
      <c r="V28" s="210">
        <f t="shared" si="8"/>
        <v>43.143999999999998</v>
      </c>
      <c r="W28" s="210">
        <f t="shared" si="9"/>
        <v>43.143999999999998</v>
      </c>
      <c r="X28" s="210">
        <v>2472</v>
      </c>
      <c r="Y28" s="210">
        <f>X28</f>
        <v>2472</v>
      </c>
      <c r="Z28" s="210"/>
      <c r="AA28" s="210"/>
      <c r="AB28" s="228"/>
      <c r="AC28" s="228"/>
      <c r="AD28" s="252" t="s">
        <v>568</v>
      </c>
    </row>
    <row r="29" spans="1:30" s="253" customFormat="1" ht="30" customHeight="1">
      <c r="A29" s="228">
        <v>14</v>
      </c>
      <c r="B29" s="229" t="s">
        <v>571</v>
      </c>
      <c r="C29" s="249" t="s">
        <v>564</v>
      </c>
      <c r="D29" s="250"/>
      <c r="E29" s="250"/>
      <c r="F29" s="251" t="s">
        <v>572</v>
      </c>
      <c r="G29" s="210">
        <v>2000</v>
      </c>
      <c r="H29" s="210">
        <v>2000</v>
      </c>
      <c r="I29" s="210">
        <v>1967</v>
      </c>
      <c r="J29" s="210">
        <v>1967</v>
      </c>
      <c r="K29" s="210"/>
      <c r="L29" s="210"/>
      <c r="M29" s="210">
        <f>+N29</f>
        <v>1125.5999999999999</v>
      </c>
      <c r="N29" s="210">
        <f>1200-R29</f>
        <v>1125.5999999999999</v>
      </c>
      <c r="O29" s="210">
        <f t="shared" ref="O29:O40" si="10">P29</f>
        <v>767</v>
      </c>
      <c r="P29" s="210">
        <v>767</v>
      </c>
      <c r="Q29" s="210">
        <f>R29</f>
        <v>74.400000000000006</v>
      </c>
      <c r="R29" s="210">
        <v>74.400000000000006</v>
      </c>
      <c r="S29" s="210">
        <f>T29</f>
        <v>592.9</v>
      </c>
      <c r="T29" s="210">
        <v>592.9</v>
      </c>
      <c r="U29" s="208">
        <f t="shared" si="3"/>
        <v>0</v>
      </c>
      <c r="V29" s="210">
        <f t="shared" si="8"/>
        <v>841.4</v>
      </c>
      <c r="W29" s="210">
        <f t="shared" si="9"/>
        <v>841.4</v>
      </c>
      <c r="X29" s="210">
        <f>Y29</f>
        <v>1967</v>
      </c>
      <c r="Y29" s="210">
        <f>N29+P29+R29</f>
        <v>1967</v>
      </c>
      <c r="Z29" s="210"/>
      <c r="AA29" s="210"/>
      <c r="AB29" s="228"/>
      <c r="AC29" s="228"/>
      <c r="AD29" s="255" t="s">
        <v>573</v>
      </c>
    </row>
    <row r="30" spans="1:30" s="253" customFormat="1" ht="30" customHeight="1">
      <c r="A30" s="228">
        <v>15</v>
      </c>
      <c r="B30" s="229" t="s">
        <v>574</v>
      </c>
      <c r="C30" s="249" t="s">
        <v>575</v>
      </c>
      <c r="D30" s="250"/>
      <c r="E30" s="250"/>
      <c r="F30" s="251" t="s">
        <v>576</v>
      </c>
      <c r="G30" s="210">
        <v>2050</v>
      </c>
      <c r="H30" s="210">
        <v>2050</v>
      </c>
      <c r="I30" s="210">
        <v>2050</v>
      </c>
      <c r="J30" s="210">
        <v>2050</v>
      </c>
      <c r="K30" s="210"/>
      <c r="L30" s="210"/>
      <c r="M30" s="210"/>
      <c r="N30" s="210"/>
      <c r="O30" s="210">
        <f t="shared" si="10"/>
        <v>1940</v>
      </c>
      <c r="P30" s="210">
        <v>1940</v>
      </c>
      <c r="Q30" s="210">
        <f t="shared" ref="Q30:Q40" si="11">R30</f>
        <v>50</v>
      </c>
      <c r="R30" s="210">
        <v>50</v>
      </c>
      <c r="S30" s="210">
        <f t="shared" ref="S30:S40" si="12">T30</f>
        <v>981</v>
      </c>
      <c r="T30" s="210">
        <v>981</v>
      </c>
      <c r="U30" s="208">
        <f t="shared" si="3"/>
        <v>0</v>
      </c>
      <c r="V30" s="210">
        <f t="shared" si="8"/>
        <v>1990</v>
      </c>
      <c r="W30" s="210">
        <f t="shared" si="9"/>
        <v>1990</v>
      </c>
      <c r="X30" s="210">
        <f t="shared" ref="X30:X40" si="13">Y30</f>
        <v>1990</v>
      </c>
      <c r="Y30" s="210">
        <v>1990</v>
      </c>
      <c r="Z30" s="210"/>
      <c r="AA30" s="210"/>
      <c r="AB30" s="228"/>
      <c r="AC30" s="228"/>
      <c r="AD30" s="255" t="s">
        <v>577</v>
      </c>
    </row>
    <row r="31" spans="1:30" s="253" customFormat="1" ht="30" customHeight="1">
      <c r="A31" s="228">
        <v>16</v>
      </c>
      <c r="B31" s="229" t="s">
        <v>578</v>
      </c>
      <c r="C31" s="249" t="s">
        <v>575</v>
      </c>
      <c r="D31" s="250"/>
      <c r="E31" s="250"/>
      <c r="F31" s="251" t="s">
        <v>579</v>
      </c>
      <c r="G31" s="210">
        <v>2250</v>
      </c>
      <c r="H31" s="210">
        <v>2250</v>
      </c>
      <c r="I31" s="210">
        <v>2250</v>
      </c>
      <c r="J31" s="210">
        <v>2250</v>
      </c>
      <c r="K31" s="210"/>
      <c r="L31" s="210"/>
      <c r="M31" s="210"/>
      <c r="N31" s="210"/>
      <c r="O31" s="210">
        <f t="shared" si="10"/>
        <v>2129</v>
      </c>
      <c r="P31" s="210">
        <f>2150-21</f>
        <v>2129</v>
      </c>
      <c r="Q31" s="210">
        <f t="shared" si="11"/>
        <v>50</v>
      </c>
      <c r="R31" s="210">
        <v>50</v>
      </c>
      <c r="S31" s="210">
        <f t="shared" si="12"/>
        <v>979</v>
      </c>
      <c r="T31" s="210">
        <v>979</v>
      </c>
      <c r="U31" s="208">
        <f t="shared" si="3"/>
        <v>0</v>
      </c>
      <c r="V31" s="210">
        <f t="shared" si="8"/>
        <v>2179</v>
      </c>
      <c r="W31" s="210">
        <f t="shared" si="9"/>
        <v>2179</v>
      </c>
      <c r="X31" s="210">
        <f t="shared" si="13"/>
        <v>2179</v>
      </c>
      <c r="Y31" s="210">
        <v>2179</v>
      </c>
      <c r="Z31" s="210"/>
      <c r="AA31" s="210"/>
      <c r="AB31" s="228"/>
      <c r="AC31" s="228"/>
      <c r="AD31" s="255" t="s">
        <v>577</v>
      </c>
    </row>
    <row r="32" spans="1:30" s="253" customFormat="1" ht="30" customHeight="1">
      <c r="A32" s="228">
        <v>17</v>
      </c>
      <c r="B32" s="229" t="s">
        <v>580</v>
      </c>
      <c r="C32" s="249" t="s">
        <v>581</v>
      </c>
      <c r="D32" s="250"/>
      <c r="E32" s="250"/>
      <c r="F32" s="251" t="s">
        <v>582</v>
      </c>
      <c r="G32" s="210">
        <v>2050</v>
      </c>
      <c r="H32" s="210">
        <v>2050</v>
      </c>
      <c r="I32" s="210">
        <v>2050</v>
      </c>
      <c r="J32" s="210">
        <v>2050</v>
      </c>
      <c r="K32" s="210"/>
      <c r="L32" s="210"/>
      <c r="M32" s="210">
        <f t="shared" ref="M32:M40" si="14">N32</f>
        <v>1700</v>
      </c>
      <c r="N32" s="210">
        <v>1700</v>
      </c>
      <c r="O32" s="210">
        <f t="shared" si="10"/>
        <v>339.8</v>
      </c>
      <c r="P32" s="210">
        <v>339.8</v>
      </c>
      <c r="Q32" s="210">
        <f t="shared" si="11"/>
        <v>0</v>
      </c>
      <c r="R32" s="210"/>
      <c r="S32" s="210">
        <f t="shared" si="12"/>
        <v>0</v>
      </c>
      <c r="T32" s="210"/>
      <c r="U32" s="208">
        <f t="shared" si="3"/>
        <v>0</v>
      </c>
      <c r="V32" s="210">
        <f t="shared" si="8"/>
        <v>339.8</v>
      </c>
      <c r="W32" s="210">
        <v>339.8</v>
      </c>
      <c r="X32" s="210">
        <f t="shared" si="13"/>
        <v>2039.8</v>
      </c>
      <c r="Y32" s="210">
        <f>N32+P32</f>
        <v>2039.8</v>
      </c>
      <c r="Z32" s="210"/>
      <c r="AA32" s="210"/>
      <c r="AB32" s="228"/>
      <c r="AC32" s="228"/>
      <c r="AD32" s="255" t="s">
        <v>583</v>
      </c>
    </row>
    <row r="33" spans="1:30" s="253" customFormat="1" ht="30" customHeight="1">
      <c r="A33" s="228">
        <v>18</v>
      </c>
      <c r="B33" s="229" t="s">
        <v>584</v>
      </c>
      <c r="C33" s="249" t="s">
        <v>585</v>
      </c>
      <c r="D33" s="250"/>
      <c r="E33" s="250"/>
      <c r="F33" s="251" t="s">
        <v>586</v>
      </c>
      <c r="G33" s="210">
        <v>1150</v>
      </c>
      <c r="H33" s="210">
        <v>1150</v>
      </c>
      <c r="I33" s="210">
        <v>1150</v>
      </c>
      <c r="J33" s="210">
        <v>1150</v>
      </c>
      <c r="K33" s="210"/>
      <c r="L33" s="210"/>
      <c r="M33" s="210">
        <f t="shared" si="14"/>
        <v>1000</v>
      </c>
      <c r="N33" s="210">
        <v>1000</v>
      </c>
      <c r="O33" s="210">
        <f t="shared" si="10"/>
        <v>85</v>
      </c>
      <c r="P33" s="210">
        <v>85</v>
      </c>
      <c r="Q33" s="210">
        <f t="shared" si="11"/>
        <v>0</v>
      </c>
      <c r="R33" s="210"/>
      <c r="S33" s="210">
        <f t="shared" si="12"/>
        <v>0</v>
      </c>
      <c r="T33" s="210"/>
      <c r="U33" s="208">
        <f t="shared" si="3"/>
        <v>0</v>
      </c>
      <c r="V33" s="210">
        <f t="shared" si="8"/>
        <v>85</v>
      </c>
      <c r="W33" s="210">
        <v>85</v>
      </c>
      <c r="X33" s="210">
        <f t="shared" si="13"/>
        <v>1149.9000000000001</v>
      </c>
      <c r="Y33" s="210">
        <f>64.9+N33+P33</f>
        <v>1149.9000000000001</v>
      </c>
      <c r="Z33" s="210"/>
      <c r="AA33" s="210"/>
      <c r="AB33" s="228"/>
      <c r="AC33" s="228"/>
      <c r="AD33" s="255" t="s">
        <v>587</v>
      </c>
    </row>
    <row r="34" spans="1:30" s="253" customFormat="1" ht="30" customHeight="1">
      <c r="A34" s="228">
        <v>19</v>
      </c>
      <c r="B34" s="229" t="s">
        <v>588</v>
      </c>
      <c r="C34" s="249" t="s">
        <v>585</v>
      </c>
      <c r="D34" s="250"/>
      <c r="E34" s="250"/>
      <c r="F34" s="251" t="s">
        <v>589</v>
      </c>
      <c r="G34" s="210">
        <v>1400</v>
      </c>
      <c r="H34" s="210">
        <v>1400</v>
      </c>
      <c r="I34" s="210">
        <v>1085</v>
      </c>
      <c r="J34" s="210">
        <v>1085</v>
      </c>
      <c r="K34" s="210"/>
      <c r="L34" s="210"/>
      <c r="M34" s="210">
        <f t="shared" si="14"/>
        <v>900</v>
      </c>
      <c r="N34" s="210">
        <v>900</v>
      </c>
      <c r="O34" s="210">
        <f t="shared" si="10"/>
        <v>184</v>
      </c>
      <c r="P34" s="210">
        <v>184</v>
      </c>
      <c r="Q34" s="210">
        <f t="shared" si="11"/>
        <v>0</v>
      </c>
      <c r="R34" s="210"/>
      <c r="S34" s="210">
        <f t="shared" si="12"/>
        <v>0</v>
      </c>
      <c r="T34" s="210"/>
      <c r="U34" s="208">
        <f t="shared" si="3"/>
        <v>0</v>
      </c>
      <c r="V34" s="210">
        <f t="shared" si="8"/>
        <v>184</v>
      </c>
      <c r="W34" s="210">
        <v>184</v>
      </c>
      <c r="X34" s="210">
        <f t="shared" si="13"/>
        <v>1084</v>
      </c>
      <c r="Y34" s="210">
        <f>N34+P34</f>
        <v>1084</v>
      </c>
      <c r="Z34" s="210"/>
      <c r="AA34" s="210"/>
      <c r="AB34" s="228"/>
      <c r="AC34" s="228"/>
      <c r="AD34" s="255" t="s">
        <v>587</v>
      </c>
    </row>
    <row r="35" spans="1:30" s="253" customFormat="1" ht="30" customHeight="1">
      <c r="A35" s="228">
        <v>20</v>
      </c>
      <c r="B35" s="229" t="s">
        <v>590</v>
      </c>
      <c r="C35" s="249" t="s">
        <v>591</v>
      </c>
      <c r="D35" s="250"/>
      <c r="E35" s="250"/>
      <c r="F35" s="251" t="s">
        <v>592</v>
      </c>
      <c r="G35" s="210">
        <v>3430</v>
      </c>
      <c r="H35" s="210">
        <v>3430</v>
      </c>
      <c r="I35" s="210">
        <f>J35</f>
        <v>2873</v>
      </c>
      <c r="J35" s="210">
        <v>2873</v>
      </c>
      <c r="K35" s="210"/>
      <c r="L35" s="210"/>
      <c r="M35" s="210">
        <f t="shared" si="14"/>
        <v>2399.0369999999998</v>
      </c>
      <c r="N35" s="210">
        <f>2700-R35</f>
        <v>2399.0369999999998</v>
      </c>
      <c r="O35" s="210">
        <f t="shared" si="10"/>
        <v>93</v>
      </c>
      <c r="P35" s="210">
        <v>93</v>
      </c>
      <c r="Q35" s="210">
        <f t="shared" si="11"/>
        <v>300.96300000000002</v>
      </c>
      <c r="R35" s="210">
        <v>300.96300000000002</v>
      </c>
      <c r="S35" s="210">
        <f t="shared" si="12"/>
        <v>0</v>
      </c>
      <c r="T35" s="210"/>
      <c r="U35" s="208">
        <f t="shared" si="3"/>
        <v>0</v>
      </c>
      <c r="V35" s="210">
        <f t="shared" si="8"/>
        <v>393.96300000000002</v>
      </c>
      <c r="W35" s="210">
        <f>P35+R35</f>
        <v>393.96300000000002</v>
      </c>
      <c r="X35" s="210">
        <f t="shared" si="13"/>
        <v>2873</v>
      </c>
      <c r="Y35" s="210">
        <f>80+N35+P35+R35</f>
        <v>2873</v>
      </c>
      <c r="Z35" s="210"/>
      <c r="AA35" s="210"/>
      <c r="AB35" s="228"/>
      <c r="AC35" s="228"/>
      <c r="AD35" s="255" t="s">
        <v>593</v>
      </c>
    </row>
    <row r="36" spans="1:30" s="253" customFormat="1" ht="30" customHeight="1">
      <c r="A36" s="228">
        <v>21</v>
      </c>
      <c r="B36" s="229" t="s">
        <v>594</v>
      </c>
      <c r="C36" s="249" t="s">
        <v>591</v>
      </c>
      <c r="D36" s="250"/>
      <c r="E36" s="250"/>
      <c r="F36" s="251" t="s">
        <v>595</v>
      </c>
      <c r="G36" s="210">
        <v>1900</v>
      </c>
      <c r="H36" s="210">
        <v>1900</v>
      </c>
      <c r="I36" s="210">
        <v>1900</v>
      </c>
      <c r="J36" s="210">
        <v>1900</v>
      </c>
      <c r="K36" s="210"/>
      <c r="L36" s="210"/>
      <c r="M36" s="210">
        <v>200</v>
      </c>
      <c r="N36" s="210">
        <v>200</v>
      </c>
      <c r="O36" s="210">
        <f t="shared" si="10"/>
        <v>393</v>
      </c>
      <c r="P36" s="210">
        <v>393</v>
      </c>
      <c r="Q36" s="210">
        <f t="shared" si="11"/>
        <v>1200</v>
      </c>
      <c r="R36" s="210">
        <v>1200</v>
      </c>
      <c r="S36" s="210">
        <f t="shared" si="12"/>
        <v>520</v>
      </c>
      <c r="T36" s="210">
        <v>520</v>
      </c>
      <c r="U36" s="208">
        <f t="shared" si="3"/>
        <v>0</v>
      </c>
      <c r="V36" s="210">
        <f t="shared" si="8"/>
        <v>1593</v>
      </c>
      <c r="W36" s="210">
        <f>P36+R36</f>
        <v>1593</v>
      </c>
      <c r="X36" s="210">
        <f t="shared" si="13"/>
        <v>1593</v>
      </c>
      <c r="Y36" s="210">
        <f>O36+R36</f>
        <v>1593</v>
      </c>
      <c r="Z36" s="210"/>
      <c r="AA36" s="210"/>
      <c r="AB36" s="228"/>
      <c r="AC36" s="228"/>
      <c r="AD36" s="255" t="s">
        <v>593</v>
      </c>
    </row>
    <row r="37" spans="1:30" s="253" customFormat="1" ht="45.75" customHeight="1">
      <c r="A37" s="228">
        <v>22</v>
      </c>
      <c r="B37" s="229" t="s">
        <v>596</v>
      </c>
      <c r="C37" s="249" t="s">
        <v>597</v>
      </c>
      <c r="D37" s="250"/>
      <c r="E37" s="250"/>
      <c r="F37" s="251" t="s">
        <v>598</v>
      </c>
      <c r="G37" s="210">
        <v>2300</v>
      </c>
      <c r="H37" s="210">
        <v>2300</v>
      </c>
      <c r="I37" s="210">
        <v>2088</v>
      </c>
      <c r="J37" s="210">
        <v>2088</v>
      </c>
      <c r="K37" s="210"/>
      <c r="L37" s="210"/>
      <c r="M37" s="210">
        <f t="shared" si="14"/>
        <v>1700</v>
      </c>
      <c r="N37" s="210">
        <v>1700</v>
      </c>
      <c r="O37" s="210">
        <f t="shared" si="10"/>
        <v>388</v>
      </c>
      <c r="P37" s="210">
        <v>388</v>
      </c>
      <c r="Q37" s="210">
        <f t="shared" si="11"/>
        <v>0</v>
      </c>
      <c r="R37" s="210"/>
      <c r="S37" s="210">
        <f t="shared" si="12"/>
        <v>194.18700000000001</v>
      </c>
      <c r="T37" s="210">
        <v>194.18700000000001</v>
      </c>
      <c r="U37" s="208">
        <f t="shared" si="3"/>
        <v>0</v>
      </c>
      <c r="V37" s="210">
        <f t="shared" si="8"/>
        <v>388</v>
      </c>
      <c r="W37" s="210">
        <v>388</v>
      </c>
      <c r="X37" s="210">
        <f t="shared" si="13"/>
        <v>2088</v>
      </c>
      <c r="Y37" s="210">
        <f>N37+P37</f>
        <v>2088</v>
      </c>
      <c r="Z37" s="210"/>
      <c r="AA37" s="210"/>
      <c r="AB37" s="228"/>
      <c r="AC37" s="228"/>
      <c r="AD37" s="255" t="s">
        <v>599</v>
      </c>
    </row>
    <row r="38" spans="1:30" s="253" customFormat="1" ht="45" customHeight="1">
      <c r="A38" s="228">
        <v>23</v>
      </c>
      <c r="B38" s="229" t="s">
        <v>600</v>
      </c>
      <c r="C38" s="249" t="s">
        <v>601</v>
      </c>
      <c r="D38" s="250"/>
      <c r="E38" s="250"/>
      <c r="F38" s="251" t="s">
        <v>602</v>
      </c>
      <c r="G38" s="210">
        <v>2050</v>
      </c>
      <c r="H38" s="210">
        <v>2050</v>
      </c>
      <c r="I38" s="210">
        <v>2050</v>
      </c>
      <c r="J38" s="210">
        <v>2050</v>
      </c>
      <c r="K38" s="210"/>
      <c r="L38" s="210"/>
      <c r="M38" s="210"/>
      <c r="N38" s="210"/>
      <c r="O38" s="210">
        <f t="shared" si="10"/>
        <v>950</v>
      </c>
      <c r="P38" s="210">
        <v>950</v>
      </c>
      <c r="Q38" s="210">
        <f t="shared" si="11"/>
        <v>1100</v>
      </c>
      <c r="R38" s="210">
        <v>1100</v>
      </c>
      <c r="S38" s="210">
        <f t="shared" si="12"/>
        <v>0</v>
      </c>
      <c r="T38" s="210"/>
      <c r="U38" s="208">
        <f t="shared" si="3"/>
        <v>0</v>
      </c>
      <c r="V38" s="210">
        <f t="shared" si="8"/>
        <v>2050</v>
      </c>
      <c r="W38" s="210">
        <f>P38+R38</f>
        <v>2050</v>
      </c>
      <c r="X38" s="210">
        <f t="shared" si="13"/>
        <v>2050</v>
      </c>
      <c r="Y38" s="210">
        <f>N38+W38</f>
        <v>2050</v>
      </c>
      <c r="Z38" s="210"/>
      <c r="AA38" s="210"/>
      <c r="AB38" s="228"/>
      <c r="AC38" s="228"/>
      <c r="AD38" s="255" t="s">
        <v>599</v>
      </c>
    </row>
    <row r="39" spans="1:30" s="253" customFormat="1" ht="48" customHeight="1">
      <c r="A39" s="228">
        <v>24</v>
      </c>
      <c r="B39" s="229" t="s">
        <v>603</v>
      </c>
      <c r="C39" s="249" t="s">
        <v>604</v>
      </c>
      <c r="D39" s="250"/>
      <c r="E39" s="250"/>
      <c r="F39" s="251" t="s">
        <v>605</v>
      </c>
      <c r="G39" s="210">
        <v>2300</v>
      </c>
      <c r="H39" s="210">
        <v>2300</v>
      </c>
      <c r="I39" s="210">
        <v>2078</v>
      </c>
      <c r="J39" s="210">
        <v>2078</v>
      </c>
      <c r="K39" s="210"/>
      <c r="L39" s="210"/>
      <c r="M39" s="210">
        <f t="shared" si="14"/>
        <v>968.90599999999995</v>
      </c>
      <c r="N39" s="210">
        <f>1500-R39</f>
        <v>968.90599999999995</v>
      </c>
      <c r="O39" s="210">
        <f t="shared" si="10"/>
        <v>578</v>
      </c>
      <c r="P39" s="210">
        <v>578</v>
      </c>
      <c r="Q39" s="210">
        <f t="shared" si="11"/>
        <v>531.09400000000005</v>
      </c>
      <c r="R39" s="210">
        <v>531.09400000000005</v>
      </c>
      <c r="S39" s="210">
        <f t="shared" si="12"/>
        <v>0</v>
      </c>
      <c r="T39" s="210"/>
      <c r="U39" s="208">
        <f t="shared" si="3"/>
        <v>0</v>
      </c>
      <c r="V39" s="210">
        <f t="shared" si="8"/>
        <v>1109.0940000000001</v>
      </c>
      <c r="W39" s="210">
        <f>P39+R39</f>
        <v>1109.0940000000001</v>
      </c>
      <c r="X39" s="210">
        <f t="shared" si="13"/>
        <v>2078</v>
      </c>
      <c r="Y39" s="210">
        <f>N39+P39+R39</f>
        <v>2078</v>
      </c>
      <c r="Z39" s="210"/>
      <c r="AA39" s="210"/>
      <c r="AB39" s="228"/>
      <c r="AC39" s="228"/>
      <c r="AD39" s="255" t="s">
        <v>606</v>
      </c>
    </row>
    <row r="40" spans="1:30" s="253" customFormat="1" ht="30" customHeight="1">
      <c r="A40" s="228">
        <v>25</v>
      </c>
      <c r="B40" s="229" t="s">
        <v>607</v>
      </c>
      <c r="C40" s="249" t="s">
        <v>608</v>
      </c>
      <c r="D40" s="250"/>
      <c r="E40" s="250"/>
      <c r="F40" s="251" t="s">
        <v>609</v>
      </c>
      <c r="G40" s="210">
        <v>1800</v>
      </c>
      <c r="H40" s="210">
        <v>1800</v>
      </c>
      <c r="I40" s="210">
        <v>1745</v>
      </c>
      <c r="J40" s="210">
        <v>1745</v>
      </c>
      <c r="K40" s="210"/>
      <c r="L40" s="210"/>
      <c r="M40" s="210">
        <f t="shared" si="14"/>
        <v>1000</v>
      </c>
      <c r="N40" s="210">
        <v>1000</v>
      </c>
      <c r="O40" s="210">
        <f t="shared" si="10"/>
        <v>745</v>
      </c>
      <c r="P40" s="210">
        <v>745</v>
      </c>
      <c r="Q40" s="210">
        <f t="shared" si="11"/>
        <v>0</v>
      </c>
      <c r="R40" s="210"/>
      <c r="S40" s="210">
        <f t="shared" si="12"/>
        <v>615.09699999999998</v>
      </c>
      <c r="T40" s="210">
        <v>615.09699999999998</v>
      </c>
      <c r="U40" s="208">
        <f t="shared" si="3"/>
        <v>0</v>
      </c>
      <c r="V40" s="210">
        <f t="shared" si="8"/>
        <v>745</v>
      </c>
      <c r="W40" s="210">
        <v>745</v>
      </c>
      <c r="X40" s="210">
        <f t="shared" si="13"/>
        <v>1745</v>
      </c>
      <c r="Y40" s="210">
        <f>N40+P40</f>
        <v>1745</v>
      </c>
      <c r="Z40" s="210"/>
      <c r="AA40" s="210"/>
      <c r="AB40" s="228"/>
      <c r="AC40" s="228"/>
      <c r="AD40" s="255" t="s">
        <v>610</v>
      </c>
    </row>
    <row r="41" spans="1:30" s="233" customFormat="1" ht="24" customHeight="1">
      <c r="A41" s="244" t="s">
        <v>611</v>
      </c>
      <c r="B41" s="245" t="s">
        <v>612</v>
      </c>
      <c r="C41" s="230"/>
      <c r="D41" s="230"/>
      <c r="E41" s="231"/>
      <c r="F41" s="232"/>
      <c r="G41" s="212">
        <f>SUM(G42:G51)</f>
        <v>0</v>
      </c>
      <c r="H41" s="212">
        <f t="shared" ref="H41:AC41" si="15">SUM(H42:H51)</f>
        <v>0</v>
      </c>
      <c r="I41" s="212">
        <f t="shared" si="15"/>
        <v>0</v>
      </c>
      <c r="J41" s="212">
        <f t="shared" si="15"/>
        <v>0</v>
      </c>
      <c r="K41" s="212">
        <f t="shared" si="15"/>
        <v>0</v>
      </c>
      <c r="L41" s="212">
        <f t="shared" si="15"/>
        <v>0</v>
      </c>
      <c r="M41" s="212">
        <f t="shared" si="15"/>
        <v>0</v>
      </c>
      <c r="N41" s="212">
        <f t="shared" si="15"/>
        <v>0</v>
      </c>
      <c r="O41" s="212">
        <f t="shared" si="15"/>
        <v>0</v>
      </c>
      <c r="P41" s="212">
        <f t="shared" si="15"/>
        <v>0</v>
      </c>
      <c r="Q41" s="212">
        <f t="shared" si="15"/>
        <v>0</v>
      </c>
      <c r="R41" s="212">
        <f t="shared" si="15"/>
        <v>0</v>
      </c>
      <c r="S41" s="212">
        <f t="shared" si="15"/>
        <v>0</v>
      </c>
      <c r="T41" s="212">
        <f t="shared" si="15"/>
        <v>0</v>
      </c>
      <c r="U41" s="208">
        <f t="shared" si="3"/>
        <v>0</v>
      </c>
      <c r="V41" s="212">
        <f t="shared" si="15"/>
        <v>0</v>
      </c>
      <c r="W41" s="212">
        <f t="shared" si="15"/>
        <v>0</v>
      </c>
      <c r="X41" s="212">
        <f t="shared" si="15"/>
        <v>0</v>
      </c>
      <c r="Y41" s="212">
        <f t="shared" si="15"/>
        <v>0</v>
      </c>
      <c r="Z41" s="212">
        <f t="shared" si="15"/>
        <v>41700</v>
      </c>
      <c r="AA41" s="212">
        <f>SUM(AA42:AA51)</f>
        <v>41700</v>
      </c>
      <c r="AB41" s="212">
        <f t="shared" si="15"/>
        <v>0</v>
      </c>
      <c r="AC41" s="212">
        <f t="shared" si="15"/>
        <v>0</v>
      </c>
      <c r="AD41" s="219"/>
    </row>
    <row r="42" spans="1:30" s="233" customFormat="1" ht="24" customHeight="1">
      <c r="A42" s="228">
        <v>1</v>
      </c>
      <c r="B42" s="229" t="s">
        <v>613</v>
      </c>
      <c r="C42" s="230"/>
      <c r="D42" s="230"/>
      <c r="E42" s="231"/>
      <c r="F42" s="232"/>
      <c r="G42" s="212"/>
      <c r="H42" s="212"/>
      <c r="I42" s="212"/>
      <c r="J42" s="212"/>
      <c r="K42" s="212"/>
      <c r="L42" s="212"/>
      <c r="M42" s="212"/>
      <c r="N42" s="212"/>
      <c r="O42" s="212"/>
      <c r="P42" s="212"/>
      <c r="Q42" s="212"/>
      <c r="R42" s="212"/>
      <c r="S42" s="212"/>
      <c r="T42" s="212"/>
      <c r="U42" s="208">
        <f t="shared" si="3"/>
        <v>0</v>
      </c>
      <c r="V42" s="212"/>
      <c r="W42" s="212"/>
      <c r="X42" s="212"/>
      <c r="Y42" s="212"/>
      <c r="Z42" s="226">
        <v>10000</v>
      </c>
      <c r="AA42" s="226">
        <v>10000</v>
      </c>
      <c r="AB42" s="212"/>
      <c r="AC42" s="212"/>
      <c r="AD42" s="219"/>
    </row>
    <row r="43" spans="1:30" s="233" customFormat="1" ht="34.5" customHeight="1">
      <c r="A43" s="228">
        <v>2</v>
      </c>
      <c r="B43" s="229" t="s">
        <v>614</v>
      </c>
      <c r="C43" s="230"/>
      <c r="D43" s="230"/>
      <c r="E43" s="231"/>
      <c r="F43" s="232"/>
      <c r="G43" s="212"/>
      <c r="H43" s="212"/>
      <c r="I43" s="212"/>
      <c r="J43" s="212"/>
      <c r="K43" s="212"/>
      <c r="L43" s="212"/>
      <c r="M43" s="212"/>
      <c r="N43" s="212"/>
      <c r="O43" s="212"/>
      <c r="P43" s="212"/>
      <c r="Q43" s="212"/>
      <c r="R43" s="212"/>
      <c r="S43" s="212"/>
      <c r="T43" s="212"/>
      <c r="U43" s="208">
        <f t="shared" si="3"/>
        <v>0</v>
      </c>
      <c r="V43" s="212"/>
      <c r="W43" s="212"/>
      <c r="X43" s="212"/>
      <c r="Y43" s="212"/>
      <c r="Z43" s="226">
        <v>2000</v>
      </c>
      <c r="AA43" s="226">
        <v>2000</v>
      </c>
      <c r="AB43" s="212"/>
      <c r="AC43" s="212"/>
      <c r="AD43" s="219"/>
    </row>
    <row r="44" spans="1:30" s="233" customFormat="1" ht="24" customHeight="1">
      <c r="A44" s="228">
        <v>3</v>
      </c>
      <c r="B44" s="229" t="s">
        <v>615</v>
      </c>
      <c r="C44" s="230"/>
      <c r="D44" s="230"/>
      <c r="E44" s="231"/>
      <c r="F44" s="232"/>
      <c r="G44" s="212"/>
      <c r="H44" s="212"/>
      <c r="I44" s="212"/>
      <c r="J44" s="212"/>
      <c r="K44" s="212"/>
      <c r="L44" s="212"/>
      <c r="M44" s="212"/>
      <c r="N44" s="212"/>
      <c r="O44" s="212"/>
      <c r="P44" s="212"/>
      <c r="Q44" s="212"/>
      <c r="R44" s="212"/>
      <c r="S44" s="212"/>
      <c r="T44" s="212"/>
      <c r="U44" s="208">
        <f t="shared" si="3"/>
        <v>0</v>
      </c>
      <c r="V44" s="212"/>
      <c r="W44" s="212"/>
      <c r="X44" s="212"/>
      <c r="Y44" s="212"/>
      <c r="Z44" s="226">
        <v>7000</v>
      </c>
      <c r="AA44" s="226">
        <v>7000</v>
      </c>
      <c r="AB44" s="212"/>
      <c r="AC44" s="212"/>
      <c r="AD44" s="219"/>
    </row>
    <row r="45" spans="1:30" s="233" customFormat="1" ht="24" customHeight="1">
      <c r="A45" s="228">
        <v>4</v>
      </c>
      <c r="B45" s="229" t="s">
        <v>616</v>
      </c>
      <c r="C45" s="230"/>
      <c r="D45" s="230"/>
      <c r="E45" s="231"/>
      <c r="F45" s="232"/>
      <c r="G45" s="212"/>
      <c r="H45" s="212"/>
      <c r="I45" s="212"/>
      <c r="J45" s="212"/>
      <c r="K45" s="212"/>
      <c r="L45" s="212"/>
      <c r="M45" s="212"/>
      <c r="N45" s="212"/>
      <c r="O45" s="212"/>
      <c r="P45" s="212"/>
      <c r="Q45" s="212"/>
      <c r="R45" s="212"/>
      <c r="S45" s="212"/>
      <c r="T45" s="212"/>
      <c r="U45" s="208">
        <f t="shared" si="3"/>
        <v>0</v>
      </c>
      <c r="V45" s="212"/>
      <c r="W45" s="212"/>
      <c r="X45" s="212"/>
      <c r="Y45" s="212"/>
      <c r="Z45" s="226">
        <v>2800</v>
      </c>
      <c r="AA45" s="226">
        <v>2800</v>
      </c>
      <c r="AB45" s="212"/>
      <c r="AC45" s="212"/>
      <c r="AD45" s="219"/>
    </row>
    <row r="46" spans="1:30" s="233" customFormat="1" ht="24" customHeight="1">
      <c r="A46" s="228">
        <v>5</v>
      </c>
      <c r="B46" s="229" t="s">
        <v>617</v>
      </c>
      <c r="C46" s="230"/>
      <c r="D46" s="230"/>
      <c r="E46" s="231"/>
      <c r="F46" s="232"/>
      <c r="G46" s="212"/>
      <c r="H46" s="212"/>
      <c r="I46" s="212"/>
      <c r="J46" s="212"/>
      <c r="K46" s="212"/>
      <c r="L46" s="212"/>
      <c r="M46" s="212"/>
      <c r="N46" s="212"/>
      <c r="O46" s="212"/>
      <c r="P46" s="212"/>
      <c r="Q46" s="212"/>
      <c r="R46" s="212"/>
      <c r="S46" s="212"/>
      <c r="T46" s="212"/>
      <c r="U46" s="208">
        <f t="shared" si="3"/>
        <v>0</v>
      </c>
      <c r="V46" s="212"/>
      <c r="W46" s="212"/>
      <c r="X46" s="212"/>
      <c r="Y46" s="212"/>
      <c r="Z46" s="226">
        <v>3000</v>
      </c>
      <c r="AA46" s="226">
        <v>3000</v>
      </c>
      <c r="AB46" s="212"/>
      <c r="AC46" s="212"/>
      <c r="AD46" s="219"/>
    </row>
    <row r="47" spans="1:30" s="233" customFormat="1" ht="24" customHeight="1">
      <c r="A47" s="228">
        <v>6</v>
      </c>
      <c r="B47" s="229" t="s">
        <v>618</v>
      </c>
      <c r="C47" s="230"/>
      <c r="D47" s="230"/>
      <c r="E47" s="231"/>
      <c r="F47" s="232"/>
      <c r="G47" s="212"/>
      <c r="H47" s="212"/>
      <c r="I47" s="212"/>
      <c r="J47" s="212"/>
      <c r="K47" s="212"/>
      <c r="L47" s="212"/>
      <c r="M47" s="212"/>
      <c r="N47" s="212"/>
      <c r="O47" s="212"/>
      <c r="P47" s="212"/>
      <c r="Q47" s="212"/>
      <c r="R47" s="212"/>
      <c r="S47" s="212"/>
      <c r="T47" s="212"/>
      <c r="U47" s="208">
        <f t="shared" si="3"/>
        <v>0</v>
      </c>
      <c r="V47" s="212"/>
      <c r="W47" s="212"/>
      <c r="X47" s="212"/>
      <c r="Y47" s="212"/>
      <c r="Z47" s="226">
        <v>3000</v>
      </c>
      <c r="AA47" s="226">
        <v>3000</v>
      </c>
      <c r="AB47" s="212"/>
      <c r="AC47" s="212"/>
      <c r="AD47" s="219"/>
    </row>
    <row r="48" spans="1:30" s="233" customFormat="1" ht="24" customHeight="1">
      <c r="A48" s="228">
        <v>7</v>
      </c>
      <c r="B48" s="229" t="s">
        <v>619</v>
      </c>
      <c r="C48" s="230"/>
      <c r="D48" s="230"/>
      <c r="E48" s="231"/>
      <c r="F48" s="232"/>
      <c r="G48" s="212"/>
      <c r="H48" s="212"/>
      <c r="I48" s="212"/>
      <c r="J48" s="212"/>
      <c r="K48" s="212"/>
      <c r="L48" s="212"/>
      <c r="M48" s="212"/>
      <c r="N48" s="212"/>
      <c r="O48" s="212"/>
      <c r="P48" s="212"/>
      <c r="Q48" s="212"/>
      <c r="R48" s="212"/>
      <c r="S48" s="212"/>
      <c r="T48" s="212"/>
      <c r="U48" s="208">
        <f t="shared" si="3"/>
        <v>0</v>
      </c>
      <c r="V48" s="212"/>
      <c r="W48" s="212"/>
      <c r="X48" s="212"/>
      <c r="Y48" s="212"/>
      <c r="Z48" s="226">
        <v>2700</v>
      </c>
      <c r="AA48" s="226">
        <v>2700</v>
      </c>
      <c r="AB48" s="212"/>
      <c r="AC48" s="212"/>
      <c r="AD48" s="219"/>
    </row>
    <row r="49" spans="1:31" s="233" customFormat="1" ht="27" customHeight="1">
      <c r="A49" s="228">
        <v>8</v>
      </c>
      <c r="B49" s="229" t="s">
        <v>620</v>
      </c>
      <c r="C49" s="230"/>
      <c r="D49" s="230"/>
      <c r="E49" s="231"/>
      <c r="F49" s="232"/>
      <c r="G49" s="212"/>
      <c r="H49" s="212"/>
      <c r="I49" s="212"/>
      <c r="J49" s="212"/>
      <c r="K49" s="212"/>
      <c r="L49" s="212"/>
      <c r="M49" s="212"/>
      <c r="N49" s="212"/>
      <c r="O49" s="212"/>
      <c r="P49" s="212"/>
      <c r="Q49" s="212"/>
      <c r="R49" s="212"/>
      <c r="S49" s="212"/>
      <c r="T49" s="212"/>
      <c r="U49" s="208">
        <f t="shared" si="3"/>
        <v>0</v>
      </c>
      <c r="V49" s="212"/>
      <c r="W49" s="212"/>
      <c r="X49" s="212"/>
      <c r="Y49" s="212"/>
      <c r="Z49" s="226">
        <v>10000</v>
      </c>
      <c r="AA49" s="226">
        <v>10000</v>
      </c>
      <c r="AB49" s="212"/>
      <c r="AC49" s="212"/>
      <c r="AD49" s="219"/>
    </row>
    <row r="50" spans="1:31" s="233" customFormat="1" ht="27" customHeight="1">
      <c r="A50" s="228">
        <v>9</v>
      </c>
      <c r="B50" s="229" t="s">
        <v>621</v>
      </c>
      <c r="C50" s="230"/>
      <c r="D50" s="230"/>
      <c r="E50" s="231"/>
      <c r="F50" s="232"/>
      <c r="G50" s="212"/>
      <c r="H50" s="212"/>
      <c r="I50" s="212"/>
      <c r="J50" s="212"/>
      <c r="K50" s="212"/>
      <c r="L50" s="212"/>
      <c r="M50" s="212"/>
      <c r="N50" s="212"/>
      <c r="O50" s="212"/>
      <c r="P50" s="212"/>
      <c r="Q50" s="212"/>
      <c r="R50" s="212"/>
      <c r="S50" s="212"/>
      <c r="T50" s="212"/>
      <c r="U50" s="208">
        <f t="shared" si="3"/>
        <v>0</v>
      </c>
      <c r="V50" s="212"/>
      <c r="W50" s="212"/>
      <c r="X50" s="212"/>
      <c r="Y50" s="212"/>
      <c r="Z50" s="226">
        <v>500</v>
      </c>
      <c r="AA50" s="226">
        <v>500</v>
      </c>
      <c r="AB50" s="212"/>
      <c r="AC50" s="212"/>
      <c r="AD50" s="234" t="s">
        <v>622</v>
      </c>
    </row>
    <row r="51" spans="1:31" s="233" customFormat="1" ht="27" customHeight="1">
      <c r="A51" s="228">
        <v>10</v>
      </c>
      <c r="B51" s="229" t="s">
        <v>623</v>
      </c>
      <c r="C51" s="230"/>
      <c r="D51" s="230"/>
      <c r="E51" s="231"/>
      <c r="F51" s="232"/>
      <c r="G51" s="212"/>
      <c r="H51" s="212"/>
      <c r="I51" s="212"/>
      <c r="J51" s="212"/>
      <c r="K51" s="212"/>
      <c r="L51" s="212"/>
      <c r="M51" s="212"/>
      <c r="N51" s="212"/>
      <c r="O51" s="212"/>
      <c r="P51" s="212"/>
      <c r="Q51" s="212"/>
      <c r="R51" s="212"/>
      <c r="S51" s="212"/>
      <c r="T51" s="212"/>
      <c r="U51" s="208">
        <f t="shared" si="3"/>
        <v>0</v>
      </c>
      <c r="V51" s="212"/>
      <c r="W51" s="212"/>
      <c r="X51" s="212"/>
      <c r="Y51" s="212"/>
      <c r="Z51" s="226">
        <v>700</v>
      </c>
      <c r="AA51" s="226">
        <v>700</v>
      </c>
      <c r="AB51" s="212"/>
      <c r="AC51" s="212"/>
      <c r="AD51" s="234" t="s">
        <v>622</v>
      </c>
    </row>
    <row r="52" spans="1:31" s="257" customFormat="1" ht="38.25" customHeight="1">
      <c r="A52" s="240" t="s">
        <v>71</v>
      </c>
      <c r="B52" s="241" t="s">
        <v>511</v>
      </c>
      <c r="C52" s="230"/>
      <c r="D52" s="230"/>
      <c r="E52" s="230"/>
      <c r="F52" s="232"/>
      <c r="G52" s="213">
        <f t="shared" ref="G52:AC52" si="16">G53+G60</f>
        <v>26486</v>
      </c>
      <c r="H52" s="213">
        <f t="shared" si="16"/>
        <v>25174.6</v>
      </c>
      <c r="I52" s="213">
        <f t="shared" si="16"/>
        <v>24336</v>
      </c>
      <c r="J52" s="213">
        <f t="shared" si="16"/>
        <v>23403</v>
      </c>
      <c r="K52" s="213">
        <f t="shared" si="16"/>
        <v>0</v>
      </c>
      <c r="L52" s="213">
        <f t="shared" si="16"/>
        <v>0</v>
      </c>
      <c r="M52" s="213">
        <f t="shared" si="16"/>
        <v>20482.233</v>
      </c>
      <c r="N52" s="213">
        <f t="shared" si="16"/>
        <v>20482.233</v>
      </c>
      <c r="O52" s="213">
        <f t="shared" si="16"/>
        <v>1200</v>
      </c>
      <c r="P52" s="213">
        <f t="shared" si="16"/>
        <v>1200</v>
      </c>
      <c r="Q52" s="213">
        <f t="shared" si="16"/>
        <v>982.63699999999994</v>
      </c>
      <c r="R52" s="213">
        <f t="shared" si="16"/>
        <v>982.63699999999994</v>
      </c>
      <c r="S52" s="213">
        <f t="shared" si="16"/>
        <v>881</v>
      </c>
      <c r="T52" s="213">
        <f t="shared" si="16"/>
        <v>881</v>
      </c>
      <c r="U52" s="208">
        <f t="shared" si="3"/>
        <v>149.99999999999977</v>
      </c>
      <c r="V52" s="213">
        <f t="shared" si="16"/>
        <v>2032.6369999999999</v>
      </c>
      <c r="W52" s="213">
        <f t="shared" si="16"/>
        <v>2032.6369999999999</v>
      </c>
      <c r="X52" s="213">
        <f t="shared" si="16"/>
        <v>22812</v>
      </c>
      <c r="Y52" s="213">
        <f t="shared" si="16"/>
        <v>22812</v>
      </c>
      <c r="Z52" s="213">
        <f t="shared" si="16"/>
        <v>24350.091</v>
      </c>
      <c r="AA52" s="213">
        <f t="shared" si="16"/>
        <v>24350.091</v>
      </c>
      <c r="AB52" s="213">
        <f t="shared" si="16"/>
        <v>0</v>
      </c>
      <c r="AC52" s="213">
        <f t="shared" si="16"/>
        <v>550.09100000000001</v>
      </c>
      <c r="AD52" s="248"/>
      <c r="AE52" s="256">
        <v>20851</v>
      </c>
    </row>
    <row r="53" spans="1:31" s="257" customFormat="1" ht="30.75" customHeight="1">
      <c r="A53" s="244" t="s">
        <v>534</v>
      </c>
      <c r="B53" s="245" t="s">
        <v>535</v>
      </c>
      <c r="C53" s="254"/>
      <c r="D53" s="254"/>
      <c r="E53" s="254"/>
      <c r="F53" s="258"/>
      <c r="G53" s="209">
        <f t="shared" ref="G53:AC53" si="17">SUM(G54:G59)</f>
        <v>26486</v>
      </c>
      <c r="H53" s="209">
        <f t="shared" si="17"/>
        <v>25174.6</v>
      </c>
      <c r="I53" s="209">
        <f t="shared" si="17"/>
        <v>24336</v>
      </c>
      <c r="J53" s="209">
        <f t="shared" si="17"/>
        <v>23403</v>
      </c>
      <c r="K53" s="209">
        <f t="shared" si="17"/>
        <v>0</v>
      </c>
      <c r="L53" s="209">
        <f t="shared" si="17"/>
        <v>0</v>
      </c>
      <c r="M53" s="209">
        <f t="shared" si="17"/>
        <v>20482.233</v>
      </c>
      <c r="N53" s="209">
        <f t="shared" si="17"/>
        <v>20482.233</v>
      </c>
      <c r="O53" s="209">
        <f t="shared" si="17"/>
        <v>1200</v>
      </c>
      <c r="P53" s="209">
        <f t="shared" si="17"/>
        <v>1200</v>
      </c>
      <c r="Q53" s="209">
        <f t="shared" si="17"/>
        <v>982.63699999999994</v>
      </c>
      <c r="R53" s="209">
        <f t="shared" si="17"/>
        <v>982.63699999999994</v>
      </c>
      <c r="S53" s="209">
        <f t="shared" si="17"/>
        <v>881</v>
      </c>
      <c r="T53" s="209">
        <f t="shared" si="17"/>
        <v>881</v>
      </c>
      <c r="U53" s="208">
        <f t="shared" si="3"/>
        <v>149.99999999999977</v>
      </c>
      <c r="V53" s="209">
        <f t="shared" si="17"/>
        <v>2032.6369999999999</v>
      </c>
      <c r="W53" s="209">
        <f t="shared" si="17"/>
        <v>2032.6369999999999</v>
      </c>
      <c r="X53" s="209">
        <f t="shared" si="17"/>
        <v>22812</v>
      </c>
      <c r="Y53" s="209">
        <f t="shared" si="17"/>
        <v>22812</v>
      </c>
      <c r="Z53" s="209">
        <f t="shared" si="17"/>
        <v>550.09100000000001</v>
      </c>
      <c r="AA53" s="209">
        <f>SUM(AA54:AA59)</f>
        <v>550.09100000000001</v>
      </c>
      <c r="AB53" s="209">
        <f t="shared" si="17"/>
        <v>0</v>
      </c>
      <c r="AC53" s="209">
        <f t="shared" si="17"/>
        <v>550.09100000000001</v>
      </c>
      <c r="AD53" s="219"/>
    </row>
    <row r="54" spans="1:31" s="260" customFormat="1" ht="35.25" customHeight="1">
      <c r="A54" s="228">
        <v>1</v>
      </c>
      <c r="B54" s="229" t="s">
        <v>624</v>
      </c>
      <c r="C54" s="249"/>
      <c r="D54" s="259"/>
      <c r="E54" s="259"/>
      <c r="F54" s="251" t="s">
        <v>625</v>
      </c>
      <c r="G54" s="211">
        <v>5200</v>
      </c>
      <c r="H54" s="211">
        <v>5050</v>
      </c>
      <c r="I54" s="211">
        <v>5200</v>
      </c>
      <c r="J54" s="211">
        <v>5050</v>
      </c>
      <c r="K54" s="217"/>
      <c r="L54" s="219"/>
      <c r="M54" s="219">
        <v>4062</v>
      </c>
      <c r="N54" s="219">
        <f>M54</f>
        <v>4062</v>
      </c>
      <c r="O54" s="210"/>
      <c r="P54" s="210"/>
      <c r="Q54" s="217">
        <v>290.87</v>
      </c>
      <c r="R54" s="217">
        <f>Q54</f>
        <v>290.87</v>
      </c>
      <c r="S54" s="210"/>
      <c r="T54" s="210"/>
      <c r="U54" s="208">
        <f t="shared" si="3"/>
        <v>0</v>
      </c>
      <c r="V54" s="219">
        <f>Q54</f>
        <v>290.87</v>
      </c>
      <c r="W54" s="219">
        <f>V54</f>
        <v>290.87</v>
      </c>
      <c r="X54" s="219">
        <v>4500</v>
      </c>
      <c r="Y54" s="219">
        <f>X54</f>
        <v>4500</v>
      </c>
      <c r="Z54" s="211"/>
      <c r="AA54" s="211"/>
      <c r="AB54" s="219"/>
      <c r="AC54" s="219"/>
      <c r="AD54" s="219"/>
    </row>
    <row r="55" spans="1:31" s="260" customFormat="1" ht="35.25" customHeight="1">
      <c r="A55" s="228">
        <v>2</v>
      </c>
      <c r="B55" s="229" t="s">
        <v>626</v>
      </c>
      <c r="C55" s="249"/>
      <c r="D55" s="250"/>
      <c r="E55" s="250"/>
      <c r="F55" s="251" t="s">
        <v>627</v>
      </c>
      <c r="G55" s="211">
        <v>1550</v>
      </c>
      <c r="H55" s="211">
        <v>1500</v>
      </c>
      <c r="I55" s="211">
        <v>1550</v>
      </c>
      <c r="J55" s="211">
        <v>1500</v>
      </c>
      <c r="K55" s="217"/>
      <c r="L55" s="219"/>
      <c r="M55" s="219">
        <v>1318.2329999999999</v>
      </c>
      <c r="N55" s="219">
        <f>M55</f>
        <v>1318.2329999999999</v>
      </c>
      <c r="O55" s="210"/>
      <c r="P55" s="210"/>
      <c r="Q55" s="217">
        <v>141.767</v>
      </c>
      <c r="R55" s="217">
        <f>Q55</f>
        <v>141.767</v>
      </c>
      <c r="S55" s="210"/>
      <c r="T55" s="210"/>
      <c r="U55" s="208">
        <f t="shared" si="3"/>
        <v>0</v>
      </c>
      <c r="V55" s="219">
        <f>Q55</f>
        <v>141.767</v>
      </c>
      <c r="W55" s="219">
        <f>V55</f>
        <v>141.767</v>
      </c>
      <c r="X55" s="219">
        <v>1460</v>
      </c>
      <c r="Y55" s="219">
        <f>X55</f>
        <v>1460</v>
      </c>
      <c r="Z55" s="211"/>
      <c r="AA55" s="211"/>
      <c r="AB55" s="219"/>
      <c r="AC55" s="219"/>
      <c r="AD55" s="219"/>
    </row>
    <row r="56" spans="1:31" s="260" customFormat="1" ht="35.25" customHeight="1">
      <c r="A56" s="228">
        <v>3</v>
      </c>
      <c r="B56" s="229" t="s">
        <v>557</v>
      </c>
      <c r="C56" s="249"/>
      <c r="D56" s="250"/>
      <c r="E56" s="250"/>
      <c r="F56" s="251" t="s">
        <v>558</v>
      </c>
      <c r="G56" s="211">
        <v>3086</v>
      </c>
      <c r="H56" s="211">
        <v>3086</v>
      </c>
      <c r="I56" s="211">
        <v>3086</v>
      </c>
      <c r="J56" s="211">
        <v>3086</v>
      </c>
      <c r="K56" s="217"/>
      <c r="L56" s="219"/>
      <c r="M56" s="219">
        <v>3086</v>
      </c>
      <c r="N56" s="219">
        <f>M56</f>
        <v>3086</v>
      </c>
      <c r="O56" s="210"/>
      <c r="P56" s="210"/>
      <c r="Q56" s="217"/>
      <c r="R56" s="217"/>
      <c r="S56" s="210"/>
      <c r="T56" s="210"/>
      <c r="U56" s="208">
        <f t="shared" si="3"/>
        <v>0</v>
      </c>
      <c r="V56" s="219"/>
      <c r="W56" s="219"/>
      <c r="X56" s="219">
        <f>Y56</f>
        <v>3086</v>
      </c>
      <c r="Y56" s="219">
        <v>3086</v>
      </c>
      <c r="Z56" s="211"/>
      <c r="AA56" s="211"/>
      <c r="AB56" s="219"/>
      <c r="AC56" s="219"/>
      <c r="AD56" s="234" t="s">
        <v>628</v>
      </c>
    </row>
    <row r="57" spans="1:31" s="260" customFormat="1" ht="35.25" customHeight="1">
      <c r="A57" s="228">
        <v>4</v>
      </c>
      <c r="B57" s="229" t="s">
        <v>629</v>
      </c>
      <c r="C57" s="249"/>
      <c r="D57" s="250"/>
      <c r="E57" s="250"/>
      <c r="F57" s="251" t="s">
        <v>630</v>
      </c>
      <c r="G57" s="211">
        <v>14500</v>
      </c>
      <c r="H57" s="211">
        <v>13767</v>
      </c>
      <c r="I57" s="211">
        <v>14500</v>
      </c>
      <c r="J57" s="211">
        <v>13767</v>
      </c>
      <c r="K57" s="217"/>
      <c r="L57" s="219"/>
      <c r="M57" s="219">
        <v>12016</v>
      </c>
      <c r="N57" s="219">
        <f>M57</f>
        <v>12016</v>
      </c>
      <c r="O57" s="210"/>
      <c r="P57" s="210"/>
      <c r="Q57" s="217"/>
      <c r="R57" s="217"/>
      <c r="S57" s="210"/>
      <c r="T57" s="210"/>
      <c r="U57" s="208">
        <f t="shared" si="3"/>
        <v>0</v>
      </c>
      <c r="V57" s="219"/>
      <c r="W57" s="219"/>
      <c r="X57" s="219">
        <f>Y57</f>
        <v>12016</v>
      </c>
      <c r="Y57" s="219">
        <f>N57+P57+R57</f>
        <v>12016</v>
      </c>
      <c r="Z57" s="211">
        <v>550.09100000000001</v>
      </c>
      <c r="AA57" s="211">
        <f>Z57</f>
        <v>550.09100000000001</v>
      </c>
      <c r="AB57" s="219"/>
      <c r="AC57" s="219">
        <f>AA57</f>
        <v>550.09100000000001</v>
      </c>
      <c r="AD57" s="219"/>
    </row>
    <row r="58" spans="1:31" s="260" customFormat="1" ht="40.5" customHeight="1">
      <c r="A58" s="228">
        <v>5</v>
      </c>
      <c r="B58" s="229" t="s">
        <v>631</v>
      </c>
      <c r="C58" s="249"/>
      <c r="D58" s="250"/>
      <c r="E58" s="250"/>
      <c r="F58" s="261" t="s">
        <v>632</v>
      </c>
      <c r="G58" s="211">
        <v>1100</v>
      </c>
      <c r="H58" s="211">
        <v>871.6</v>
      </c>
      <c r="I58" s="210"/>
      <c r="J58" s="210"/>
      <c r="K58" s="217"/>
      <c r="L58" s="219"/>
      <c r="M58" s="219"/>
      <c r="N58" s="219"/>
      <c r="O58" s="210">
        <f>P58</f>
        <v>800</v>
      </c>
      <c r="P58" s="210">
        <v>800</v>
      </c>
      <c r="Q58" s="217">
        <f>R58</f>
        <v>50</v>
      </c>
      <c r="R58" s="217">
        <v>50</v>
      </c>
      <c r="S58" s="210">
        <f>T58</f>
        <v>435</v>
      </c>
      <c r="T58" s="210">
        <v>435</v>
      </c>
      <c r="U58" s="208">
        <f t="shared" si="3"/>
        <v>50</v>
      </c>
      <c r="V58" s="219">
        <f>W58</f>
        <v>800</v>
      </c>
      <c r="W58" s="219">
        <v>800</v>
      </c>
      <c r="X58" s="219">
        <f>Y58</f>
        <v>850</v>
      </c>
      <c r="Y58" s="262">
        <v>850</v>
      </c>
      <c r="Z58" s="211"/>
      <c r="AA58" s="211"/>
      <c r="AB58" s="219"/>
      <c r="AC58" s="219"/>
      <c r="AD58" s="234" t="s">
        <v>633</v>
      </c>
    </row>
    <row r="59" spans="1:31" s="260" customFormat="1" ht="35.25" customHeight="1">
      <c r="A59" s="228">
        <v>6</v>
      </c>
      <c r="B59" s="229" t="s">
        <v>634</v>
      </c>
      <c r="C59" s="249"/>
      <c r="D59" s="250"/>
      <c r="E59" s="250"/>
      <c r="F59" s="261" t="s">
        <v>635</v>
      </c>
      <c r="G59" s="211">
        <v>1050</v>
      </c>
      <c r="H59" s="211">
        <v>900</v>
      </c>
      <c r="I59" s="210"/>
      <c r="J59" s="210"/>
      <c r="K59" s="217"/>
      <c r="L59" s="219"/>
      <c r="M59" s="219"/>
      <c r="N59" s="210"/>
      <c r="O59" s="210">
        <f>P59</f>
        <v>400</v>
      </c>
      <c r="P59" s="210">
        <v>400</v>
      </c>
      <c r="Q59" s="217">
        <f>R59</f>
        <v>500</v>
      </c>
      <c r="R59" s="210">
        <v>500</v>
      </c>
      <c r="S59" s="210">
        <f>T59</f>
        <v>446</v>
      </c>
      <c r="T59" s="210">
        <v>446</v>
      </c>
      <c r="U59" s="208">
        <f t="shared" si="3"/>
        <v>100</v>
      </c>
      <c r="V59" s="219">
        <f>W59</f>
        <v>800</v>
      </c>
      <c r="W59" s="219">
        <v>800</v>
      </c>
      <c r="X59" s="219">
        <f>Y59</f>
        <v>900</v>
      </c>
      <c r="Y59" s="219">
        <v>900</v>
      </c>
      <c r="Z59" s="211"/>
      <c r="AA59" s="211"/>
      <c r="AB59" s="219"/>
      <c r="AC59" s="219"/>
      <c r="AD59" s="234" t="s">
        <v>593</v>
      </c>
    </row>
    <row r="60" spans="1:31" s="257" customFormat="1" ht="20.25" customHeight="1">
      <c r="A60" s="244" t="s">
        <v>611</v>
      </c>
      <c r="B60" s="245" t="s">
        <v>612</v>
      </c>
      <c r="C60" s="249"/>
      <c r="D60" s="250"/>
      <c r="E60" s="250"/>
      <c r="F60" s="258"/>
      <c r="G60" s="209">
        <f>SUM(G61:G66)</f>
        <v>0</v>
      </c>
      <c r="H60" s="209">
        <f t="shared" ref="H60:AC60" si="18">SUM(H61:H66)</f>
        <v>0</v>
      </c>
      <c r="I60" s="209">
        <f t="shared" si="18"/>
        <v>0</v>
      </c>
      <c r="J60" s="209">
        <f t="shared" si="18"/>
        <v>0</v>
      </c>
      <c r="K60" s="209">
        <f t="shared" si="18"/>
        <v>0</v>
      </c>
      <c r="L60" s="209">
        <f t="shared" si="18"/>
        <v>0</v>
      </c>
      <c r="M60" s="209">
        <f t="shared" si="18"/>
        <v>0</v>
      </c>
      <c r="N60" s="209">
        <f t="shared" si="18"/>
        <v>0</v>
      </c>
      <c r="O60" s="209">
        <f t="shared" si="18"/>
        <v>0</v>
      </c>
      <c r="P60" s="209">
        <f t="shared" si="18"/>
        <v>0</v>
      </c>
      <c r="Q60" s="209">
        <f t="shared" si="18"/>
        <v>0</v>
      </c>
      <c r="R60" s="209">
        <f t="shared" si="18"/>
        <v>0</v>
      </c>
      <c r="S60" s="209">
        <f t="shared" si="18"/>
        <v>0</v>
      </c>
      <c r="T60" s="209">
        <f t="shared" si="18"/>
        <v>0</v>
      </c>
      <c r="U60" s="208">
        <f t="shared" si="3"/>
        <v>0</v>
      </c>
      <c r="V60" s="209">
        <f t="shared" si="18"/>
        <v>0</v>
      </c>
      <c r="W60" s="209">
        <f t="shared" si="18"/>
        <v>0</v>
      </c>
      <c r="X60" s="209">
        <f t="shared" si="18"/>
        <v>0</v>
      </c>
      <c r="Y60" s="209">
        <f t="shared" si="18"/>
        <v>0</v>
      </c>
      <c r="Z60" s="209">
        <f t="shared" si="18"/>
        <v>23800</v>
      </c>
      <c r="AA60" s="209">
        <f>SUM(AA61:AA66)</f>
        <v>23800</v>
      </c>
      <c r="AB60" s="209">
        <f t="shared" si="18"/>
        <v>0</v>
      </c>
      <c r="AC60" s="209">
        <f t="shared" si="18"/>
        <v>0</v>
      </c>
      <c r="AD60" s="219"/>
    </row>
    <row r="61" spans="1:31" s="260" customFormat="1" ht="35.25" customHeight="1">
      <c r="A61" s="228">
        <v>1</v>
      </c>
      <c r="B61" s="229" t="s">
        <v>636</v>
      </c>
      <c r="C61" s="249"/>
      <c r="D61" s="250"/>
      <c r="E61" s="250"/>
      <c r="F61" s="258"/>
      <c r="G61" s="214"/>
      <c r="H61" s="214"/>
      <c r="I61" s="214"/>
      <c r="J61" s="214"/>
      <c r="K61" s="218"/>
      <c r="L61" s="263"/>
      <c r="M61" s="263"/>
      <c r="N61" s="263"/>
      <c r="O61" s="214"/>
      <c r="P61" s="214"/>
      <c r="Q61" s="218"/>
      <c r="R61" s="218"/>
      <c r="S61" s="214"/>
      <c r="T61" s="214"/>
      <c r="U61" s="208">
        <f t="shared" si="3"/>
        <v>0</v>
      </c>
      <c r="V61" s="214"/>
      <c r="W61" s="214"/>
      <c r="X61" s="263"/>
      <c r="Y61" s="263"/>
      <c r="Z61" s="226">
        <v>4500</v>
      </c>
      <c r="AA61" s="226">
        <v>4500</v>
      </c>
      <c r="AB61" s="263"/>
      <c r="AC61" s="263"/>
      <c r="AD61" s="219"/>
    </row>
    <row r="62" spans="1:31" s="260" customFormat="1" ht="35.25" customHeight="1">
      <c r="A62" s="228">
        <v>2</v>
      </c>
      <c r="B62" s="229" t="s">
        <v>637</v>
      </c>
      <c r="C62" s="249"/>
      <c r="D62" s="250"/>
      <c r="E62" s="250"/>
      <c r="F62" s="258"/>
      <c r="G62" s="214"/>
      <c r="H62" s="214"/>
      <c r="I62" s="214"/>
      <c r="J62" s="214"/>
      <c r="K62" s="218"/>
      <c r="L62" s="263"/>
      <c r="M62" s="263"/>
      <c r="N62" s="263"/>
      <c r="O62" s="214"/>
      <c r="P62" s="214"/>
      <c r="Q62" s="218"/>
      <c r="R62" s="218"/>
      <c r="S62" s="214"/>
      <c r="T62" s="214"/>
      <c r="U62" s="208">
        <f t="shared" si="3"/>
        <v>0</v>
      </c>
      <c r="V62" s="214"/>
      <c r="W62" s="214"/>
      <c r="X62" s="263"/>
      <c r="Y62" s="263"/>
      <c r="Z62" s="226">
        <v>6000</v>
      </c>
      <c r="AA62" s="226">
        <v>6000</v>
      </c>
      <c r="AB62" s="263"/>
      <c r="AC62" s="263"/>
      <c r="AD62" s="219"/>
    </row>
    <row r="63" spans="1:31" s="260" customFormat="1" ht="35.25" customHeight="1">
      <c r="A63" s="228">
        <v>3</v>
      </c>
      <c r="B63" s="229" t="s">
        <v>638</v>
      </c>
      <c r="C63" s="249"/>
      <c r="D63" s="250"/>
      <c r="E63" s="250"/>
      <c r="F63" s="258"/>
      <c r="G63" s="214"/>
      <c r="H63" s="214"/>
      <c r="I63" s="214"/>
      <c r="J63" s="214"/>
      <c r="K63" s="218"/>
      <c r="L63" s="263"/>
      <c r="M63" s="263"/>
      <c r="N63" s="263"/>
      <c r="O63" s="214"/>
      <c r="P63" s="214"/>
      <c r="Q63" s="218"/>
      <c r="R63" s="218"/>
      <c r="S63" s="214"/>
      <c r="T63" s="214"/>
      <c r="U63" s="208">
        <f t="shared" si="3"/>
        <v>0</v>
      </c>
      <c r="V63" s="214"/>
      <c r="W63" s="214"/>
      <c r="X63" s="263"/>
      <c r="Y63" s="263"/>
      <c r="Z63" s="226">
        <v>6500</v>
      </c>
      <c r="AA63" s="226">
        <v>6500</v>
      </c>
      <c r="AB63" s="263"/>
      <c r="AC63" s="263"/>
      <c r="AD63" s="219"/>
    </row>
    <row r="64" spans="1:31" s="260" customFormat="1" ht="35.25" customHeight="1">
      <c r="A64" s="228">
        <v>4</v>
      </c>
      <c r="B64" s="229" t="s">
        <v>639</v>
      </c>
      <c r="C64" s="249"/>
      <c r="D64" s="250"/>
      <c r="E64" s="250"/>
      <c r="F64" s="258"/>
      <c r="G64" s="214"/>
      <c r="H64" s="214"/>
      <c r="I64" s="214"/>
      <c r="J64" s="214"/>
      <c r="K64" s="218"/>
      <c r="L64" s="263"/>
      <c r="M64" s="263"/>
      <c r="N64" s="263"/>
      <c r="O64" s="214"/>
      <c r="P64" s="214"/>
      <c r="Q64" s="218"/>
      <c r="R64" s="218"/>
      <c r="S64" s="214"/>
      <c r="T64" s="214"/>
      <c r="U64" s="208">
        <f t="shared" si="3"/>
        <v>0</v>
      </c>
      <c r="V64" s="214"/>
      <c r="W64" s="214"/>
      <c r="X64" s="263"/>
      <c r="Y64" s="263"/>
      <c r="Z64" s="226">
        <v>2300</v>
      </c>
      <c r="AA64" s="226">
        <v>2300</v>
      </c>
      <c r="AB64" s="263"/>
      <c r="AC64" s="263"/>
      <c r="AD64" s="219"/>
    </row>
    <row r="65" spans="1:32" s="260" customFormat="1" ht="35.25" customHeight="1">
      <c r="A65" s="228">
        <v>5</v>
      </c>
      <c r="B65" s="229" t="s">
        <v>640</v>
      </c>
      <c r="C65" s="249"/>
      <c r="D65" s="250"/>
      <c r="E65" s="250"/>
      <c r="F65" s="258"/>
      <c r="G65" s="214"/>
      <c r="H65" s="214"/>
      <c r="I65" s="214"/>
      <c r="J65" s="214"/>
      <c r="K65" s="218"/>
      <c r="L65" s="263"/>
      <c r="M65" s="263"/>
      <c r="N65" s="263"/>
      <c r="O65" s="214"/>
      <c r="P65" s="214"/>
      <c r="Q65" s="218"/>
      <c r="R65" s="218"/>
      <c r="S65" s="214"/>
      <c r="T65" s="214"/>
      <c r="U65" s="208">
        <f t="shared" si="3"/>
        <v>0</v>
      </c>
      <c r="V65" s="214"/>
      <c r="W65" s="214"/>
      <c r="X65" s="263"/>
      <c r="Y65" s="263"/>
      <c r="Z65" s="226">
        <v>3500</v>
      </c>
      <c r="AA65" s="226">
        <v>3500</v>
      </c>
      <c r="AB65" s="263"/>
      <c r="AC65" s="263"/>
      <c r="AD65" s="219"/>
    </row>
    <row r="66" spans="1:32" s="260" customFormat="1" ht="35.25" customHeight="1">
      <c r="A66" s="228">
        <v>6</v>
      </c>
      <c r="B66" s="229" t="s">
        <v>641</v>
      </c>
      <c r="C66" s="249"/>
      <c r="D66" s="250"/>
      <c r="E66" s="250"/>
      <c r="F66" s="258"/>
      <c r="G66" s="214"/>
      <c r="H66" s="214"/>
      <c r="I66" s="214"/>
      <c r="J66" s="214"/>
      <c r="K66" s="218"/>
      <c r="L66" s="263"/>
      <c r="M66" s="263"/>
      <c r="N66" s="263"/>
      <c r="O66" s="214"/>
      <c r="P66" s="214"/>
      <c r="Q66" s="218"/>
      <c r="R66" s="218"/>
      <c r="S66" s="214"/>
      <c r="T66" s="214"/>
      <c r="U66" s="208">
        <f t="shared" si="3"/>
        <v>0</v>
      </c>
      <c r="V66" s="214"/>
      <c r="W66" s="214"/>
      <c r="X66" s="263"/>
      <c r="Y66" s="263"/>
      <c r="Z66" s="226">
        <v>1000</v>
      </c>
      <c r="AA66" s="226">
        <v>1000</v>
      </c>
      <c r="AB66" s="263"/>
      <c r="AC66" s="263"/>
      <c r="AD66" s="234" t="s">
        <v>622</v>
      </c>
      <c r="AF66" s="264" t="s">
        <v>642</v>
      </c>
    </row>
    <row r="67" spans="1:32" s="257" customFormat="1" ht="53.25" customHeight="1">
      <c r="A67" s="265" t="s">
        <v>72</v>
      </c>
      <c r="B67" s="266" t="s">
        <v>643</v>
      </c>
      <c r="C67" s="254"/>
      <c r="D67" s="254"/>
      <c r="E67" s="254"/>
      <c r="F67" s="258"/>
      <c r="G67" s="215">
        <f>G68+G74+G76</f>
        <v>53858</v>
      </c>
      <c r="H67" s="215">
        <f t="shared" ref="H67:AC67" si="19">H68+H74+H76</f>
        <v>50403.4</v>
      </c>
      <c r="I67" s="215">
        <f t="shared" si="19"/>
        <v>52858</v>
      </c>
      <c r="J67" s="215">
        <f t="shared" si="19"/>
        <v>43834</v>
      </c>
      <c r="K67" s="215">
        <f t="shared" si="19"/>
        <v>0</v>
      </c>
      <c r="L67" s="215">
        <f t="shared" si="19"/>
        <v>0</v>
      </c>
      <c r="M67" s="215">
        <f t="shared" si="19"/>
        <v>26011.378999999997</v>
      </c>
      <c r="N67" s="215">
        <f t="shared" si="19"/>
        <v>26011.378999999997</v>
      </c>
      <c r="O67" s="215">
        <f t="shared" si="19"/>
        <v>0</v>
      </c>
      <c r="P67" s="215">
        <f t="shared" si="19"/>
        <v>0</v>
      </c>
      <c r="Q67" s="215">
        <f t="shared" si="19"/>
        <v>927.1099999999999</v>
      </c>
      <c r="R67" s="215">
        <f t="shared" si="19"/>
        <v>927.1099999999999</v>
      </c>
      <c r="S67" s="215">
        <f t="shared" si="19"/>
        <v>0</v>
      </c>
      <c r="T67" s="215">
        <f t="shared" si="19"/>
        <v>0</v>
      </c>
      <c r="U67" s="208">
        <f t="shared" si="3"/>
        <v>0</v>
      </c>
      <c r="V67" s="215">
        <f>V68+V74+V76</f>
        <v>927.1099999999999</v>
      </c>
      <c r="W67" s="215">
        <f t="shared" si="19"/>
        <v>927.1099999999999</v>
      </c>
      <c r="X67" s="215">
        <f t="shared" si="19"/>
        <v>41903</v>
      </c>
      <c r="Y67" s="215">
        <f t="shared" si="19"/>
        <v>41903</v>
      </c>
      <c r="Z67" s="215">
        <f>Z68+Z74+Z76</f>
        <v>39319</v>
      </c>
      <c r="AA67" s="215">
        <f>AA68+AA74+AA76</f>
        <v>39319</v>
      </c>
      <c r="AB67" s="215">
        <f t="shared" si="19"/>
        <v>0</v>
      </c>
      <c r="AC67" s="215">
        <f t="shared" si="19"/>
        <v>119</v>
      </c>
      <c r="AD67" s="234" t="s">
        <v>644</v>
      </c>
      <c r="AE67" s="256">
        <f>27075-1422</f>
        <v>25653</v>
      </c>
      <c r="AF67" s="267">
        <f>1789-367</f>
        <v>1422</v>
      </c>
    </row>
    <row r="68" spans="1:32" s="260" customFormat="1" ht="27">
      <c r="A68" s="228" t="s">
        <v>534</v>
      </c>
      <c r="B68" s="245" t="s">
        <v>535</v>
      </c>
      <c r="C68" s="254"/>
      <c r="D68" s="254"/>
      <c r="E68" s="254"/>
      <c r="F68" s="258"/>
      <c r="G68" s="209">
        <f>SUM(G69:G73)</f>
        <v>46358</v>
      </c>
      <c r="H68" s="209">
        <f t="shared" ref="H68:AC68" si="20">SUM(H69:H73)</f>
        <v>42903.4</v>
      </c>
      <c r="I68" s="209">
        <f t="shared" si="20"/>
        <v>45358</v>
      </c>
      <c r="J68" s="209">
        <f t="shared" si="20"/>
        <v>41904</v>
      </c>
      <c r="K68" s="209">
        <f t="shared" si="20"/>
        <v>0</v>
      </c>
      <c r="L68" s="209">
        <f t="shared" si="20"/>
        <v>0</v>
      </c>
      <c r="M68" s="209">
        <f t="shared" si="20"/>
        <v>25727.580999999998</v>
      </c>
      <c r="N68" s="209">
        <f t="shared" si="20"/>
        <v>25727.580999999998</v>
      </c>
      <c r="O68" s="209">
        <f t="shared" si="20"/>
        <v>0</v>
      </c>
      <c r="P68" s="209">
        <f t="shared" si="20"/>
        <v>0</v>
      </c>
      <c r="Q68" s="209">
        <f t="shared" si="20"/>
        <v>926.81</v>
      </c>
      <c r="R68" s="209">
        <f t="shared" si="20"/>
        <v>926.81</v>
      </c>
      <c r="S68" s="209">
        <f t="shared" si="20"/>
        <v>0</v>
      </c>
      <c r="T68" s="209">
        <f t="shared" si="20"/>
        <v>0</v>
      </c>
      <c r="U68" s="208">
        <f t="shared" si="3"/>
        <v>0</v>
      </c>
      <c r="V68" s="209">
        <f t="shared" si="20"/>
        <v>926.81</v>
      </c>
      <c r="W68" s="209">
        <f t="shared" si="20"/>
        <v>926.81</v>
      </c>
      <c r="X68" s="209">
        <f t="shared" si="20"/>
        <v>39973</v>
      </c>
      <c r="Y68" s="209">
        <f t="shared" si="20"/>
        <v>39973</v>
      </c>
      <c r="Z68" s="209">
        <f>SUM(Z69:Z73)</f>
        <v>119</v>
      </c>
      <c r="AA68" s="209">
        <f>SUM(AA69:AA73)</f>
        <v>119</v>
      </c>
      <c r="AB68" s="209">
        <f t="shared" si="20"/>
        <v>0</v>
      </c>
      <c r="AC68" s="209">
        <f t="shared" si="20"/>
        <v>119</v>
      </c>
      <c r="AD68" s="219"/>
    </row>
    <row r="69" spans="1:32" s="253" customFormat="1" ht="38.25" customHeight="1">
      <c r="A69" s="228">
        <v>1</v>
      </c>
      <c r="B69" s="229" t="s">
        <v>645</v>
      </c>
      <c r="C69" s="249" t="s">
        <v>604</v>
      </c>
      <c r="D69" s="250"/>
      <c r="E69" s="250"/>
      <c r="F69" s="251" t="s">
        <v>646</v>
      </c>
      <c r="G69" s="210">
        <v>14990</v>
      </c>
      <c r="H69" s="210">
        <v>14900</v>
      </c>
      <c r="I69" s="210">
        <v>14990</v>
      </c>
      <c r="J69" s="210">
        <v>14900</v>
      </c>
      <c r="K69" s="210"/>
      <c r="L69" s="210"/>
      <c r="M69" s="210">
        <v>7028.3540000000003</v>
      </c>
      <c r="N69" s="210">
        <f>M69</f>
        <v>7028.3540000000003</v>
      </c>
      <c r="O69" s="210"/>
      <c r="P69" s="210"/>
      <c r="Q69" s="210">
        <v>324.45400000000001</v>
      </c>
      <c r="R69" s="210">
        <f>Q69</f>
        <v>324.45400000000001</v>
      </c>
      <c r="S69" s="210"/>
      <c r="T69" s="210"/>
      <c r="U69" s="208">
        <f t="shared" si="3"/>
        <v>0</v>
      </c>
      <c r="V69" s="210">
        <f>W69</f>
        <v>324.45400000000001</v>
      </c>
      <c r="W69" s="210">
        <f>P69+R69</f>
        <v>324.45400000000001</v>
      </c>
      <c r="X69" s="210">
        <v>14353</v>
      </c>
      <c r="Y69" s="210">
        <f>X69</f>
        <v>14353</v>
      </c>
      <c r="Z69" s="210"/>
      <c r="AA69" s="210"/>
      <c r="AB69" s="228"/>
      <c r="AC69" s="228"/>
      <c r="AD69" s="252"/>
    </row>
    <row r="70" spans="1:32" s="253" customFormat="1" ht="38.25" customHeight="1">
      <c r="A70" s="228">
        <v>2</v>
      </c>
      <c r="B70" s="229" t="s">
        <v>647</v>
      </c>
      <c r="C70" s="249"/>
      <c r="D70" s="250"/>
      <c r="E70" s="250"/>
      <c r="F70" s="251" t="s">
        <v>648</v>
      </c>
      <c r="G70" s="210">
        <v>12500</v>
      </c>
      <c r="H70" s="210">
        <v>11641.400000000001</v>
      </c>
      <c r="I70" s="210">
        <v>11500</v>
      </c>
      <c r="J70" s="210">
        <v>10642</v>
      </c>
      <c r="K70" s="210"/>
      <c r="L70" s="210"/>
      <c r="M70" s="210">
        <v>5174.4229999999998</v>
      </c>
      <c r="N70" s="210">
        <f>M70</f>
        <v>5174.4229999999998</v>
      </c>
      <c r="O70" s="210"/>
      <c r="P70" s="210"/>
      <c r="Q70" s="210">
        <v>96.528999999999996</v>
      </c>
      <c r="R70" s="210">
        <f>Q70</f>
        <v>96.528999999999996</v>
      </c>
      <c r="S70" s="210"/>
      <c r="T70" s="210"/>
      <c r="U70" s="208">
        <f t="shared" si="3"/>
        <v>0</v>
      </c>
      <c r="V70" s="210">
        <f>W70</f>
        <v>96.528999999999996</v>
      </c>
      <c r="W70" s="210">
        <f>P70+R70</f>
        <v>96.528999999999996</v>
      </c>
      <c r="X70" s="210">
        <v>10380.5</v>
      </c>
      <c r="Y70" s="210">
        <f>X70</f>
        <v>10380.5</v>
      </c>
      <c r="Z70" s="210"/>
      <c r="AA70" s="210"/>
      <c r="AB70" s="228"/>
      <c r="AC70" s="228"/>
      <c r="AD70" s="252"/>
    </row>
    <row r="71" spans="1:32" s="253" customFormat="1" ht="38.25" customHeight="1">
      <c r="A71" s="228">
        <v>3</v>
      </c>
      <c r="B71" s="229" t="s">
        <v>649</v>
      </c>
      <c r="C71" s="249"/>
      <c r="D71" s="250"/>
      <c r="E71" s="250"/>
      <c r="F71" s="251" t="s">
        <v>650</v>
      </c>
      <c r="G71" s="210">
        <v>2800</v>
      </c>
      <c r="H71" s="210">
        <v>2628</v>
      </c>
      <c r="I71" s="210">
        <v>2800</v>
      </c>
      <c r="J71" s="210">
        <v>2628</v>
      </c>
      <c r="K71" s="210"/>
      <c r="L71" s="210"/>
      <c r="M71" s="210">
        <v>1169.6310000000001</v>
      </c>
      <c r="N71" s="210">
        <f>M71</f>
        <v>1169.6310000000001</v>
      </c>
      <c r="O71" s="210"/>
      <c r="P71" s="210"/>
      <c r="Q71" s="210"/>
      <c r="R71" s="210"/>
      <c r="S71" s="210"/>
      <c r="T71" s="210"/>
      <c r="U71" s="208">
        <f t="shared" si="3"/>
        <v>0</v>
      </c>
      <c r="V71" s="210">
        <f>W71</f>
        <v>0</v>
      </c>
      <c r="W71" s="210">
        <f>P71+R71</f>
        <v>0</v>
      </c>
      <c r="X71" s="210">
        <v>2378.5</v>
      </c>
      <c r="Y71" s="210">
        <f>X71</f>
        <v>2378.5</v>
      </c>
      <c r="Z71" s="210">
        <v>119</v>
      </c>
      <c r="AA71" s="210">
        <f>Z71</f>
        <v>119</v>
      </c>
      <c r="AB71" s="228"/>
      <c r="AC71" s="228">
        <f>AA71</f>
        <v>119</v>
      </c>
      <c r="AD71" s="252"/>
    </row>
    <row r="72" spans="1:32" s="253" customFormat="1" ht="38.25" customHeight="1">
      <c r="A72" s="228" t="s">
        <v>503</v>
      </c>
      <c r="B72" s="229" t="s">
        <v>651</v>
      </c>
      <c r="C72" s="249"/>
      <c r="D72" s="250"/>
      <c r="E72" s="250"/>
      <c r="F72" s="251" t="s">
        <v>652</v>
      </c>
      <c r="G72" s="210">
        <v>5000</v>
      </c>
      <c r="H72" s="210">
        <v>2700</v>
      </c>
      <c r="I72" s="210">
        <v>5000</v>
      </c>
      <c r="J72" s="210">
        <v>2700</v>
      </c>
      <c r="K72" s="210"/>
      <c r="L72" s="210"/>
      <c r="M72" s="210">
        <v>2700</v>
      </c>
      <c r="N72" s="210">
        <f>M72</f>
        <v>2700</v>
      </c>
      <c r="O72" s="210"/>
      <c r="P72" s="210"/>
      <c r="Q72" s="210"/>
      <c r="R72" s="210"/>
      <c r="S72" s="210"/>
      <c r="T72" s="210"/>
      <c r="U72" s="208">
        <f t="shared" si="3"/>
        <v>0</v>
      </c>
      <c r="V72" s="210"/>
      <c r="W72" s="210"/>
      <c r="X72" s="210">
        <f>Y72</f>
        <v>2700</v>
      </c>
      <c r="Y72" s="210">
        <v>2700</v>
      </c>
      <c r="Z72" s="210"/>
      <c r="AA72" s="210"/>
      <c r="AB72" s="228"/>
      <c r="AC72" s="228"/>
      <c r="AD72" s="252" t="s">
        <v>568</v>
      </c>
    </row>
    <row r="73" spans="1:32" s="253" customFormat="1" ht="38.25" customHeight="1">
      <c r="A73" s="228" t="s">
        <v>504</v>
      </c>
      <c r="B73" s="229" t="s">
        <v>653</v>
      </c>
      <c r="C73" s="249"/>
      <c r="D73" s="250"/>
      <c r="E73" s="250"/>
      <c r="F73" s="251" t="s">
        <v>654</v>
      </c>
      <c r="G73" s="210">
        <v>11068</v>
      </c>
      <c r="H73" s="210">
        <v>11034</v>
      </c>
      <c r="I73" s="210">
        <v>11068</v>
      </c>
      <c r="J73" s="210">
        <v>11034</v>
      </c>
      <c r="K73" s="210"/>
      <c r="L73" s="210"/>
      <c r="M73" s="210">
        <v>9655.1730000000007</v>
      </c>
      <c r="N73" s="210">
        <f>M73</f>
        <v>9655.1730000000007</v>
      </c>
      <c r="O73" s="210"/>
      <c r="P73" s="210"/>
      <c r="Q73" s="210">
        <v>505.827</v>
      </c>
      <c r="R73" s="210">
        <f>Q73</f>
        <v>505.827</v>
      </c>
      <c r="S73" s="210"/>
      <c r="T73" s="210"/>
      <c r="U73" s="208">
        <f t="shared" si="3"/>
        <v>0</v>
      </c>
      <c r="V73" s="210">
        <f>Q73</f>
        <v>505.827</v>
      </c>
      <c r="W73" s="210">
        <f>V73</f>
        <v>505.827</v>
      </c>
      <c r="X73" s="210">
        <f>Y73</f>
        <v>10161</v>
      </c>
      <c r="Y73" s="210">
        <v>10161</v>
      </c>
      <c r="Z73" s="210"/>
      <c r="AA73" s="210"/>
      <c r="AB73" s="228"/>
      <c r="AC73" s="228"/>
      <c r="AD73" s="252"/>
    </row>
    <row r="74" spans="1:32" s="273" customFormat="1" ht="63" customHeight="1">
      <c r="A74" s="268" t="s">
        <v>611</v>
      </c>
      <c r="B74" s="245" t="s">
        <v>655</v>
      </c>
      <c r="C74" s="269"/>
      <c r="D74" s="270"/>
      <c r="E74" s="269"/>
      <c r="F74" s="271"/>
      <c r="G74" s="212">
        <f>SUM(G75:G75)</f>
        <v>7500</v>
      </c>
      <c r="H74" s="212">
        <f t="shared" ref="H74:AC74" si="21">SUM(H75:H75)</f>
        <v>7500</v>
      </c>
      <c r="I74" s="212">
        <f t="shared" si="21"/>
        <v>7500</v>
      </c>
      <c r="J74" s="212">
        <f t="shared" si="21"/>
        <v>1930</v>
      </c>
      <c r="K74" s="212">
        <f t="shared" si="21"/>
        <v>0</v>
      </c>
      <c r="L74" s="212">
        <f t="shared" si="21"/>
        <v>0</v>
      </c>
      <c r="M74" s="212">
        <f t="shared" si="21"/>
        <v>283.798</v>
      </c>
      <c r="N74" s="212">
        <f t="shared" si="21"/>
        <v>283.798</v>
      </c>
      <c r="O74" s="212">
        <f t="shared" si="21"/>
        <v>0</v>
      </c>
      <c r="P74" s="212">
        <f t="shared" si="21"/>
        <v>0</v>
      </c>
      <c r="Q74" s="212">
        <f t="shared" si="21"/>
        <v>0.3</v>
      </c>
      <c r="R74" s="212">
        <f t="shared" si="21"/>
        <v>0.3</v>
      </c>
      <c r="S74" s="212">
        <f t="shared" si="21"/>
        <v>0</v>
      </c>
      <c r="T74" s="212">
        <f t="shared" si="21"/>
        <v>0</v>
      </c>
      <c r="U74" s="208">
        <f t="shared" si="3"/>
        <v>0</v>
      </c>
      <c r="V74" s="212">
        <f t="shared" si="21"/>
        <v>0.3</v>
      </c>
      <c r="W74" s="212">
        <f t="shared" si="21"/>
        <v>0.3</v>
      </c>
      <c r="X74" s="212">
        <f t="shared" si="21"/>
        <v>1930</v>
      </c>
      <c r="Y74" s="212">
        <f t="shared" si="21"/>
        <v>1930</v>
      </c>
      <c r="Z74" s="212">
        <f t="shared" si="21"/>
        <v>0</v>
      </c>
      <c r="AA74" s="212">
        <f>SUM(AA75:AA75)</f>
        <v>0</v>
      </c>
      <c r="AB74" s="212">
        <f t="shared" si="21"/>
        <v>0</v>
      </c>
      <c r="AC74" s="212">
        <f t="shared" si="21"/>
        <v>0</v>
      </c>
      <c r="AD74" s="272"/>
    </row>
    <row r="75" spans="1:32" s="253" customFormat="1" ht="38.25" customHeight="1">
      <c r="A75" s="228"/>
      <c r="B75" s="229" t="s">
        <v>656</v>
      </c>
      <c r="C75" s="249"/>
      <c r="D75" s="250"/>
      <c r="E75" s="250"/>
      <c r="F75" s="251" t="s">
        <v>657</v>
      </c>
      <c r="G75" s="210">
        <v>7500</v>
      </c>
      <c r="H75" s="210">
        <f>G75</f>
        <v>7500</v>
      </c>
      <c r="I75" s="210">
        <v>7500</v>
      </c>
      <c r="J75" s="210">
        <v>1930</v>
      </c>
      <c r="K75" s="210"/>
      <c r="L75" s="210"/>
      <c r="M75" s="210">
        <v>283.798</v>
      </c>
      <c r="N75" s="210">
        <f>M75</f>
        <v>283.798</v>
      </c>
      <c r="O75" s="210"/>
      <c r="P75" s="210"/>
      <c r="Q75" s="210">
        <v>0.3</v>
      </c>
      <c r="R75" s="210">
        <f>Q75</f>
        <v>0.3</v>
      </c>
      <c r="S75" s="210"/>
      <c r="T75" s="210"/>
      <c r="U75" s="208">
        <f t="shared" si="3"/>
        <v>0</v>
      </c>
      <c r="V75" s="210">
        <v>0.3</v>
      </c>
      <c r="W75" s="210">
        <f>V75</f>
        <v>0.3</v>
      </c>
      <c r="X75" s="210">
        <v>1930</v>
      </c>
      <c r="Y75" s="210">
        <f>X75</f>
        <v>1930</v>
      </c>
      <c r="Z75" s="210"/>
      <c r="AA75" s="210"/>
      <c r="AB75" s="228"/>
      <c r="AC75" s="228"/>
      <c r="AD75" s="252"/>
    </row>
    <row r="76" spans="1:32" s="273" customFormat="1" ht="21.75" customHeight="1">
      <c r="A76" s="268" t="s">
        <v>658</v>
      </c>
      <c r="B76" s="245" t="s">
        <v>612</v>
      </c>
      <c r="C76" s="269"/>
      <c r="D76" s="270"/>
      <c r="E76" s="269"/>
      <c r="F76" s="271"/>
      <c r="G76" s="212">
        <f t="shared" ref="G76:AC76" si="22">SUM(G77:G85)</f>
        <v>0</v>
      </c>
      <c r="H76" s="212">
        <f t="shared" si="22"/>
        <v>0</v>
      </c>
      <c r="I76" s="212">
        <f t="shared" si="22"/>
        <v>0</v>
      </c>
      <c r="J76" s="212">
        <f t="shared" si="22"/>
        <v>0</v>
      </c>
      <c r="K76" s="212">
        <f t="shared" si="22"/>
        <v>0</v>
      </c>
      <c r="L76" s="212">
        <f t="shared" si="22"/>
        <v>0</v>
      </c>
      <c r="M76" s="212">
        <f t="shared" si="22"/>
        <v>0</v>
      </c>
      <c r="N76" s="212">
        <f t="shared" si="22"/>
        <v>0</v>
      </c>
      <c r="O76" s="212">
        <f t="shared" si="22"/>
        <v>0</v>
      </c>
      <c r="P76" s="212">
        <f t="shared" si="22"/>
        <v>0</v>
      </c>
      <c r="Q76" s="212">
        <f t="shared" si="22"/>
        <v>0</v>
      </c>
      <c r="R76" s="212">
        <f t="shared" si="22"/>
        <v>0</v>
      </c>
      <c r="S76" s="212">
        <f t="shared" si="22"/>
        <v>0</v>
      </c>
      <c r="T76" s="212">
        <f t="shared" si="22"/>
        <v>0</v>
      </c>
      <c r="U76" s="208">
        <f t="shared" si="3"/>
        <v>0</v>
      </c>
      <c r="V76" s="212">
        <f t="shared" si="22"/>
        <v>0</v>
      </c>
      <c r="W76" s="212">
        <f t="shared" si="22"/>
        <v>0</v>
      </c>
      <c r="X76" s="212">
        <f t="shared" si="22"/>
        <v>0</v>
      </c>
      <c r="Y76" s="212">
        <f t="shared" si="22"/>
        <v>0</v>
      </c>
      <c r="Z76" s="212">
        <f t="shared" si="22"/>
        <v>39200</v>
      </c>
      <c r="AA76" s="212">
        <f t="shared" si="22"/>
        <v>39200</v>
      </c>
      <c r="AB76" s="212">
        <f t="shared" si="22"/>
        <v>0</v>
      </c>
      <c r="AC76" s="212">
        <f t="shared" si="22"/>
        <v>0</v>
      </c>
      <c r="AD76" s="272"/>
    </row>
    <row r="77" spans="1:32" s="260" customFormat="1" ht="35.25" customHeight="1">
      <c r="A77" s="228" t="s">
        <v>500</v>
      </c>
      <c r="B77" s="229" t="s">
        <v>659</v>
      </c>
      <c r="C77" s="249"/>
      <c r="D77" s="250"/>
      <c r="E77" s="250"/>
      <c r="F77" s="258"/>
      <c r="G77" s="214"/>
      <c r="H77" s="214"/>
      <c r="I77" s="214"/>
      <c r="J77" s="214"/>
      <c r="K77" s="218"/>
      <c r="L77" s="263"/>
      <c r="M77" s="263"/>
      <c r="N77" s="263"/>
      <c r="O77" s="214"/>
      <c r="P77" s="214"/>
      <c r="Q77" s="218"/>
      <c r="R77" s="218"/>
      <c r="S77" s="214"/>
      <c r="T77" s="214"/>
      <c r="U77" s="208">
        <f t="shared" ref="U77:U98" si="23">+P77+R77-W77</f>
        <v>0</v>
      </c>
      <c r="V77" s="214"/>
      <c r="W77" s="214"/>
      <c r="X77" s="263"/>
      <c r="Y77" s="263"/>
      <c r="Z77" s="226">
        <v>6500</v>
      </c>
      <c r="AA77" s="226">
        <v>6500</v>
      </c>
      <c r="AB77" s="263"/>
      <c r="AC77" s="263"/>
      <c r="AD77" s="219"/>
    </row>
    <row r="78" spans="1:32" s="260" customFormat="1" ht="35.25" customHeight="1">
      <c r="A78" s="228" t="s">
        <v>501</v>
      </c>
      <c r="B78" s="229" t="s">
        <v>660</v>
      </c>
      <c r="C78" s="249"/>
      <c r="D78" s="250"/>
      <c r="E78" s="250"/>
      <c r="F78" s="258"/>
      <c r="G78" s="214"/>
      <c r="H78" s="214"/>
      <c r="I78" s="214"/>
      <c r="J78" s="214"/>
      <c r="K78" s="218"/>
      <c r="L78" s="263"/>
      <c r="M78" s="263"/>
      <c r="N78" s="263"/>
      <c r="O78" s="214"/>
      <c r="P78" s="214"/>
      <c r="Q78" s="218"/>
      <c r="R78" s="218"/>
      <c r="S78" s="214"/>
      <c r="T78" s="214"/>
      <c r="U78" s="208">
        <f t="shared" si="23"/>
        <v>0</v>
      </c>
      <c r="V78" s="214"/>
      <c r="W78" s="214"/>
      <c r="X78" s="263"/>
      <c r="Y78" s="263"/>
      <c r="Z78" s="226">
        <v>1700</v>
      </c>
      <c r="AA78" s="226">
        <v>1700</v>
      </c>
      <c r="AB78" s="263"/>
      <c r="AC78" s="263"/>
      <c r="AD78" s="219"/>
    </row>
    <row r="79" spans="1:32" s="260" customFormat="1" ht="35.25" customHeight="1">
      <c r="A79" s="228" t="s">
        <v>502</v>
      </c>
      <c r="B79" s="229" t="s">
        <v>661</v>
      </c>
      <c r="C79" s="249"/>
      <c r="D79" s="250"/>
      <c r="E79" s="250"/>
      <c r="F79" s="258"/>
      <c r="G79" s="214"/>
      <c r="H79" s="214"/>
      <c r="I79" s="214"/>
      <c r="J79" s="214"/>
      <c r="K79" s="218"/>
      <c r="L79" s="263"/>
      <c r="M79" s="263"/>
      <c r="N79" s="263"/>
      <c r="O79" s="214"/>
      <c r="P79" s="214"/>
      <c r="Q79" s="218"/>
      <c r="R79" s="218"/>
      <c r="S79" s="214"/>
      <c r="T79" s="214"/>
      <c r="U79" s="208">
        <f t="shared" si="23"/>
        <v>0</v>
      </c>
      <c r="V79" s="214"/>
      <c r="W79" s="214"/>
      <c r="X79" s="263"/>
      <c r="Y79" s="263"/>
      <c r="Z79" s="226">
        <v>8000</v>
      </c>
      <c r="AA79" s="226">
        <v>8000</v>
      </c>
      <c r="AB79" s="263"/>
      <c r="AC79" s="263"/>
      <c r="AD79" s="219"/>
    </row>
    <row r="80" spans="1:32" s="260" customFormat="1" ht="35.25" customHeight="1">
      <c r="A80" s="228" t="s">
        <v>503</v>
      </c>
      <c r="B80" s="229" t="s">
        <v>662</v>
      </c>
      <c r="C80" s="249"/>
      <c r="D80" s="250"/>
      <c r="E80" s="250"/>
      <c r="F80" s="258"/>
      <c r="G80" s="214"/>
      <c r="H80" s="214"/>
      <c r="I80" s="214"/>
      <c r="J80" s="214"/>
      <c r="K80" s="218"/>
      <c r="L80" s="263"/>
      <c r="M80" s="263"/>
      <c r="N80" s="263"/>
      <c r="O80" s="214"/>
      <c r="P80" s="214"/>
      <c r="Q80" s="218"/>
      <c r="R80" s="218"/>
      <c r="S80" s="214"/>
      <c r="T80" s="214"/>
      <c r="U80" s="208">
        <f t="shared" si="23"/>
        <v>0</v>
      </c>
      <c r="V80" s="214"/>
      <c r="W80" s="214"/>
      <c r="X80" s="263"/>
      <c r="Y80" s="263"/>
      <c r="Z80" s="226">
        <v>7000</v>
      </c>
      <c r="AA80" s="226">
        <v>7000</v>
      </c>
      <c r="AB80" s="263"/>
      <c r="AC80" s="263"/>
      <c r="AD80" s="219"/>
    </row>
    <row r="81" spans="1:32" s="260" customFormat="1" ht="35.25" customHeight="1">
      <c r="A81" s="228">
        <v>5</v>
      </c>
      <c r="B81" s="229" t="s">
        <v>663</v>
      </c>
      <c r="C81" s="249"/>
      <c r="D81" s="250"/>
      <c r="E81" s="250"/>
      <c r="F81" s="258"/>
      <c r="G81" s="214"/>
      <c r="H81" s="214"/>
      <c r="I81" s="214"/>
      <c r="J81" s="214"/>
      <c r="K81" s="218"/>
      <c r="L81" s="263"/>
      <c r="M81" s="263"/>
      <c r="N81" s="263"/>
      <c r="O81" s="214"/>
      <c r="P81" s="214"/>
      <c r="Q81" s="218"/>
      <c r="R81" s="218"/>
      <c r="S81" s="214"/>
      <c r="T81" s="214"/>
      <c r="U81" s="208">
        <f t="shared" si="23"/>
        <v>0</v>
      </c>
      <c r="V81" s="214"/>
      <c r="W81" s="214"/>
      <c r="X81" s="263"/>
      <c r="Y81" s="263"/>
      <c r="Z81" s="226">
        <v>5000</v>
      </c>
      <c r="AA81" s="226">
        <v>5000</v>
      </c>
      <c r="AB81" s="263"/>
      <c r="AC81" s="263"/>
      <c r="AD81" s="219"/>
    </row>
    <row r="82" spans="1:32" s="260" customFormat="1" ht="35.25" customHeight="1">
      <c r="A82" s="228" t="s">
        <v>505</v>
      </c>
      <c r="B82" s="229" t="s">
        <v>664</v>
      </c>
      <c r="C82" s="249"/>
      <c r="D82" s="250"/>
      <c r="E82" s="250"/>
      <c r="F82" s="258"/>
      <c r="G82" s="214"/>
      <c r="H82" s="214"/>
      <c r="I82" s="214"/>
      <c r="J82" s="214"/>
      <c r="K82" s="218"/>
      <c r="L82" s="263"/>
      <c r="M82" s="263"/>
      <c r="N82" s="263"/>
      <c r="O82" s="214"/>
      <c r="P82" s="214"/>
      <c r="Q82" s="218"/>
      <c r="R82" s="218"/>
      <c r="S82" s="214"/>
      <c r="T82" s="214"/>
      <c r="U82" s="208">
        <f t="shared" si="23"/>
        <v>0</v>
      </c>
      <c r="V82" s="214"/>
      <c r="W82" s="214"/>
      <c r="X82" s="263"/>
      <c r="Y82" s="263"/>
      <c r="Z82" s="226">
        <v>7000</v>
      </c>
      <c r="AA82" s="226">
        <v>7000</v>
      </c>
      <c r="AB82" s="263"/>
      <c r="AC82" s="263"/>
      <c r="AD82" s="219"/>
    </row>
    <row r="83" spans="1:32" s="260" customFormat="1" ht="35.25" customHeight="1">
      <c r="A83" s="228" t="s">
        <v>506</v>
      </c>
      <c r="B83" s="229" t="s">
        <v>665</v>
      </c>
      <c r="C83" s="249"/>
      <c r="D83" s="250"/>
      <c r="E83" s="250"/>
      <c r="F83" s="258"/>
      <c r="G83" s="214"/>
      <c r="H83" s="214"/>
      <c r="I83" s="214"/>
      <c r="J83" s="214"/>
      <c r="K83" s="218"/>
      <c r="L83" s="263"/>
      <c r="M83" s="263"/>
      <c r="N83" s="263"/>
      <c r="O83" s="214"/>
      <c r="P83" s="214"/>
      <c r="Q83" s="218"/>
      <c r="R83" s="218"/>
      <c r="S83" s="214"/>
      <c r="T83" s="214"/>
      <c r="U83" s="208">
        <f t="shared" si="23"/>
        <v>0</v>
      </c>
      <c r="V83" s="214"/>
      <c r="W83" s="214"/>
      <c r="X83" s="263"/>
      <c r="Y83" s="263"/>
      <c r="Z83" s="226">
        <v>3000</v>
      </c>
      <c r="AA83" s="226">
        <v>3000</v>
      </c>
      <c r="AB83" s="263"/>
      <c r="AC83" s="263"/>
      <c r="AD83" s="234" t="s">
        <v>622</v>
      </c>
    </row>
    <row r="84" spans="1:32" s="260" customFormat="1" ht="35.25" customHeight="1">
      <c r="A84" s="228" t="s">
        <v>507</v>
      </c>
      <c r="B84" s="229" t="s">
        <v>666</v>
      </c>
      <c r="C84" s="249"/>
      <c r="D84" s="250"/>
      <c r="E84" s="250"/>
      <c r="F84" s="258"/>
      <c r="G84" s="214"/>
      <c r="H84" s="214"/>
      <c r="I84" s="214"/>
      <c r="J84" s="214"/>
      <c r="K84" s="218"/>
      <c r="L84" s="263"/>
      <c r="M84" s="263"/>
      <c r="N84" s="263"/>
      <c r="O84" s="214"/>
      <c r="P84" s="214"/>
      <c r="Q84" s="218"/>
      <c r="R84" s="218"/>
      <c r="S84" s="214"/>
      <c r="T84" s="214"/>
      <c r="U84" s="208">
        <f t="shared" si="23"/>
        <v>0</v>
      </c>
      <c r="V84" s="214"/>
      <c r="W84" s="214"/>
      <c r="X84" s="263"/>
      <c r="Y84" s="263"/>
      <c r="Z84" s="226">
        <v>500</v>
      </c>
      <c r="AA84" s="226">
        <v>500</v>
      </c>
      <c r="AB84" s="263"/>
      <c r="AC84" s="263"/>
      <c r="AD84" s="234" t="s">
        <v>622</v>
      </c>
    </row>
    <row r="85" spans="1:32" s="260" customFormat="1" ht="35.25" customHeight="1">
      <c r="A85" s="228" t="s">
        <v>508</v>
      </c>
      <c r="B85" s="229" t="s">
        <v>667</v>
      </c>
      <c r="C85" s="249"/>
      <c r="D85" s="250"/>
      <c r="E85" s="250"/>
      <c r="F85" s="258"/>
      <c r="G85" s="214"/>
      <c r="H85" s="214"/>
      <c r="I85" s="214"/>
      <c r="J85" s="214"/>
      <c r="K85" s="218"/>
      <c r="L85" s="263"/>
      <c r="M85" s="263"/>
      <c r="N85" s="263"/>
      <c r="O85" s="214"/>
      <c r="P85" s="214"/>
      <c r="Q85" s="218"/>
      <c r="R85" s="218"/>
      <c r="S85" s="214"/>
      <c r="T85" s="214"/>
      <c r="U85" s="208">
        <f t="shared" si="23"/>
        <v>0</v>
      </c>
      <c r="V85" s="214"/>
      <c r="W85" s="214"/>
      <c r="X85" s="263"/>
      <c r="Y85" s="263"/>
      <c r="Z85" s="226">
        <v>500</v>
      </c>
      <c r="AA85" s="226">
        <v>500</v>
      </c>
      <c r="AB85" s="263"/>
      <c r="AC85" s="263"/>
      <c r="AD85" s="234" t="s">
        <v>622</v>
      </c>
    </row>
    <row r="86" spans="1:32" s="257" customFormat="1" ht="53.25" customHeight="1">
      <c r="A86" s="265" t="s">
        <v>73</v>
      </c>
      <c r="B86" s="274" t="s">
        <v>668</v>
      </c>
      <c r="C86" s="254"/>
      <c r="D86" s="254"/>
      <c r="E86" s="254"/>
      <c r="F86" s="258"/>
      <c r="G86" s="215">
        <f>G87</f>
        <v>12000</v>
      </c>
      <c r="H86" s="215">
        <f t="shared" ref="H86:W86" si="24">H87</f>
        <v>12000</v>
      </c>
      <c r="I86" s="215">
        <f t="shared" si="24"/>
        <v>10900</v>
      </c>
      <c r="J86" s="215">
        <f t="shared" si="24"/>
        <v>5415</v>
      </c>
      <c r="K86" s="215">
        <f t="shared" si="24"/>
        <v>0</v>
      </c>
      <c r="L86" s="215">
        <f t="shared" si="24"/>
        <v>0</v>
      </c>
      <c r="M86" s="215">
        <f t="shared" si="24"/>
        <v>4647.9579999999996</v>
      </c>
      <c r="N86" s="215">
        <f t="shared" si="24"/>
        <v>4647.9579999999996</v>
      </c>
      <c r="O86" s="215">
        <f t="shared" si="24"/>
        <v>0</v>
      </c>
      <c r="P86" s="215">
        <f t="shared" si="24"/>
        <v>0</v>
      </c>
      <c r="Q86" s="215">
        <f t="shared" si="24"/>
        <v>767.04200000000003</v>
      </c>
      <c r="R86" s="215">
        <f t="shared" si="24"/>
        <v>767.04200000000003</v>
      </c>
      <c r="S86" s="215">
        <f t="shared" si="24"/>
        <v>0</v>
      </c>
      <c r="T86" s="215">
        <f t="shared" si="24"/>
        <v>0</v>
      </c>
      <c r="U86" s="208">
        <f t="shared" si="23"/>
        <v>0</v>
      </c>
      <c r="V86" s="215">
        <f t="shared" si="24"/>
        <v>767.04200000000003</v>
      </c>
      <c r="W86" s="215">
        <f t="shared" si="24"/>
        <v>767.04200000000003</v>
      </c>
      <c r="X86" s="215">
        <f>X87</f>
        <v>5415</v>
      </c>
      <c r="Y86" s="215">
        <f>Y87</f>
        <v>5415</v>
      </c>
      <c r="Z86" s="215"/>
      <c r="AA86" s="215"/>
      <c r="AB86" s="215"/>
      <c r="AC86" s="215"/>
      <c r="AD86" s="219"/>
      <c r="AE86" s="256">
        <f>27075-1422</f>
        <v>25653</v>
      </c>
      <c r="AF86" s="267">
        <f>1789-367</f>
        <v>1422</v>
      </c>
    </row>
    <row r="87" spans="1:32" s="260" customFormat="1" ht="42" customHeight="1">
      <c r="A87" s="228">
        <v>1</v>
      </c>
      <c r="B87" s="229" t="s">
        <v>669</v>
      </c>
      <c r="C87" s="249"/>
      <c r="D87" s="250"/>
      <c r="E87" s="250"/>
      <c r="F87" s="251" t="s">
        <v>670</v>
      </c>
      <c r="G87" s="214">
        <v>12000</v>
      </c>
      <c r="H87" s="214">
        <v>12000</v>
      </c>
      <c r="I87" s="214">
        <v>10900</v>
      </c>
      <c r="J87" s="214">
        <v>5415</v>
      </c>
      <c r="K87" s="218"/>
      <c r="L87" s="263"/>
      <c r="M87" s="263">
        <v>4647.9579999999996</v>
      </c>
      <c r="N87" s="263">
        <f>M87</f>
        <v>4647.9579999999996</v>
      </c>
      <c r="O87" s="214"/>
      <c r="P87" s="214"/>
      <c r="Q87" s="218">
        <v>767.04200000000003</v>
      </c>
      <c r="R87" s="218">
        <f>Q87</f>
        <v>767.04200000000003</v>
      </c>
      <c r="S87" s="214"/>
      <c r="T87" s="214"/>
      <c r="U87" s="208">
        <f t="shared" si="23"/>
        <v>0</v>
      </c>
      <c r="V87" s="214">
        <f>Q87</f>
        <v>767.04200000000003</v>
      </c>
      <c r="W87" s="214">
        <f>V87</f>
        <v>767.04200000000003</v>
      </c>
      <c r="X87" s="263">
        <f>Y87</f>
        <v>5415</v>
      </c>
      <c r="Y87" s="263">
        <v>5415</v>
      </c>
      <c r="Z87" s="226"/>
      <c r="AA87" s="226"/>
      <c r="AB87" s="263"/>
      <c r="AC87" s="263"/>
      <c r="AD87" s="234" t="s">
        <v>671</v>
      </c>
    </row>
    <row r="88" spans="1:32" s="239" customFormat="1" ht="31.5" customHeight="1">
      <c r="A88" s="275" t="s">
        <v>54</v>
      </c>
      <c r="B88" s="276" t="s">
        <v>672</v>
      </c>
      <c r="C88" s="237"/>
      <c r="D88" s="237"/>
      <c r="E88" s="237"/>
      <c r="F88" s="277"/>
      <c r="G88" s="216"/>
      <c r="H88" s="216"/>
      <c r="I88" s="216"/>
      <c r="J88" s="216"/>
      <c r="K88" s="216"/>
      <c r="L88" s="216"/>
      <c r="M88" s="216"/>
      <c r="N88" s="216"/>
      <c r="O88" s="216"/>
      <c r="P88" s="216"/>
      <c r="Q88" s="216"/>
      <c r="R88" s="216"/>
      <c r="S88" s="216"/>
      <c r="T88" s="216"/>
      <c r="U88" s="208">
        <f t="shared" si="23"/>
        <v>0</v>
      </c>
      <c r="V88" s="216"/>
      <c r="W88" s="216"/>
      <c r="X88" s="216"/>
      <c r="Y88" s="216"/>
      <c r="Z88" s="216">
        <f>Z89+Z92</f>
        <v>25000</v>
      </c>
      <c r="AA88" s="216">
        <f>AA89+AA92</f>
        <v>25000</v>
      </c>
      <c r="AB88" s="216"/>
      <c r="AC88" s="216"/>
      <c r="AD88" s="278"/>
    </row>
    <row r="89" spans="1:32" s="257" customFormat="1" ht="40.5" hidden="1" customHeight="1">
      <c r="A89" s="265" t="s">
        <v>64</v>
      </c>
      <c r="B89" s="274" t="s">
        <v>673</v>
      </c>
      <c r="C89" s="254"/>
      <c r="D89" s="254"/>
      <c r="E89" s="254"/>
      <c r="F89" s="258"/>
      <c r="G89" s="215"/>
      <c r="H89" s="215"/>
      <c r="I89" s="215"/>
      <c r="J89" s="215"/>
      <c r="K89" s="215"/>
      <c r="L89" s="215"/>
      <c r="M89" s="215"/>
      <c r="N89" s="215"/>
      <c r="O89" s="215"/>
      <c r="P89" s="215"/>
      <c r="Q89" s="215"/>
      <c r="R89" s="215"/>
      <c r="S89" s="215"/>
      <c r="T89" s="215"/>
      <c r="U89" s="208">
        <f t="shared" si="23"/>
        <v>0</v>
      </c>
      <c r="V89" s="215"/>
      <c r="W89" s="215"/>
      <c r="X89" s="215"/>
      <c r="Y89" s="215"/>
      <c r="Z89" s="215">
        <f>Z90+Z91</f>
        <v>0</v>
      </c>
      <c r="AA89" s="215">
        <f>AA90+AA91</f>
        <v>0</v>
      </c>
      <c r="AB89" s="215"/>
      <c r="AC89" s="215"/>
      <c r="AD89" s="219"/>
      <c r="AE89" s="256"/>
      <c r="AF89" s="267"/>
    </row>
    <row r="90" spans="1:32" s="260" customFormat="1" ht="42" hidden="1" customHeight="1">
      <c r="A90" s="228">
        <v>1</v>
      </c>
      <c r="B90" s="229" t="s">
        <v>674</v>
      </c>
      <c r="C90" s="249"/>
      <c r="D90" s="250"/>
      <c r="E90" s="250"/>
      <c r="F90" s="251"/>
      <c r="G90" s="214"/>
      <c r="H90" s="214"/>
      <c r="I90" s="214"/>
      <c r="J90" s="214"/>
      <c r="K90" s="218"/>
      <c r="L90" s="263"/>
      <c r="M90" s="263"/>
      <c r="N90" s="263"/>
      <c r="O90" s="214"/>
      <c r="P90" s="214"/>
      <c r="Q90" s="218"/>
      <c r="R90" s="218"/>
      <c r="S90" s="214"/>
      <c r="T90" s="214"/>
      <c r="U90" s="208">
        <f t="shared" si="23"/>
        <v>0</v>
      </c>
      <c r="V90" s="214"/>
      <c r="W90" s="214"/>
      <c r="X90" s="263"/>
      <c r="Y90" s="263"/>
      <c r="Z90" s="226"/>
      <c r="AA90" s="226"/>
      <c r="AB90" s="263"/>
      <c r="AC90" s="263"/>
      <c r="AD90" s="234"/>
    </row>
    <row r="91" spans="1:32" s="260" customFormat="1" ht="42" hidden="1" customHeight="1">
      <c r="A91" s="228">
        <v>2</v>
      </c>
      <c r="B91" s="229" t="s">
        <v>675</v>
      </c>
      <c r="C91" s="249"/>
      <c r="D91" s="250"/>
      <c r="E91" s="250"/>
      <c r="F91" s="251"/>
      <c r="G91" s="214"/>
      <c r="H91" s="214"/>
      <c r="I91" s="214"/>
      <c r="J91" s="214"/>
      <c r="K91" s="218"/>
      <c r="L91" s="263"/>
      <c r="M91" s="263"/>
      <c r="N91" s="263"/>
      <c r="O91" s="214"/>
      <c r="P91" s="214"/>
      <c r="Q91" s="218"/>
      <c r="R91" s="218"/>
      <c r="S91" s="214"/>
      <c r="T91" s="214"/>
      <c r="U91" s="208">
        <f t="shared" si="23"/>
        <v>0</v>
      </c>
      <c r="V91" s="214"/>
      <c r="W91" s="214"/>
      <c r="X91" s="263"/>
      <c r="Y91" s="263"/>
      <c r="Z91" s="226"/>
      <c r="AA91" s="226"/>
      <c r="AB91" s="263"/>
      <c r="AC91" s="263"/>
      <c r="AD91" s="234"/>
    </row>
    <row r="92" spans="1:32" s="257" customFormat="1" ht="80.25" customHeight="1">
      <c r="A92" s="279" t="s">
        <v>64</v>
      </c>
      <c r="B92" s="274" t="s">
        <v>513</v>
      </c>
      <c r="C92" s="254" t="s">
        <v>537</v>
      </c>
      <c r="D92" s="254"/>
      <c r="E92" s="254"/>
      <c r="F92" s="258"/>
      <c r="G92" s="215"/>
      <c r="H92" s="215"/>
      <c r="I92" s="215">
        <f>I93</f>
        <v>70000</v>
      </c>
      <c r="J92" s="215">
        <f>J93</f>
        <v>70000</v>
      </c>
      <c r="K92" s="215"/>
      <c r="L92" s="215"/>
      <c r="M92" s="215"/>
      <c r="N92" s="215"/>
      <c r="O92" s="215"/>
      <c r="P92" s="215"/>
      <c r="Q92" s="215"/>
      <c r="R92" s="215"/>
      <c r="S92" s="215"/>
      <c r="T92" s="215"/>
      <c r="U92" s="208">
        <f t="shared" si="23"/>
        <v>0</v>
      </c>
      <c r="V92" s="215"/>
      <c r="W92" s="215"/>
      <c r="X92" s="215"/>
      <c r="Y92" s="215"/>
      <c r="Z92" s="215">
        <f>Z93</f>
        <v>25000</v>
      </c>
      <c r="AA92" s="215">
        <f>AA93</f>
        <v>25000</v>
      </c>
      <c r="AB92" s="215"/>
      <c r="AC92" s="215"/>
      <c r="AD92" s="219"/>
      <c r="AE92" s="256"/>
      <c r="AF92" s="267"/>
    </row>
    <row r="93" spans="1:32" s="260" customFormat="1" ht="42" customHeight="1">
      <c r="A93" s="228">
        <v>1</v>
      </c>
      <c r="B93" s="229" t="s">
        <v>676</v>
      </c>
      <c r="C93" s="249"/>
      <c r="D93" s="250"/>
      <c r="E93" s="250"/>
      <c r="F93" s="251"/>
      <c r="G93" s="214"/>
      <c r="H93" s="214"/>
      <c r="I93" s="214">
        <v>70000</v>
      </c>
      <c r="J93" s="214">
        <v>70000</v>
      </c>
      <c r="K93" s="218"/>
      <c r="L93" s="263"/>
      <c r="M93" s="263"/>
      <c r="N93" s="263"/>
      <c r="O93" s="214"/>
      <c r="P93" s="214"/>
      <c r="Q93" s="218"/>
      <c r="R93" s="218"/>
      <c r="S93" s="214"/>
      <c r="T93" s="214"/>
      <c r="U93" s="208">
        <f t="shared" si="23"/>
        <v>0</v>
      </c>
      <c r="V93" s="214"/>
      <c r="W93" s="214"/>
      <c r="X93" s="263"/>
      <c r="Y93" s="263"/>
      <c r="Z93" s="226">
        <v>25000</v>
      </c>
      <c r="AA93" s="226">
        <v>25000</v>
      </c>
      <c r="AB93" s="263"/>
      <c r="AC93" s="263"/>
      <c r="AD93" s="234"/>
    </row>
    <row r="94" spans="1:32" s="239" customFormat="1" ht="31.5" customHeight="1">
      <c r="A94" s="275" t="s">
        <v>61</v>
      </c>
      <c r="B94" s="276" t="s">
        <v>697</v>
      </c>
      <c r="C94" s="237"/>
      <c r="D94" s="237"/>
      <c r="E94" s="237"/>
      <c r="F94" s="277"/>
      <c r="G94" s="216"/>
      <c r="H94" s="216"/>
      <c r="I94" s="216"/>
      <c r="J94" s="216"/>
      <c r="K94" s="216"/>
      <c r="L94" s="216"/>
      <c r="M94" s="216"/>
      <c r="N94" s="216"/>
      <c r="O94" s="216"/>
      <c r="P94" s="216"/>
      <c r="Q94" s="216"/>
      <c r="R94" s="216"/>
      <c r="S94" s="216"/>
      <c r="T94" s="216"/>
      <c r="U94" s="208">
        <f t="shared" si="23"/>
        <v>0</v>
      </c>
      <c r="V94" s="216"/>
      <c r="W94" s="216"/>
      <c r="X94" s="216"/>
      <c r="Y94" s="216"/>
      <c r="Z94" s="216"/>
      <c r="AA94" s="216"/>
      <c r="AB94" s="216"/>
      <c r="AC94" s="216"/>
      <c r="AD94" s="278"/>
    </row>
    <row r="95" spans="1:32" s="257" customFormat="1" ht="40.5" hidden="1" customHeight="1">
      <c r="A95" s="265"/>
      <c r="B95" s="274"/>
      <c r="C95" s="254"/>
      <c r="D95" s="254"/>
      <c r="E95" s="254"/>
      <c r="F95" s="258"/>
      <c r="G95" s="215"/>
      <c r="H95" s="215"/>
      <c r="I95" s="215"/>
      <c r="J95" s="215"/>
      <c r="K95" s="215"/>
      <c r="L95" s="215"/>
      <c r="M95" s="215"/>
      <c r="N95" s="215"/>
      <c r="O95" s="215"/>
      <c r="P95" s="215"/>
      <c r="Q95" s="215"/>
      <c r="R95" s="215"/>
      <c r="S95" s="215"/>
      <c r="T95" s="215"/>
      <c r="U95" s="208">
        <f t="shared" si="23"/>
        <v>0</v>
      </c>
      <c r="V95" s="215"/>
      <c r="W95" s="215"/>
      <c r="X95" s="215"/>
      <c r="Y95" s="215"/>
      <c r="Z95" s="215"/>
      <c r="AA95" s="215"/>
      <c r="AB95" s="215"/>
      <c r="AC95" s="215"/>
      <c r="AD95" s="219"/>
      <c r="AE95" s="256"/>
      <c r="AF95" s="267"/>
    </row>
    <row r="96" spans="1:32" s="257" customFormat="1" ht="31.5" customHeight="1">
      <c r="A96" s="279" t="s">
        <v>64</v>
      </c>
      <c r="B96" s="274" t="s">
        <v>698</v>
      </c>
      <c r="C96" s="254"/>
      <c r="D96" s="254"/>
      <c r="E96" s="254"/>
      <c r="F96" s="258"/>
      <c r="G96" s="216">
        <f>SUM(G97:G98)</f>
        <v>44000</v>
      </c>
      <c r="H96" s="216">
        <f>SUM(H97:H98)</f>
        <v>44000</v>
      </c>
      <c r="I96" s="215"/>
      <c r="J96" s="215"/>
      <c r="K96" s="215"/>
      <c r="L96" s="215"/>
      <c r="M96" s="215"/>
      <c r="N96" s="215"/>
      <c r="O96" s="215"/>
      <c r="P96" s="215"/>
      <c r="Q96" s="216">
        <f>SUM(Q97:Q98)</f>
        <v>30000</v>
      </c>
      <c r="R96" s="216">
        <f>SUM(R97:R98)</f>
        <v>30000</v>
      </c>
      <c r="S96" s="215"/>
      <c r="T96" s="215"/>
      <c r="U96" s="208">
        <f t="shared" si="23"/>
        <v>0</v>
      </c>
      <c r="V96" s="216">
        <f>SUM(V97:V98)</f>
        <v>30000</v>
      </c>
      <c r="W96" s="216">
        <f>SUM(W97:W98)</f>
        <v>30000</v>
      </c>
      <c r="X96" s="215"/>
      <c r="Y96" s="215"/>
      <c r="Z96" s="215"/>
      <c r="AA96" s="215"/>
      <c r="AB96" s="215"/>
      <c r="AC96" s="215"/>
      <c r="AD96" s="219"/>
      <c r="AE96" s="256"/>
      <c r="AF96" s="267"/>
    </row>
    <row r="97" spans="1:30" s="260" customFormat="1" ht="60" customHeight="1">
      <c r="A97" s="228">
        <v>1</v>
      </c>
      <c r="B97" s="229" t="s">
        <v>700</v>
      </c>
      <c r="C97" s="249"/>
      <c r="D97" s="250"/>
      <c r="E97" s="250"/>
      <c r="F97" s="251"/>
      <c r="G97" s="214">
        <v>38000</v>
      </c>
      <c r="H97" s="214">
        <v>38000</v>
      </c>
      <c r="I97" s="214"/>
      <c r="J97" s="214"/>
      <c r="K97" s="218"/>
      <c r="L97" s="263"/>
      <c r="M97" s="263"/>
      <c r="N97" s="263"/>
      <c r="O97" s="214"/>
      <c r="P97" s="214"/>
      <c r="Q97" s="214">
        <v>25000</v>
      </c>
      <c r="R97" s="214">
        <v>25000</v>
      </c>
      <c r="S97" s="214"/>
      <c r="T97" s="214"/>
      <c r="U97" s="208">
        <f t="shared" si="23"/>
        <v>0</v>
      </c>
      <c r="V97" s="214">
        <v>25000</v>
      </c>
      <c r="W97" s="214">
        <v>25000</v>
      </c>
      <c r="X97" s="263"/>
      <c r="Y97" s="263"/>
      <c r="Z97" s="226"/>
      <c r="AA97" s="226"/>
      <c r="AB97" s="263"/>
      <c r="AC97" s="263"/>
      <c r="AD97" s="234"/>
    </row>
    <row r="98" spans="1:30" s="260" customFormat="1" ht="36" customHeight="1">
      <c r="A98" s="228">
        <v>2</v>
      </c>
      <c r="B98" s="229" t="s">
        <v>701</v>
      </c>
      <c r="C98" s="249"/>
      <c r="D98" s="250"/>
      <c r="E98" s="250"/>
      <c r="F98" s="251"/>
      <c r="G98" s="214">
        <v>6000</v>
      </c>
      <c r="H98" s="214">
        <v>6000</v>
      </c>
      <c r="I98" s="214"/>
      <c r="J98" s="214"/>
      <c r="K98" s="218"/>
      <c r="L98" s="263"/>
      <c r="M98" s="263"/>
      <c r="N98" s="263"/>
      <c r="O98" s="214"/>
      <c r="P98" s="214"/>
      <c r="Q98" s="214">
        <v>5000</v>
      </c>
      <c r="R98" s="214">
        <v>5000</v>
      </c>
      <c r="S98" s="214"/>
      <c r="T98" s="214"/>
      <c r="U98" s="208">
        <f t="shared" si="23"/>
        <v>0</v>
      </c>
      <c r="V98" s="214">
        <v>5000</v>
      </c>
      <c r="W98" s="214">
        <v>5000</v>
      </c>
      <c r="X98" s="263"/>
      <c r="Y98" s="263"/>
      <c r="Z98" s="226"/>
      <c r="AA98" s="226"/>
      <c r="AB98" s="263"/>
      <c r="AC98" s="263"/>
      <c r="AD98" s="234"/>
    </row>
  </sheetData>
  <mergeCells count="53">
    <mergeCell ref="A1:AD1"/>
    <mergeCell ref="A2:AD2"/>
    <mergeCell ref="AA8:AC8"/>
    <mergeCell ref="J9:J10"/>
    <mergeCell ref="K9:L9"/>
    <mergeCell ref="O9:O10"/>
    <mergeCell ref="P9:P10"/>
    <mergeCell ref="Q9:Q10"/>
    <mergeCell ref="R9:R10"/>
    <mergeCell ref="S9:S10"/>
    <mergeCell ref="T9:T10"/>
    <mergeCell ref="V9:V10"/>
    <mergeCell ref="V7:W8"/>
    <mergeCell ref="G8:G10"/>
    <mergeCell ref="Z8:Z10"/>
    <mergeCell ref="W9:W10"/>
    <mergeCell ref="X9:X10"/>
    <mergeCell ref="Y9:Y10"/>
    <mergeCell ref="X6:Y8"/>
    <mergeCell ref="Z6:AC7"/>
    <mergeCell ref="AA9:AA10"/>
    <mergeCell ref="AB9:AC9"/>
    <mergeCell ref="Q7:R8"/>
    <mergeCell ref="S7:T8"/>
    <mergeCell ref="H8:H10"/>
    <mergeCell ref="I8:I10"/>
    <mergeCell ref="J8:L8"/>
    <mergeCell ref="AB5:AD5"/>
    <mergeCell ref="A6:A10"/>
    <mergeCell ref="B6:B10"/>
    <mergeCell ref="C6:C10"/>
    <mergeCell ref="D6:D10"/>
    <mergeCell ref="E6:E10"/>
    <mergeCell ref="F6:H6"/>
    <mergeCell ref="I6:L7"/>
    <mergeCell ref="M6:N6"/>
    <mergeCell ref="O6:W6"/>
    <mergeCell ref="AD6:AD10"/>
    <mergeCell ref="F7:F10"/>
    <mergeCell ref="G7:H7"/>
    <mergeCell ref="M7:M10"/>
    <mergeCell ref="N7:N10"/>
    <mergeCell ref="O7:P8"/>
    <mergeCell ref="HZ4:IW4"/>
    <mergeCell ref="A3:AD3"/>
    <mergeCell ref="A4:AD4"/>
    <mergeCell ref="AE4:BG4"/>
    <mergeCell ref="BH4:CJ4"/>
    <mergeCell ref="CK4:DM4"/>
    <mergeCell ref="DN4:EP4"/>
    <mergeCell ref="EQ4:FS4"/>
    <mergeCell ref="FT4:GV4"/>
    <mergeCell ref="GW4:HY4"/>
  </mergeCells>
  <pageMargins left="0.47" right="0.24" top="0.47" bottom="0.48" header="0.3" footer="0.3"/>
  <pageSetup paperSize="9" scale="64" orientation="landscape" r:id="rId1"/>
  <colBreaks count="1" manualBreakCount="1">
    <brk id="3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Q412"/>
  <sheetViews>
    <sheetView zoomScale="55" zoomScaleNormal="55" workbookViewId="0">
      <pane xSplit="2" ySplit="8" topLeftCell="C9" activePane="bottomRight" state="frozen"/>
      <selection pane="topRight"/>
      <selection pane="bottomLeft"/>
      <selection pane="bottomRight" activeCell="C21" sqref="C21"/>
    </sheetView>
  </sheetViews>
  <sheetFormatPr defaultColWidth="9" defaultRowHeight="18.75"/>
  <cols>
    <col min="1" max="1" width="4.5" style="66" customWidth="1"/>
    <col min="2" max="2" width="24.625" style="67" customWidth="1"/>
    <col min="3" max="5" width="7.625" style="68" customWidth="1"/>
    <col min="6" max="6" width="11.75" style="68" customWidth="1"/>
    <col min="7" max="10" width="7.625" style="69" customWidth="1"/>
    <col min="11" max="11" width="7.875" style="69" hidden="1" customWidth="1"/>
    <col min="12" max="13" width="8.125" style="69" hidden="1" customWidth="1"/>
    <col min="14" max="14" width="8.25" style="69" hidden="1" customWidth="1"/>
    <col min="15" max="15" width="7.625" style="69" hidden="1" customWidth="1"/>
    <col min="16" max="16" width="8.25" style="69" hidden="1" customWidth="1"/>
    <col min="17" max="17" width="8.75" style="69" hidden="1" customWidth="1"/>
    <col min="18" max="18" width="8.125" style="69" hidden="1" customWidth="1"/>
    <col min="19" max="22" width="7.625" style="69" customWidth="1"/>
    <col min="23" max="23" width="8" style="69" customWidth="1"/>
    <col min="24" max="24" width="9" style="69"/>
    <col min="25" max="25" width="9.25" style="69" customWidth="1"/>
    <col min="26" max="26" width="8.625" style="69" customWidth="1"/>
    <col min="27" max="27" width="7.625" style="69" customWidth="1"/>
    <col min="28" max="28" width="8.25" style="69" customWidth="1"/>
    <col min="29" max="29" width="8.75" style="69" customWidth="1"/>
    <col min="30" max="30" width="8.125" style="69" customWidth="1"/>
    <col min="31" max="31" width="8" style="69" customWidth="1"/>
    <col min="32" max="32" width="9" style="69"/>
    <col min="33" max="33" width="9.25" style="69" customWidth="1"/>
    <col min="34" max="34" width="8.625" style="69" customWidth="1"/>
    <col min="35" max="35" width="7.625" style="69" customWidth="1"/>
    <col min="36" max="36" width="8.25" style="69" customWidth="1"/>
    <col min="37" max="37" width="8.75" style="69" customWidth="1"/>
    <col min="38" max="38" width="8.125" style="69" customWidth="1"/>
    <col min="39" max="42" width="7.625" style="69" customWidth="1"/>
    <col min="43" max="43" width="7" style="69" customWidth="1"/>
    <col min="44" max="16384" width="9" style="70"/>
  </cols>
  <sheetData>
    <row r="1" spans="1:43" s="59" customFormat="1" ht="32.25" customHeight="1">
      <c r="A1" s="71" t="s">
        <v>94</v>
      </c>
      <c r="B1"/>
      <c r="C1"/>
      <c r="D1"/>
      <c r="E1"/>
      <c r="F1"/>
      <c r="G1"/>
      <c r="H1"/>
      <c r="I1"/>
      <c r="J1"/>
      <c r="K1"/>
      <c r="L1"/>
      <c r="M1"/>
      <c r="N1"/>
      <c r="O1"/>
      <c r="P1"/>
      <c r="Q1"/>
      <c r="R1"/>
      <c r="S1"/>
      <c r="T1"/>
      <c r="U1"/>
      <c r="V1"/>
      <c r="W1"/>
      <c r="X1"/>
      <c r="Y1"/>
      <c r="Z1"/>
      <c r="AA1"/>
      <c r="AB1"/>
      <c r="AC1"/>
      <c r="AD1"/>
      <c r="AE1" s="56"/>
      <c r="AF1" s="57"/>
      <c r="AG1" s="57"/>
      <c r="AH1" s="57"/>
      <c r="AI1" s="57"/>
      <c r="AJ1" s="57"/>
      <c r="AK1" s="57"/>
      <c r="AL1" s="57"/>
      <c r="AM1" s="57"/>
      <c r="AN1" s="57"/>
      <c r="AO1" s="57"/>
      <c r="AP1" s="57"/>
      <c r="AQ1" s="56" t="s">
        <v>90</v>
      </c>
    </row>
    <row r="2" spans="1:43" ht="42" customHeight="1">
      <c r="A2" s="477" t="s">
        <v>95</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c r="AN2" s="477"/>
      <c r="AO2" s="477"/>
      <c r="AP2" s="477"/>
      <c r="AQ2" s="477"/>
    </row>
    <row r="3" spans="1:43" s="60" customFormat="1" ht="35.450000000000003" customHeight="1">
      <c r="A3" s="478" t="s">
        <v>96</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row>
    <row r="4" spans="1:43" s="61" customFormat="1" ht="43.5" customHeight="1">
      <c r="A4" s="487" t="s">
        <v>1</v>
      </c>
      <c r="B4" s="487" t="s">
        <v>97</v>
      </c>
      <c r="C4" s="487" t="s">
        <v>98</v>
      </c>
      <c r="D4" s="487" t="s">
        <v>99</v>
      </c>
      <c r="E4" s="487" t="s">
        <v>100</v>
      </c>
      <c r="F4" s="479" t="s">
        <v>101</v>
      </c>
      <c r="G4" s="479"/>
      <c r="H4" s="479"/>
      <c r="I4" s="479"/>
      <c r="J4" s="479"/>
      <c r="K4" s="480" t="s">
        <v>102</v>
      </c>
      <c r="L4" s="480"/>
      <c r="M4" s="480"/>
      <c r="N4" s="480"/>
      <c r="O4" s="480" t="s">
        <v>103</v>
      </c>
      <c r="P4" s="480"/>
      <c r="Q4" s="480"/>
      <c r="R4" s="480"/>
      <c r="S4" s="481" t="s">
        <v>104</v>
      </c>
      <c r="T4" s="482"/>
      <c r="U4" s="482"/>
      <c r="V4" s="483"/>
      <c r="W4" s="481" t="s">
        <v>105</v>
      </c>
      <c r="X4" s="482"/>
      <c r="Y4" s="482"/>
      <c r="Z4" s="483"/>
      <c r="AA4" s="481" t="s">
        <v>106</v>
      </c>
      <c r="AB4" s="482"/>
      <c r="AC4" s="482"/>
      <c r="AD4" s="483"/>
      <c r="AE4" s="481" t="s">
        <v>107</v>
      </c>
      <c r="AF4" s="482"/>
      <c r="AG4" s="482"/>
      <c r="AH4" s="483"/>
      <c r="AI4" s="481" t="s">
        <v>108</v>
      </c>
      <c r="AJ4" s="482"/>
      <c r="AK4" s="482"/>
      <c r="AL4" s="483"/>
      <c r="AM4" s="481" t="s">
        <v>109</v>
      </c>
      <c r="AN4" s="482"/>
      <c r="AO4" s="482"/>
      <c r="AP4" s="483"/>
      <c r="AQ4" s="484" t="s">
        <v>110</v>
      </c>
    </row>
    <row r="5" spans="1:43" s="61" customFormat="1" ht="43.5" customHeight="1">
      <c r="A5" s="488"/>
      <c r="B5" s="488"/>
      <c r="C5" s="488"/>
      <c r="D5" s="488"/>
      <c r="E5" s="488"/>
      <c r="F5" s="479" t="s">
        <v>111</v>
      </c>
      <c r="G5" s="479" t="s">
        <v>112</v>
      </c>
      <c r="H5" s="479"/>
      <c r="I5" s="479"/>
      <c r="J5" s="479"/>
      <c r="K5" s="480" t="s">
        <v>113</v>
      </c>
      <c r="L5" s="480" t="s">
        <v>114</v>
      </c>
      <c r="M5" s="480"/>
      <c r="N5" s="480"/>
      <c r="O5" s="480" t="s">
        <v>113</v>
      </c>
      <c r="P5" s="480" t="s">
        <v>114</v>
      </c>
      <c r="Q5" s="480"/>
      <c r="R5" s="480"/>
      <c r="S5" s="480" t="s">
        <v>113</v>
      </c>
      <c r="T5" s="480" t="s">
        <v>115</v>
      </c>
      <c r="U5" s="480"/>
      <c r="V5" s="480"/>
      <c r="W5" s="480" t="s">
        <v>113</v>
      </c>
      <c r="X5" s="480" t="s">
        <v>114</v>
      </c>
      <c r="Y5" s="480"/>
      <c r="Z5" s="480"/>
      <c r="AA5" s="480" t="s">
        <v>113</v>
      </c>
      <c r="AB5" s="480" t="s">
        <v>114</v>
      </c>
      <c r="AC5" s="480"/>
      <c r="AD5" s="480"/>
      <c r="AE5" s="480" t="s">
        <v>113</v>
      </c>
      <c r="AF5" s="480" t="s">
        <v>114</v>
      </c>
      <c r="AG5" s="480"/>
      <c r="AH5" s="480"/>
      <c r="AI5" s="480" t="s">
        <v>113</v>
      </c>
      <c r="AJ5" s="480" t="s">
        <v>114</v>
      </c>
      <c r="AK5" s="480"/>
      <c r="AL5" s="480"/>
      <c r="AM5" s="480" t="s">
        <v>113</v>
      </c>
      <c r="AN5" s="480" t="s">
        <v>115</v>
      </c>
      <c r="AO5" s="480"/>
      <c r="AP5" s="480"/>
      <c r="AQ5" s="485"/>
    </row>
    <row r="6" spans="1:43" s="61" customFormat="1" ht="43.5" customHeight="1">
      <c r="A6" s="485"/>
      <c r="B6" s="485"/>
      <c r="C6" s="485"/>
      <c r="D6" s="485"/>
      <c r="E6" s="485"/>
      <c r="F6" s="480"/>
      <c r="G6" s="480" t="s">
        <v>113</v>
      </c>
      <c r="H6" s="480" t="s">
        <v>116</v>
      </c>
      <c r="I6" s="489"/>
      <c r="J6" s="489"/>
      <c r="K6" s="480"/>
      <c r="L6" s="480" t="s">
        <v>113</v>
      </c>
      <c r="M6" s="480" t="s">
        <v>117</v>
      </c>
      <c r="N6" s="480" t="s">
        <v>118</v>
      </c>
      <c r="O6" s="480"/>
      <c r="P6" s="480" t="s">
        <v>113</v>
      </c>
      <c r="Q6" s="480" t="s">
        <v>117</v>
      </c>
      <c r="R6" s="480" t="s">
        <v>118</v>
      </c>
      <c r="S6" s="480"/>
      <c r="T6" s="480" t="s">
        <v>113</v>
      </c>
      <c r="U6" s="480" t="s">
        <v>117</v>
      </c>
      <c r="V6" s="480" t="s">
        <v>118</v>
      </c>
      <c r="W6" s="480"/>
      <c r="X6" s="480" t="s">
        <v>113</v>
      </c>
      <c r="Y6" s="480" t="s">
        <v>117</v>
      </c>
      <c r="Z6" s="480" t="s">
        <v>118</v>
      </c>
      <c r="AA6" s="480"/>
      <c r="AB6" s="480" t="s">
        <v>113</v>
      </c>
      <c r="AC6" s="480" t="s">
        <v>117</v>
      </c>
      <c r="AD6" s="480" t="s">
        <v>118</v>
      </c>
      <c r="AE6" s="480"/>
      <c r="AF6" s="480" t="s">
        <v>113</v>
      </c>
      <c r="AG6" s="480" t="s">
        <v>117</v>
      </c>
      <c r="AH6" s="480" t="s">
        <v>118</v>
      </c>
      <c r="AI6" s="480"/>
      <c r="AJ6" s="480" t="s">
        <v>113</v>
      </c>
      <c r="AK6" s="480" t="s">
        <v>117</v>
      </c>
      <c r="AL6" s="480" t="s">
        <v>118</v>
      </c>
      <c r="AM6" s="480"/>
      <c r="AN6" s="480" t="s">
        <v>113</v>
      </c>
      <c r="AO6" s="480" t="s">
        <v>117</v>
      </c>
      <c r="AP6" s="480" t="s">
        <v>118</v>
      </c>
      <c r="AQ6" s="485"/>
    </row>
    <row r="7" spans="1:43" s="61" customFormat="1" ht="60" customHeight="1">
      <c r="A7" s="486"/>
      <c r="B7" s="486"/>
      <c r="C7" s="486"/>
      <c r="D7" s="486"/>
      <c r="E7" s="486"/>
      <c r="F7" s="480"/>
      <c r="G7" s="489"/>
      <c r="H7" s="7" t="s">
        <v>113</v>
      </c>
      <c r="I7" s="7" t="s">
        <v>117</v>
      </c>
      <c r="J7" s="7" t="s">
        <v>118</v>
      </c>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80"/>
      <c r="AK7" s="480"/>
      <c r="AL7" s="480"/>
      <c r="AM7" s="480"/>
      <c r="AN7" s="480"/>
      <c r="AO7" s="480"/>
      <c r="AP7" s="480"/>
      <c r="AQ7" s="486"/>
    </row>
    <row r="8" spans="1:43" s="62" customFormat="1" ht="30.75" customHeight="1">
      <c r="A8" s="7">
        <v>1</v>
      </c>
      <c r="B8" s="7">
        <v>2</v>
      </c>
      <c r="C8" s="7">
        <v>3</v>
      </c>
      <c r="D8" s="7">
        <v>4</v>
      </c>
      <c r="E8" s="7">
        <v>5</v>
      </c>
      <c r="F8" s="7">
        <v>6</v>
      </c>
      <c r="G8" s="7">
        <v>7</v>
      </c>
      <c r="H8" s="7">
        <v>8</v>
      </c>
      <c r="I8" s="7">
        <v>9</v>
      </c>
      <c r="J8" s="7">
        <v>10</v>
      </c>
      <c r="K8" s="7">
        <v>11</v>
      </c>
      <c r="L8" s="7">
        <v>12</v>
      </c>
      <c r="M8" s="7">
        <v>13</v>
      </c>
      <c r="N8" s="7">
        <v>14</v>
      </c>
      <c r="O8" s="7">
        <v>15</v>
      </c>
      <c r="P8" s="7">
        <v>16</v>
      </c>
      <c r="Q8" s="7">
        <v>17</v>
      </c>
      <c r="R8" s="7">
        <v>18</v>
      </c>
      <c r="S8" s="7">
        <v>11</v>
      </c>
      <c r="T8" s="7">
        <v>12</v>
      </c>
      <c r="U8" s="7">
        <v>13</v>
      </c>
      <c r="V8" s="7">
        <v>14</v>
      </c>
      <c r="W8" s="7">
        <v>15</v>
      </c>
      <c r="X8" s="7">
        <v>16</v>
      </c>
      <c r="Y8" s="7">
        <v>17</v>
      </c>
      <c r="Z8" s="7">
        <v>18</v>
      </c>
      <c r="AA8" s="7">
        <v>19</v>
      </c>
      <c r="AB8" s="7">
        <v>20</v>
      </c>
      <c r="AC8" s="7">
        <v>21</v>
      </c>
      <c r="AD8" s="7">
        <v>22</v>
      </c>
      <c r="AE8" s="7">
        <v>23</v>
      </c>
      <c r="AF8" s="7">
        <v>24</v>
      </c>
      <c r="AG8" s="7">
        <v>25</v>
      </c>
      <c r="AH8" s="7">
        <v>26</v>
      </c>
      <c r="AI8" s="7">
        <v>27</v>
      </c>
      <c r="AJ8" s="7">
        <v>28</v>
      </c>
      <c r="AK8" s="7">
        <v>29</v>
      </c>
      <c r="AL8" s="7">
        <v>30</v>
      </c>
      <c r="AM8" s="7">
        <v>31</v>
      </c>
      <c r="AN8" s="7">
        <v>32</v>
      </c>
      <c r="AO8" s="7">
        <v>33</v>
      </c>
      <c r="AP8" s="7">
        <v>34</v>
      </c>
      <c r="AQ8" s="7">
        <v>35</v>
      </c>
    </row>
    <row r="9" spans="1:43" ht="51.75" customHeight="1">
      <c r="A9" s="72"/>
      <c r="B9" s="73" t="s">
        <v>119</v>
      </c>
      <c r="C9" s="74"/>
      <c r="D9" s="74"/>
      <c r="E9" s="74"/>
      <c r="F9" s="74"/>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row>
    <row r="10" spans="1:43" s="63" customFormat="1" ht="48" customHeight="1">
      <c r="A10" s="76" t="s">
        <v>64</v>
      </c>
      <c r="B10" s="77" t="s">
        <v>120</v>
      </c>
      <c r="C10" s="78"/>
      <c r="D10" s="78"/>
      <c r="E10" s="78"/>
      <c r="F10" s="78"/>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row>
    <row r="11" spans="1:43" ht="30" customHeight="1">
      <c r="A11" s="80">
        <v>1</v>
      </c>
      <c r="B11" s="81" t="s">
        <v>121</v>
      </c>
      <c r="C11" s="82"/>
      <c r="D11" s="82"/>
      <c r="E11" s="82"/>
      <c r="F11" s="82"/>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row>
    <row r="12" spans="1:43" ht="30" customHeight="1">
      <c r="A12" s="80">
        <v>2</v>
      </c>
      <c r="B12" s="81" t="s">
        <v>121</v>
      </c>
      <c r="C12" s="82"/>
      <c r="D12" s="82"/>
      <c r="E12" s="82"/>
      <c r="F12" s="82"/>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row>
    <row r="13" spans="1:43" ht="30" customHeight="1">
      <c r="A13" s="80"/>
      <c r="B13" s="95" t="s">
        <v>122</v>
      </c>
      <c r="C13" s="82"/>
      <c r="D13" s="82"/>
      <c r="E13" s="82"/>
      <c r="F13" s="82"/>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row>
    <row r="14" spans="1:43" s="63" customFormat="1" ht="42" customHeight="1">
      <c r="A14" s="76" t="s">
        <v>71</v>
      </c>
      <c r="B14" s="77" t="s">
        <v>120</v>
      </c>
      <c r="C14" s="78"/>
      <c r="D14" s="78"/>
      <c r="E14" s="78"/>
      <c r="F14" s="78"/>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row>
    <row r="15" spans="1:43" s="63" customFormat="1" ht="30" customHeight="1">
      <c r="A15" s="80">
        <v>1</v>
      </c>
      <c r="B15" s="81" t="s">
        <v>121</v>
      </c>
      <c r="C15" s="78"/>
      <c r="D15" s="78"/>
      <c r="E15" s="78"/>
      <c r="F15" s="78"/>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row>
    <row r="16" spans="1:43" s="63" customFormat="1" ht="31.5" customHeight="1">
      <c r="A16" s="80">
        <v>2</v>
      </c>
      <c r="B16" s="81" t="s">
        <v>123</v>
      </c>
      <c r="C16" s="78"/>
      <c r="D16" s="78"/>
      <c r="E16" s="78"/>
      <c r="F16" s="78"/>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row>
    <row r="17" spans="1:43" s="63" customFormat="1" ht="27" hidden="1" customHeight="1">
      <c r="A17" s="80"/>
      <c r="B17" s="95" t="s">
        <v>122</v>
      </c>
      <c r="C17" s="78"/>
      <c r="D17" s="78"/>
      <c r="E17" s="78"/>
      <c r="F17" s="78"/>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row>
    <row r="18" spans="1:43" s="64" customFormat="1" ht="19.5" hidden="1">
      <c r="A18" s="84" t="s">
        <v>71</v>
      </c>
      <c r="B18" s="85" t="s">
        <v>124</v>
      </c>
      <c r="C18" s="86"/>
      <c r="D18" s="86"/>
      <c r="E18" s="86"/>
      <c r="F18" s="86"/>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row>
    <row r="19" spans="1:43" s="64" customFormat="1" ht="42" hidden="1" customHeight="1">
      <c r="A19" s="84"/>
      <c r="B19" s="85" t="s">
        <v>120</v>
      </c>
      <c r="C19" s="86"/>
      <c r="D19" s="86"/>
      <c r="E19" s="86"/>
      <c r="F19" s="86"/>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row>
    <row r="20" spans="1:43" s="64" customFormat="1" ht="42" hidden="1" customHeight="1">
      <c r="A20" s="84"/>
      <c r="B20" s="85" t="s">
        <v>125</v>
      </c>
      <c r="C20" s="86"/>
      <c r="D20" s="86"/>
      <c r="E20" s="86"/>
      <c r="F20" s="86"/>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row>
    <row r="21" spans="1:43" s="63" customFormat="1" ht="39.75" hidden="1" customHeight="1">
      <c r="A21" s="80">
        <v>1</v>
      </c>
      <c r="B21" s="81" t="s">
        <v>121</v>
      </c>
      <c r="C21" s="78"/>
      <c r="D21" s="78"/>
      <c r="E21" s="78"/>
      <c r="F21" s="78"/>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row>
    <row r="22" spans="1:43" s="63" customFormat="1" ht="36.75" hidden="1" customHeight="1">
      <c r="A22" s="80">
        <v>2</v>
      </c>
      <c r="B22" s="81" t="s">
        <v>123</v>
      </c>
      <c r="C22" s="78"/>
      <c r="D22" s="78"/>
      <c r="E22" s="78"/>
      <c r="F22" s="78"/>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row>
    <row r="23" spans="1:43" s="64" customFormat="1" ht="24.75" hidden="1" customHeight="1">
      <c r="A23" s="84"/>
      <c r="B23" s="85" t="s">
        <v>126</v>
      </c>
      <c r="C23" s="86"/>
      <c r="D23" s="86"/>
      <c r="E23" s="86"/>
      <c r="F23" s="86"/>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row>
    <row r="24" spans="1:43" ht="25.15" hidden="1" customHeight="1">
      <c r="A24" s="80">
        <v>1</v>
      </c>
      <c r="B24" s="81" t="s">
        <v>121</v>
      </c>
      <c r="C24" s="82"/>
      <c r="D24" s="82"/>
      <c r="E24" s="82"/>
      <c r="F24" s="82"/>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row>
    <row r="25" spans="1:43" ht="25.15" hidden="1" customHeight="1">
      <c r="A25" s="80">
        <v>2</v>
      </c>
      <c r="B25" s="81" t="s">
        <v>127</v>
      </c>
      <c r="C25" s="82"/>
      <c r="D25" s="82"/>
      <c r="E25" s="82"/>
      <c r="F25" s="82"/>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row>
    <row r="26" spans="1:43" ht="30" customHeight="1">
      <c r="A26" s="80"/>
      <c r="B26" s="95" t="s">
        <v>122</v>
      </c>
      <c r="C26" s="82"/>
      <c r="D26" s="82"/>
      <c r="E26" s="82"/>
      <c r="F26" s="82"/>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row>
    <row r="27" spans="1:43" ht="0.75" customHeight="1">
      <c r="A27" s="88"/>
      <c r="B27" s="89"/>
      <c r="C27" s="90"/>
      <c r="D27" s="90"/>
      <c r="E27" s="90"/>
      <c r="F27" s="90"/>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row>
    <row r="28" spans="1:43" ht="0.75" customHeight="1"/>
    <row r="29" spans="1:43" ht="0.75" customHeight="1"/>
    <row r="30" spans="1:43" ht="0.75" customHeight="1"/>
    <row r="31" spans="1:43" ht="0.75" customHeight="1"/>
    <row r="32" spans="1:43" ht="0.75" customHeight="1"/>
    <row r="33" spans="1:43" ht="0.75" customHeight="1"/>
    <row r="34" spans="1:43" ht="0.75" customHeight="1"/>
    <row r="35" spans="1:43" ht="0.75" customHeight="1"/>
    <row r="36" spans="1:43" ht="0.75" customHeight="1"/>
    <row r="37" spans="1:43" ht="0.75" customHeight="1"/>
    <row r="38" spans="1:43" ht="0.75" customHeight="1"/>
    <row r="39" spans="1:43" ht="0.75" customHeight="1"/>
    <row r="40" spans="1:43" s="65" customFormat="1" ht="30.75" customHeight="1">
      <c r="A40" s="92"/>
      <c r="B40" s="490" t="s">
        <v>128</v>
      </c>
      <c r="C40" s="490"/>
      <c r="D40" s="490"/>
      <c r="E40" s="490"/>
      <c r="F40" s="490"/>
      <c r="G40" s="490"/>
      <c r="H40" s="490"/>
      <c r="I40" s="490"/>
      <c r="J40" s="490"/>
      <c r="K40" s="490"/>
      <c r="L40" s="490"/>
      <c r="M40" s="490"/>
      <c r="N40" s="490"/>
      <c r="O40" s="490"/>
      <c r="P40" s="490"/>
      <c r="Q40" s="490"/>
      <c r="R40" s="490"/>
      <c r="S40" s="490"/>
      <c r="T40" s="490"/>
      <c r="U40" s="490"/>
      <c r="V40" s="490"/>
      <c r="W40" s="93"/>
      <c r="X40" s="93"/>
      <c r="Y40" s="93"/>
      <c r="Z40" s="93"/>
      <c r="AA40" s="93"/>
      <c r="AB40" s="93"/>
      <c r="AC40" s="93"/>
      <c r="AD40" s="93"/>
      <c r="AE40" s="93"/>
      <c r="AF40" s="93"/>
      <c r="AG40" s="93"/>
      <c r="AH40" s="93"/>
      <c r="AI40" s="93"/>
      <c r="AJ40" s="93"/>
      <c r="AK40" s="93"/>
      <c r="AL40" s="93"/>
      <c r="AM40" s="93"/>
      <c r="AN40" s="93"/>
      <c r="AO40" s="93"/>
      <c r="AP40" s="93"/>
    </row>
    <row r="41" spans="1:43" s="65" customFormat="1" ht="30.75" customHeight="1">
      <c r="A41" s="92"/>
      <c r="B41" s="491" t="s">
        <v>129</v>
      </c>
      <c r="C41" s="491"/>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1"/>
      <c r="AM41" s="491"/>
      <c r="AN41" s="491"/>
      <c r="AO41" s="491"/>
      <c r="AP41" s="491"/>
      <c r="AQ41" s="491"/>
    </row>
    <row r="42" spans="1:43" s="65" customFormat="1" ht="30.75" customHeight="1">
      <c r="A42" s="92"/>
      <c r="B42" s="491" t="s">
        <v>130</v>
      </c>
      <c r="C42" s="491"/>
      <c r="D42" s="491"/>
      <c r="E42" s="491"/>
      <c r="F42" s="491"/>
      <c r="G42" s="491"/>
      <c r="H42" s="491"/>
      <c r="I42" s="491"/>
      <c r="J42" s="491"/>
      <c r="K42" s="491"/>
      <c r="L42" s="491"/>
      <c r="M42" s="491"/>
      <c r="N42" s="491"/>
      <c r="O42" s="491"/>
      <c r="P42" s="491"/>
      <c r="Q42" s="491"/>
      <c r="R42" s="491"/>
      <c r="S42" s="491"/>
      <c r="T42" s="491"/>
      <c r="U42" s="491"/>
      <c r="V42" s="491"/>
      <c r="W42" s="491"/>
      <c r="X42" s="491"/>
      <c r="Y42" s="491"/>
      <c r="Z42" s="491"/>
      <c r="AA42" s="491"/>
      <c r="AB42" s="491"/>
      <c r="AC42" s="491"/>
      <c r="AD42" s="491"/>
      <c r="AE42" s="491"/>
      <c r="AF42" s="491"/>
      <c r="AG42" s="491"/>
      <c r="AH42" s="491"/>
      <c r="AI42" s="491"/>
      <c r="AJ42" s="491"/>
      <c r="AK42" s="491"/>
      <c r="AL42" s="491"/>
      <c r="AM42" s="491"/>
      <c r="AN42" s="491"/>
      <c r="AO42" s="491"/>
      <c r="AP42" s="491"/>
      <c r="AQ42" s="491"/>
    </row>
    <row r="43" spans="1:43" s="65" customFormat="1" ht="30.75" customHeight="1">
      <c r="A43" s="92"/>
      <c r="B43" s="491" t="s">
        <v>131</v>
      </c>
      <c r="C43" s="491"/>
      <c r="D43" s="491"/>
      <c r="E43" s="491"/>
      <c r="F43" s="491"/>
      <c r="G43" s="491"/>
      <c r="H43" s="491"/>
      <c r="I43" s="491"/>
      <c r="J43" s="491"/>
      <c r="K43" s="491"/>
      <c r="L43" s="491"/>
      <c r="M43" s="491"/>
      <c r="N43" s="491"/>
      <c r="O43" s="491"/>
      <c r="P43" s="491"/>
      <c r="Q43" s="491"/>
      <c r="R43" s="491"/>
      <c r="S43" s="491"/>
      <c r="T43" s="491"/>
      <c r="U43" s="491"/>
      <c r="V43" s="491"/>
      <c r="W43" s="491"/>
      <c r="X43" s="491"/>
      <c r="Y43" s="491"/>
      <c r="Z43" s="491"/>
      <c r="AA43" s="491"/>
      <c r="AB43" s="491"/>
      <c r="AC43" s="491"/>
      <c r="AD43" s="491"/>
      <c r="AE43" s="491"/>
      <c r="AF43" s="491"/>
      <c r="AG43" s="491"/>
      <c r="AH43" s="491"/>
      <c r="AI43" s="491"/>
      <c r="AJ43" s="491"/>
      <c r="AK43" s="491"/>
      <c r="AL43" s="491"/>
      <c r="AM43" s="491"/>
      <c r="AN43" s="491"/>
      <c r="AO43" s="491"/>
      <c r="AP43" s="491"/>
      <c r="AQ43" s="491"/>
    </row>
    <row r="44" spans="1:43" s="65" customFormat="1" ht="30.75" customHeight="1">
      <c r="A44" s="92"/>
      <c r="B44" s="491" t="s">
        <v>132</v>
      </c>
      <c r="C44" s="491"/>
      <c r="D44" s="491"/>
      <c r="E44" s="491"/>
      <c r="F44" s="491"/>
      <c r="G44" s="491"/>
      <c r="H44" s="491"/>
      <c r="I44" s="491"/>
      <c r="J44" s="491"/>
      <c r="K44" s="491"/>
      <c r="L44" s="491"/>
      <c r="M44" s="491"/>
      <c r="N44" s="491"/>
      <c r="O44" s="491"/>
      <c r="P44" s="491"/>
      <c r="Q44" s="491"/>
      <c r="R44" s="491"/>
      <c r="S44" s="491"/>
      <c r="T44" s="491"/>
      <c r="U44" s="491"/>
      <c r="V44" s="491"/>
      <c r="W44" s="491"/>
      <c r="X44" s="491"/>
      <c r="Y44" s="491"/>
      <c r="Z44" s="491"/>
      <c r="AA44" s="491"/>
      <c r="AB44" s="491"/>
      <c r="AC44" s="491"/>
      <c r="AD44" s="491"/>
      <c r="AE44" s="491"/>
      <c r="AF44" s="491"/>
      <c r="AG44" s="491"/>
      <c r="AH44" s="491"/>
      <c r="AI44" s="491"/>
      <c r="AJ44" s="491"/>
      <c r="AK44" s="491"/>
      <c r="AL44" s="491"/>
      <c r="AM44" s="491"/>
      <c r="AN44" s="491"/>
      <c r="AO44" s="491"/>
      <c r="AP44" s="491"/>
      <c r="AQ44" s="491"/>
    </row>
    <row r="45" spans="1:43" s="65" customFormat="1" ht="30.75" customHeight="1">
      <c r="A45" s="92"/>
      <c r="B45" s="491" t="s">
        <v>133</v>
      </c>
      <c r="C45" s="491"/>
      <c r="D45" s="491"/>
      <c r="E45" s="491"/>
      <c r="F45" s="491"/>
      <c r="G45" s="491"/>
      <c r="H45" s="491"/>
      <c r="I45" s="491"/>
      <c r="J45" s="491"/>
      <c r="K45" s="491"/>
      <c r="L45" s="491"/>
      <c r="M45" s="491"/>
      <c r="N45" s="491"/>
      <c r="O45" s="491"/>
      <c r="P45" s="491"/>
      <c r="Q45" s="491"/>
      <c r="R45" s="491"/>
      <c r="S45" s="491"/>
      <c r="T45" s="491"/>
      <c r="U45" s="491"/>
      <c r="V45" s="491"/>
      <c r="W45" s="491"/>
      <c r="X45" s="491"/>
      <c r="Y45" s="491"/>
      <c r="Z45" s="491"/>
      <c r="AA45" s="491"/>
      <c r="AB45" s="491"/>
      <c r="AC45" s="491"/>
      <c r="AD45" s="491"/>
      <c r="AE45" s="491"/>
      <c r="AF45" s="491"/>
      <c r="AG45" s="491"/>
      <c r="AH45" s="491"/>
      <c r="AI45" s="491"/>
      <c r="AJ45" s="491"/>
      <c r="AK45" s="491"/>
      <c r="AL45" s="491"/>
      <c r="AM45" s="491"/>
      <c r="AN45" s="491"/>
      <c r="AO45" s="491"/>
      <c r="AP45" s="491"/>
      <c r="AQ45" s="491"/>
    </row>
    <row r="46" spans="1:43" s="65" customFormat="1" ht="30.75" customHeight="1">
      <c r="A46" s="92"/>
      <c r="B46" s="491" t="s">
        <v>134</v>
      </c>
      <c r="C46" s="491"/>
      <c r="D46" s="491"/>
      <c r="E46" s="491"/>
      <c r="F46" s="491"/>
      <c r="G46" s="491"/>
      <c r="H46" s="491"/>
      <c r="I46" s="491"/>
      <c r="J46" s="491"/>
      <c r="K46" s="491"/>
      <c r="L46" s="491"/>
      <c r="M46" s="491"/>
      <c r="N46" s="491"/>
      <c r="O46" s="491"/>
      <c r="P46" s="491"/>
      <c r="Q46" s="491"/>
      <c r="R46" s="491"/>
      <c r="S46" s="491"/>
      <c r="T46" s="491"/>
      <c r="U46" s="491"/>
      <c r="V46" s="491"/>
      <c r="W46" s="491"/>
      <c r="X46" s="491"/>
      <c r="Y46" s="491"/>
      <c r="Z46" s="491"/>
      <c r="AA46" s="491"/>
      <c r="AB46" s="491"/>
      <c r="AC46" s="491"/>
      <c r="AD46" s="491"/>
      <c r="AE46" s="491"/>
      <c r="AF46" s="491"/>
      <c r="AG46" s="491"/>
      <c r="AH46" s="491"/>
      <c r="AI46" s="491"/>
      <c r="AJ46" s="491"/>
      <c r="AK46" s="491"/>
      <c r="AL46" s="491"/>
      <c r="AM46" s="491"/>
      <c r="AN46" s="491"/>
      <c r="AO46" s="491"/>
      <c r="AP46" s="491"/>
      <c r="AQ46" s="491"/>
    </row>
    <row r="47" spans="1:43" s="65" customFormat="1" ht="30.75" customHeight="1">
      <c r="A47" s="92"/>
      <c r="B47" s="491" t="s">
        <v>135</v>
      </c>
      <c r="C47" s="491"/>
      <c r="D47" s="491"/>
      <c r="E47" s="491"/>
      <c r="F47" s="491"/>
      <c r="G47" s="491"/>
      <c r="H47" s="491"/>
      <c r="I47" s="491"/>
      <c r="J47" s="491"/>
      <c r="K47" s="491"/>
      <c r="L47" s="491"/>
      <c r="M47" s="491"/>
      <c r="N47" s="491"/>
      <c r="O47" s="491"/>
      <c r="P47" s="491"/>
      <c r="Q47" s="491"/>
      <c r="R47" s="491"/>
      <c r="S47" s="491"/>
      <c r="T47" s="491"/>
      <c r="U47" s="491"/>
      <c r="V47" s="491"/>
      <c r="W47" s="491"/>
      <c r="X47" s="491"/>
      <c r="Y47" s="491"/>
      <c r="Z47" s="491"/>
      <c r="AA47" s="491"/>
      <c r="AB47" s="491"/>
      <c r="AC47" s="491"/>
      <c r="AD47" s="491"/>
      <c r="AE47" s="491"/>
      <c r="AF47" s="491"/>
      <c r="AG47" s="491"/>
      <c r="AH47" s="491"/>
      <c r="AI47" s="491"/>
      <c r="AJ47" s="491"/>
      <c r="AK47" s="491"/>
      <c r="AL47" s="491"/>
      <c r="AM47" s="491"/>
      <c r="AN47" s="491"/>
      <c r="AO47" s="491"/>
      <c r="AP47" s="491"/>
      <c r="AQ47" s="491"/>
    </row>
    <row r="48" spans="1:43" s="65" customFormat="1" ht="30.75" customHeight="1">
      <c r="A48" s="92"/>
      <c r="B48" s="491" t="s">
        <v>136</v>
      </c>
      <c r="C48" s="491"/>
      <c r="D48" s="491"/>
      <c r="E48" s="491"/>
      <c r="F48" s="491"/>
      <c r="G48" s="491"/>
      <c r="H48" s="491"/>
      <c r="I48" s="491"/>
      <c r="J48" s="491"/>
      <c r="K48" s="491"/>
      <c r="L48" s="491"/>
      <c r="M48" s="491"/>
      <c r="N48" s="491"/>
      <c r="O48" s="491"/>
      <c r="P48" s="491"/>
      <c r="Q48" s="491"/>
      <c r="R48" s="491"/>
      <c r="S48" s="491"/>
      <c r="T48" s="491"/>
      <c r="U48" s="491"/>
      <c r="V48" s="491"/>
      <c r="W48" s="491"/>
      <c r="X48" s="491"/>
      <c r="Y48" s="491"/>
      <c r="Z48" s="491"/>
      <c r="AA48" s="491"/>
      <c r="AB48" s="491"/>
      <c r="AC48" s="491"/>
      <c r="AD48" s="491"/>
      <c r="AE48" s="491"/>
      <c r="AF48" s="491"/>
      <c r="AG48" s="491"/>
      <c r="AH48" s="491"/>
      <c r="AI48" s="491"/>
      <c r="AJ48" s="491"/>
      <c r="AK48" s="491"/>
      <c r="AL48" s="491"/>
      <c r="AM48" s="491"/>
      <c r="AN48" s="491"/>
      <c r="AO48" s="491"/>
      <c r="AP48" s="491"/>
      <c r="AQ48" s="491"/>
    </row>
    <row r="49" spans="1:43" s="65" customFormat="1" ht="30.75" customHeight="1">
      <c r="A49" s="92"/>
      <c r="B49" s="491" t="s">
        <v>137</v>
      </c>
      <c r="C49" s="491"/>
      <c r="D49" s="491"/>
      <c r="E49" s="491"/>
      <c r="F49" s="491"/>
      <c r="G49" s="491"/>
      <c r="H49" s="491"/>
      <c r="I49" s="491"/>
      <c r="J49" s="491"/>
      <c r="K49" s="491"/>
      <c r="L49" s="491"/>
      <c r="M49" s="491"/>
      <c r="N49" s="491"/>
      <c r="O49" s="491"/>
      <c r="P49" s="491"/>
      <c r="Q49" s="491"/>
      <c r="R49" s="491"/>
      <c r="S49" s="491"/>
      <c r="T49" s="491"/>
      <c r="U49" s="491"/>
      <c r="V49" s="491"/>
      <c r="W49" s="491"/>
      <c r="X49" s="491"/>
      <c r="Y49" s="491"/>
      <c r="Z49" s="491"/>
      <c r="AA49" s="491"/>
      <c r="AB49" s="491"/>
      <c r="AC49" s="491"/>
      <c r="AD49" s="491"/>
      <c r="AE49" s="491"/>
      <c r="AF49" s="491"/>
      <c r="AG49" s="491"/>
      <c r="AH49" s="491"/>
      <c r="AI49" s="491"/>
      <c r="AJ49" s="491"/>
      <c r="AK49" s="491"/>
      <c r="AL49" s="491"/>
      <c r="AM49" s="491"/>
      <c r="AN49" s="491"/>
      <c r="AO49" s="491"/>
      <c r="AP49" s="491"/>
      <c r="AQ49" s="491"/>
    </row>
    <row r="50" spans="1:43" s="65" customFormat="1" ht="30.75" customHeight="1">
      <c r="A50" s="92"/>
      <c r="B50" s="491" t="s">
        <v>138</v>
      </c>
      <c r="C50" s="491"/>
      <c r="D50" s="491"/>
      <c r="E50" s="491"/>
      <c r="F50" s="491"/>
      <c r="G50" s="491"/>
      <c r="H50" s="491"/>
      <c r="I50" s="491"/>
      <c r="J50" s="491"/>
      <c r="K50" s="491"/>
      <c r="L50" s="491"/>
      <c r="M50" s="491"/>
      <c r="N50" s="491"/>
      <c r="O50" s="491"/>
      <c r="P50" s="491"/>
      <c r="Q50" s="491"/>
      <c r="R50" s="491"/>
      <c r="S50" s="491"/>
      <c r="T50" s="491"/>
      <c r="U50" s="491"/>
      <c r="V50" s="491"/>
      <c r="W50" s="491"/>
      <c r="X50" s="491"/>
      <c r="Y50" s="491"/>
      <c r="Z50" s="491"/>
      <c r="AA50" s="491"/>
      <c r="AB50" s="491"/>
      <c r="AC50" s="491"/>
      <c r="AD50" s="491"/>
      <c r="AE50" s="491"/>
      <c r="AF50" s="491"/>
      <c r="AG50" s="491"/>
      <c r="AH50" s="491"/>
      <c r="AI50" s="491"/>
      <c r="AJ50" s="491"/>
      <c r="AK50" s="491"/>
      <c r="AL50" s="491"/>
      <c r="AM50" s="491"/>
      <c r="AN50" s="491"/>
      <c r="AO50" s="491"/>
      <c r="AP50" s="491"/>
      <c r="AQ50" s="491"/>
    </row>
    <row r="51" spans="1:43" s="65" customFormat="1" ht="30.75" customHeight="1">
      <c r="A51" s="92"/>
      <c r="B51" s="491" t="s">
        <v>139</v>
      </c>
      <c r="C51" s="491"/>
      <c r="D51" s="491"/>
      <c r="E51" s="491"/>
      <c r="F51" s="491"/>
      <c r="G51" s="491"/>
      <c r="H51" s="491"/>
      <c r="I51" s="491"/>
      <c r="J51" s="491"/>
      <c r="K51" s="491"/>
      <c r="L51" s="491"/>
      <c r="M51" s="491"/>
      <c r="N51" s="491"/>
      <c r="O51" s="491"/>
      <c r="P51" s="491"/>
      <c r="Q51" s="491"/>
      <c r="R51" s="491"/>
      <c r="S51" s="491"/>
      <c r="T51" s="491"/>
      <c r="U51" s="491"/>
      <c r="V51" s="491"/>
      <c r="W51" s="491"/>
      <c r="X51" s="491"/>
      <c r="Y51" s="491"/>
      <c r="Z51" s="491"/>
      <c r="AA51" s="491"/>
      <c r="AB51" s="491"/>
      <c r="AC51" s="491"/>
      <c r="AD51" s="491"/>
      <c r="AE51" s="491"/>
      <c r="AF51" s="491"/>
      <c r="AG51" s="491"/>
      <c r="AH51" s="491"/>
      <c r="AI51" s="491"/>
      <c r="AJ51" s="491"/>
      <c r="AK51" s="491"/>
      <c r="AL51" s="491"/>
      <c r="AM51" s="491"/>
      <c r="AN51" s="491"/>
      <c r="AO51" s="491"/>
      <c r="AP51" s="491"/>
      <c r="AQ51" s="491"/>
    </row>
    <row r="52" spans="1:43" s="65" customFormat="1" ht="30.75" customHeight="1">
      <c r="A52" s="92"/>
      <c r="B52" s="491" t="s">
        <v>140</v>
      </c>
      <c r="C52" s="491"/>
      <c r="D52" s="491"/>
      <c r="E52" s="491"/>
      <c r="F52" s="491"/>
      <c r="G52" s="491"/>
      <c r="H52" s="491"/>
      <c r="I52" s="491"/>
      <c r="J52" s="491"/>
      <c r="K52" s="491"/>
      <c r="L52" s="491"/>
      <c r="M52" s="491"/>
      <c r="N52" s="491"/>
      <c r="O52" s="491"/>
      <c r="P52" s="491"/>
      <c r="Q52" s="491"/>
      <c r="R52" s="491"/>
      <c r="S52" s="491"/>
      <c r="T52" s="491"/>
      <c r="U52" s="491"/>
      <c r="V52" s="491"/>
      <c r="W52" s="491"/>
      <c r="X52" s="491"/>
      <c r="Y52" s="491"/>
      <c r="Z52" s="491"/>
      <c r="AA52" s="491"/>
      <c r="AB52" s="491"/>
      <c r="AC52" s="491"/>
      <c r="AD52" s="491"/>
      <c r="AE52" s="491"/>
      <c r="AF52" s="491"/>
      <c r="AG52" s="491"/>
      <c r="AH52" s="491"/>
      <c r="AI52" s="491"/>
      <c r="AJ52" s="491"/>
      <c r="AK52" s="491"/>
      <c r="AL52" s="491"/>
      <c r="AM52" s="491"/>
      <c r="AN52" s="491"/>
      <c r="AO52" s="491"/>
      <c r="AP52" s="491"/>
      <c r="AQ52" s="491"/>
    </row>
    <row r="53" spans="1:43" s="65" customFormat="1" ht="30.75" customHeight="1">
      <c r="A53" s="92"/>
      <c r="B53" s="491" t="s">
        <v>141</v>
      </c>
      <c r="C53" s="491"/>
      <c r="D53" s="491"/>
      <c r="E53" s="491"/>
      <c r="F53" s="491"/>
      <c r="G53" s="491"/>
      <c r="H53" s="491"/>
      <c r="I53" s="491"/>
      <c r="J53" s="491"/>
      <c r="K53" s="491"/>
      <c r="L53" s="491"/>
      <c r="M53" s="491"/>
      <c r="N53" s="491"/>
      <c r="O53" s="491"/>
      <c r="P53" s="491"/>
      <c r="Q53" s="491"/>
      <c r="R53" s="491"/>
      <c r="S53" s="491"/>
      <c r="T53" s="491"/>
      <c r="U53" s="491"/>
      <c r="V53" s="491"/>
      <c r="W53" s="491"/>
      <c r="X53" s="491"/>
      <c r="Y53" s="491"/>
      <c r="Z53" s="491"/>
      <c r="AA53" s="491"/>
      <c r="AB53" s="491"/>
      <c r="AC53" s="491"/>
      <c r="AD53" s="491"/>
      <c r="AE53" s="491"/>
      <c r="AF53" s="491"/>
      <c r="AG53" s="491"/>
      <c r="AH53" s="491"/>
      <c r="AI53" s="491"/>
      <c r="AJ53" s="491"/>
      <c r="AK53" s="491"/>
      <c r="AL53" s="491"/>
      <c r="AM53" s="491"/>
      <c r="AN53" s="491"/>
      <c r="AO53" s="491"/>
      <c r="AP53" s="491"/>
      <c r="AQ53" s="491"/>
    </row>
    <row r="54" spans="1:43" s="65" customFormat="1" ht="30.75" customHeight="1">
      <c r="A54" s="92"/>
      <c r="B54" s="491" t="s">
        <v>142</v>
      </c>
      <c r="C54" s="491"/>
      <c r="D54" s="491"/>
      <c r="E54" s="491"/>
      <c r="F54" s="491"/>
      <c r="G54" s="491"/>
      <c r="H54" s="491"/>
      <c r="I54" s="491"/>
      <c r="J54" s="491"/>
      <c r="K54" s="491"/>
      <c r="L54" s="491"/>
      <c r="M54" s="491"/>
      <c r="N54" s="491"/>
      <c r="O54" s="491"/>
      <c r="P54" s="491"/>
      <c r="Q54" s="491"/>
      <c r="R54" s="491"/>
      <c r="S54" s="491"/>
      <c r="T54" s="491"/>
      <c r="U54" s="491"/>
      <c r="V54" s="491"/>
      <c r="W54" s="491"/>
      <c r="X54" s="491"/>
      <c r="Y54" s="491"/>
      <c r="Z54" s="491"/>
      <c r="AA54" s="491"/>
      <c r="AB54" s="491"/>
      <c r="AC54" s="491"/>
      <c r="AD54" s="491"/>
      <c r="AE54" s="491"/>
      <c r="AF54" s="491"/>
      <c r="AG54" s="491"/>
      <c r="AH54" s="491"/>
      <c r="AI54" s="491"/>
      <c r="AJ54" s="491"/>
      <c r="AK54" s="491"/>
      <c r="AL54" s="491"/>
      <c r="AM54" s="491"/>
      <c r="AN54" s="491"/>
      <c r="AO54" s="491"/>
      <c r="AP54" s="491"/>
      <c r="AQ54" s="491"/>
    </row>
    <row r="55" spans="1:43" s="65" customFormat="1" ht="30.75" customHeight="1">
      <c r="A55" s="92"/>
      <c r="B55" s="491" t="s">
        <v>143</v>
      </c>
      <c r="C55" s="491"/>
      <c r="D55" s="491"/>
      <c r="E55" s="491"/>
      <c r="F55" s="491"/>
      <c r="G55" s="491"/>
      <c r="H55" s="491"/>
      <c r="I55" s="491"/>
      <c r="J55" s="491"/>
      <c r="K55" s="491"/>
      <c r="L55" s="491"/>
      <c r="M55" s="491"/>
      <c r="N55" s="491"/>
      <c r="O55" s="491"/>
      <c r="P55" s="491"/>
      <c r="Q55" s="491"/>
      <c r="R55" s="491"/>
      <c r="S55" s="491"/>
      <c r="T55" s="491"/>
      <c r="U55" s="491"/>
      <c r="V55" s="491"/>
      <c r="W55" s="491"/>
      <c r="X55" s="491"/>
      <c r="Y55" s="491"/>
      <c r="Z55" s="491"/>
      <c r="AA55" s="491"/>
      <c r="AB55" s="491"/>
      <c r="AC55" s="491"/>
      <c r="AD55" s="491"/>
      <c r="AE55" s="491"/>
      <c r="AF55" s="491"/>
      <c r="AG55" s="491"/>
      <c r="AH55" s="491"/>
      <c r="AI55" s="491"/>
      <c r="AJ55" s="491"/>
      <c r="AK55" s="491"/>
      <c r="AL55" s="491"/>
      <c r="AM55" s="491"/>
      <c r="AN55" s="491"/>
      <c r="AO55" s="491"/>
      <c r="AP55" s="491"/>
      <c r="AQ55" s="491"/>
    </row>
    <row r="56" spans="1:43" s="65" customFormat="1" ht="30.75" customHeight="1">
      <c r="A56" s="92"/>
      <c r="B56" s="491" t="s">
        <v>144</v>
      </c>
      <c r="C56" s="491"/>
      <c r="D56" s="491"/>
      <c r="E56" s="491"/>
      <c r="F56" s="491"/>
      <c r="G56" s="491"/>
      <c r="H56" s="491"/>
      <c r="I56" s="491"/>
      <c r="J56" s="491"/>
      <c r="K56" s="491"/>
      <c r="L56" s="491"/>
      <c r="M56" s="491"/>
      <c r="N56" s="491"/>
      <c r="O56" s="491"/>
      <c r="P56" s="491"/>
      <c r="Q56" s="491"/>
      <c r="R56" s="491"/>
      <c r="S56" s="491"/>
      <c r="T56" s="491"/>
      <c r="U56" s="491"/>
      <c r="V56" s="491"/>
      <c r="W56" s="491"/>
      <c r="X56" s="491"/>
      <c r="Y56" s="491"/>
      <c r="Z56" s="491"/>
      <c r="AA56" s="491"/>
      <c r="AB56" s="491"/>
      <c r="AC56" s="491"/>
      <c r="AD56" s="491"/>
      <c r="AE56" s="491"/>
      <c r="AF56" s="491"/>
      <c r="AG56" s="491"/>
      <c r="AH56" s="491"/>
      <c r="AI56" s="491"/>
      <c r="AJ56" s="491"/>
      <c r="AK56" s="491"/>
      <c r="AL56" s="491"/>
      <c r="AM56" s="491"/>
      <c r="AN56" s="491"/>
      <c r="AO56" s="491"/>
      <c r="AP56" s="491"/>
      <c r="AQ56" s="491"/>
    </row>
    <row r="57" spans="1:43" s="65" customFormat="1" ht="30.75" customHeight="1">
      <c r="A57" s="92"/>
      <c r="B57" s="491" t="s">
        <v>145</v>
      </c>
      <c r="C57" s="491"/>
      <c r="D57" s="491"/>
      <c r="E57" s="491"/>
      <c r="F57" s="491"/>
      <c r="G57" s="491"/>
      <c r="H57" s="491"/>
      <c r="I57" s="491"/>
      <c r="J57" s="491"/>
      <c r="K57" s="491"/>
      <c r="L57" s="491"/>
      <c r="M57" s="491"/>
      <c r="N57" s="491"/>
      <c r="O57" s="491"/>
      <c r="P57" s="491"/>
      <c r="Q57" s="491"/>
      <c r="R57" s="491"/>
      <c r="S57" s="491"/>
      <c r="T57" s="491"/>
      <c r="U57" s="491"/>
      <c r="V57" s="491"/>
      <c r="W57" s="491"/>
      <c r="X57" s="491"/>
      <c r="Y57" s="491"/>
      <c r="Z57" s="491"/>
      <c r="AA57" s="491"/>
      <c r="AB57" s="491"/>
      <c r="AC57" s="491"/>
      <c r="AD57" s="491"/>
      <c r="AE57" s="491"/>
      <c r="AF57" s="491"/>
      <c r="AG57" s="491"/>
      <c r="AH57" s="491"/>
      <c r="AI57" s="491"/>
      <c r="AJ57" s="491"/>
      <c r="AK57" s="491"/>
      <c r="AL57" s="491"/>
      <c r="AM57" s="491"/>
      <c r="AN57" s="491"/>
      <c r="AO57" s="491"/>
      <c r="AP57" s="491"/>
      <c r="AQ57" s="491"/>
    </row>
    <row r="58" spans="1:43" s="65" customFormat="1" ht="30.75" customHeight="1">
      <c r="A58" s="92"/>
      <c r="B58" s="491" t="s">
        <v>146</v>
      </c>
      <c r="C58" s="491"/>
      <c r="D58" s="491"/>
      <c r="E58" s="491"/>
      <c r="F58" s="491"/>
      <c r="G58" s="491"/>
      <c r="H58" s="491"/>
      <c r="I58" s="491"/>
      <c r="J58" s="491"/>
      <c r="K58" s="491"/>
      <c r="L58" s="491"/>
      <c r="M58" s="491"/>
      <c r="N58" s="491"/>
      <c r="O58" s="491"/>
      <c r="P58" s="491"/>
      <c r="Q58" s="491"/>
      <c r="R58" s="491"/>
      <c r="S58" s="491"/>
      <c r="T58" s="491"/>
      <c r="U58" s="491"/>
      <c r="V58" s="491"/>
      <c r="W58" s="491"/>
      <c r="X58" s="491"/>
      <c r="Y58" s="491"/>
      <c r="Z58" s="491"/>
      <c r="AA58" s="491"/>
      <c r="AB58" s="491"/>
      <c r="AC58" s="491"/>
      <c r="AD58" s="491"/>
      <c r="AE58" s="491"/>
      <c r="AF58" s="491"/>
      <c r="AG58" s="491"/>
      <c r="AH58" s="491"/>
      <c r="AI58" s="491"/>
      <c r="AJ58" s="491"/>
      <c r="AK58" s="491"/>
      <c r="AL58" s="491"/>
      <c r="AM58" s="491"/>
      <c r="AN58" s="491"/>
      <c r="AO58" s="491"/>
      <c r="AP58" s="491"/>
      <c r="AQ58" s="491"/>
    </row>
    <row r="59" spans="1:43" s="65" customFormat="1" ht="30.75" customHeight="1">
      <c r="A59" s="92"/>
      <c r="B59" s="491" t="s">
        <v>147</v>
      </c>
      <c r="C59" s="491"/>
      <c r="D59" s="491"/>
      <c r="E59" s="491"/>
      <c r="F59" s="491"/>
      <c r="G59" s="491"/>
      <c r="H59" s="491"/>
      <c r="I59" s="491"/>
      <c r="J59" s="491"/>
      <c r="K59" s="491"/>
      <c r="L59" s="491"/>
      <c r="M59" s="491"/>
      <c r="N59" s="491"/>
      <c r="O59" s="491"/>
      <c r="P59" s="491"/>
      <c r="Q59" s="491"/>
      <c r="R59" s="491"/>
      <c r="S59" s="491"/>
      <c r="T59" s="491"/>
      <c r="U59" s="491"/>
      <c r="V59" s="491"/>
      <c r="W59" s="491"/>
      <c r="X59" s="491"/>
      <c r="Y59" s="491"/>
      <c r="Z59" s="491"/>
      <c r="AA59" s="491"/>
      <c r="AB59" s="491"/>
      <c r="AC59" s="491"/>
      <c r="AD59" s="491"/>
      <c r="AE59" s="491"/>
      <c r="AF59" s="491"/>
      <c r="AG59" s="491"/>
      <c r="AH59" s="491"/>
      <c r="AI59" s="491"/>
      <c r="AJ59" s="491"/>
      <c r="AK59" s="491"/>
      <c r="AL59" s="491"/>
      <c r="AM59" s="491"/>
      <c r="AN59" s="491"/>
      <c r="AO59" s="491"/>
      <c r="AP59" s="491"/>
      <c r="AQ59" s="491"/>
    </row>
    <row r="60" spans="1:43" s="65" customFormat="1" ht="30.75" customHeight="1">
      <c r="A60" s="92"/>
      <c r="B60" s="491" t="s">
        <v>148</v>
      </c>
      <c r="C60" s="491"/>
      <c r="D60" s="491"/>
      <c r="E60" s="491"/>
      <c r="F60" s="491"/>
      <c r="G60" s="491"/>
      <c r="H60" s="491"/>
      <c r="I60" s="491"/>
      <c r="J60" s="491"/>
      <c r="K60" s="491"/>
      <c r="L60" s="491"/>
      <c r="M60" s="491"/>
      <c r="N60" s="491"/>
      <c r="O60" s="491"/>
      <c r="P60" s="491"/>
      <c r="Q60" s="491"/>
      <c r="R60" s="491"/>
      <c r="S60" s="491"/>
      <c r="T60" s="491"/>
      <c r="U60" s="491"/>
      <c r="V60" s="491"/>
      <c r="W60" s="491"/>
      <c r="X60" s="491"/>
      <c r="Y60" s="491"/>
      <c r="Z60" s="491"/>
      <c r="AA60" s="491"/>
      <c r="AB60" s="491"/>
      <c r="AC60" s="491"/>
      <c r="AD60" s="491"/>
      <c r="AE60" s="491"/>
      <c r="AF60" s="491"/>
      <c r="AG60" s="491"/>
      <c r="AH60" s="491"/>
      <c r="AI60" s="491"/>
      <c r="AJ60" s="491"/>
      <c r="AK60" s="491"/>
      <c r="AL60" s="491"/>
      <c r="AM60" s="491"/>
      <c r="AN60" s="491"/>
      <c r="AO60" s="491"/>
      <c r="AP60" s="491"/>
      <c r="AQ60" s="491"/>
    </row>
    <row r="61" spans="1:43" s="65" customFormat="1" ht="30.75" customHeight="1">
      <c r="A61" s="92"/>
      <c r="B61" s="491" t="s">
        <v>149</v>
      </c>
      <c r="C61" s="491"/>
      <c r="D61" s="491"/>
      <c r="E61" s="491"/>
      <c r="F61" s="491"/>
      <c r="G61" s="491"/>
      <c r="H61" s="491"/>
      <c r="I61" s="491"/>
      <c r="J61" s="491"/>
      <c r="K61" s="491"/>
      <c r="L61" s="491"/>
      <c r="M61" s="491"/>
      <c r="N61" s="491"/>
      <c r="O61" s="491"/>
      <c r="P61" s="491"/>
      <c r="Q61" s="491"/>
      <c r="R61" s="491"/>
      <c r="S61" s="491"/>
      <c r="T61" s="491"/>
      <c r="U61" s="491"/>
      <c r="V61" s="491"/>
      <c r="W61" s="491"/>
      <c r="X61" s="491"/>
      <c r="Y61" s="491"/>
      <c r="Z61" s="491"/>
      <c r="AA61" s="491"/>
      <c r="AB61" s="491"/>
      <c r="AC61" s="491"/>
      <c r="AD61" s="491"/>
      <c r="AE61" s="491"/>
      <c r="AF61" s="491"/>
      <c r="AG61" s="491"/>
      <c r="AH61" s="491"/>
      <c r="AI61" s="491"/>
      <c r="AJ61" s="491"/>
      <c r="AK61" s="491"/>
      <c r="AL61" s="491"/>
      <c r="AM61" s="491"/>
      <c r="AN61" s="491"/>
      <c r="AO61" s="491"/>
      <c r="AP61" s="491"/>
      <c r="AQ61" s="491"/>
    </row>
    <row r="62" spans="1:43" s="65" customFormat="1" ht="30.75" customHeight="1">
      <c r="A62" s="92"/>
      <c r="B62" s="491" t="s">
        <v>150</v>
      </c>
      <c r="C62" s="491"/>
      <c r="D62" s="491"/>
      <c r="E62" s="491"/>
      <c r="F62" s="491"/>
      <c r="G62" s="491"/>
      <c r="H62" s="491"/>
      <c r="I62" s="491"/>
      <c r="J62" s="491"/>
      <c r="K62" s="491"/>
      <c r="L62" s="491"/>
      <c r="M62" s="491"/>
      <c r="N62" s="491"/>
      <c r="O62" s="491"/>
      <c r="P62" s="491"/>
      <c r="Q62" s="491"/>
      <c r="R62" s="491"/>
      <c r="S62" s="491"/>
      <c r="T62" s="491"/>
      <c r="U62" s="491"/>
      <c r="V62" s="491"/>
      <c r="W62" s="491"/>
      <c r="X62" s="491"/>
      <c r="Y62" s="491"/>
      <c r="Z62" s="491"/>
      <c r="AA62" s="491"/>
      <c r="AB62" s="491"/>
      <c r="AC62" s="491"/>
      <c r="AD62" s="491"/>
      <c r="AE62" s="491"/>
      <c r="AF62" s="491"/>
      <c r="AG62" s="491"/>
      <c r="AH62" s="491"/>
      <c r="AI62" s="491"/>
      <c r="AJ62" s="491"/>
      <c r="AK62" s="491"/>
      <c r="AL62" s="491"/>
      <c r="AM62" s="491"/>
      <c r="AN62" s="491"/>
      <c r="AO62" s="491"/>
      <c r="AP62" s="491"/>
      <c r="AQ62" s="491"/>
    </row>
    <row r="63" spans="1:43" s="65" customFormat="1" ht="30.75" customHeight="1">
      <c r="A63" s="92"/>
      <c r="B63" s="491" t="s">
        <v>151</v>
      </c>
      <c r="C63" s="491"/>
      <c r="D63" s="491"/>
      <c r="E63" s="491"/>
      <c r="F63" s="491"/>
      <c r="G63" s="491"/>
      <c r="H63" s="491"/>
      <c r="I63" s="491"/>
      <c r="J63" s="491"/>
      <c r="K63" s="491"/>
      <c r="L63" s="491"/>
      <c r="M63" s="491"/>
      <c r="N63" s="491"/>
      <c r="O63" s="491"/>
      <c r="P63" s="491"/>
      <c r="Q63" s="491"/>
      <c r="R63" s="491"/>
      <c r="S63" s="491"/>
      <c r="T63" s="491"/>
      <c r="U63" s="491"/>
      <c r="V63" s="491"/>
      <c r="W63" s="491"/>
      <c r="X63" s="491"/>
      <c r="Y63" s="491"/>
      <c r="Z63" s="491"/>
      <c r="AA63" s="491"/>
      <c r="AB63" s="491"/>
      <c r="AC63" s="491"/>
      <c r="AD63" s="491"/>
      <c r="AE63" s="491"/>
      <c r="AF63" s="491"/>
      <c r="AG63" s="491"/>
      <c r="AH63" s="491"/>
      <c r="AI63" s="491"/>
      <c r="AJ63" s="491"/>
      <c r="AK63" s="491"/>
      <c r="AL63" s="491"/>
      <c r="AM63" s="491"/>
      <c r="AN63" s="491"/>
      <c r="AO63" s="491"/>
      <c r="AP63" s="491"/>
      <c r="AQ63" s="491"/>
    </row>
    <row r="64" spans="1:43" s="65" customFormat="1" ht="30.75" customHeight="1">
      <c r="A64" s="92"/>
      <c r="B64" s="491" t="s">
        <v>152</v>
      </c>
      <c r="C64" s="491"/>
      <c r="D64" s="491"/>
      <c r="E64" s="491"/>
      <c r="F64" s="491"/>
      <c r="G64" s="491"/>
      <c r="H64" s="491"/>
      <c r="I64" s="491"/>
      <c r="J64" s="491"/>
      <c r="K64" s="491"/>
      <c r="L64" s="491"/>
      <c r="M64" s="491"/>
      <c r="N64" s="491"/>
      <c r="O64" s="491"/>
      <c r="P64" s="491"/>
      <c r="Q64" s="491"/>
      <c r="R64" s="491"/>
      <c r="S64" s="491"/>
      <c r="T64" s="491"/>
      <c r="U64" s="491"/>
      <c r="V64" s="491"/>
      <c r="W64" s="491"/>
      <c r="X64" s="491"/>
      <c r="Y64" s="491"/>
      <c r="Z64" s="491"/>
      <c r="AA64" s="491"/>
      <c r="AB64" s="491"/>
      <c r="AC64" s="491"/>
      <c r="AD64" s="491"/>
      <c r="AE64" s="491"/>
      <c r="AF64" s="491"/>
      <c r="AG64" s="491"/>
      <c r="AH64" s="491"/>
      <c r="AI64" s="491"/>
      <c r="AJ64" s="491"/>
      <c r="AK64" s="491"/>
      <c r="AL64" s="491"/>
      <c r="AM64" s="491"/>
      <c r="AN64" s="491"/>
      <c r="AO64" s="491"/>
      <c r="AP64" s="491"/>
      <c r="AQ64" s="491"/>
    </row>
    <row r="65" spans="1:43" s="65" customFormat="1" ht="30.75" customHeight="1">
      <c r="A65" s="92"/>
      <c r="B65" s="491" t="s">
        <v>153</v>
      </c>
      <c r="C65" s="491"/>
      <c r="D65" s="491"/>
      <c r="E65" s="491"/>
      <c r="F65" s="491"/>
      <c r="G65" s="491"/>
      <c r="H65" s="491"/>
      <c r="I65" s="491"/>
      <c r="J65" s="491"/>
      <c r="K65" s="491"/>
      <c r="L65" s="491"/>
      <c r="M65" s="491"/>
      <c r="N65" s="491"/>
      <c r="O65" s="491"/>
      <c r="P65" s="491"/>
      <c r="Q65" s="491"/>
      <c r="R65" s="491"/>
      <c r="S65" s="491"/>
      <c r="T65" s="491"/>
      <c r="U65" s="491"/>
      <c r="V65" s="491"/>
      <c r="W65" s="491"/>
      <c r="X65" s="491"/>
      <c r="Y65" s="491"/>
      <c r="Z65" s="491"/>
      <c r="AA65" s="491"/>
      <c r="AB65" s="491"/>
      <c r="AC65" s="491"/>
      <c r="AD65" s="491"/>
      <c r="AE65" s="491"/>
      <c r="AF65" s="491"/>
      <c r="AG65" s="491"/>
      <c r="AH65" s="491"/>
      <c r="AI65" s="491"/>
      <c r="AJ65" s="491"/>
      <c r="AK65" s="491"/>
      <c r="AL65" s="491"/>
      <c r="AM65" s="491"/>
      <c r="AN65" s="491"/>
      <c r="AO65" s="491"/>
      <c r="AP65" s="491"/>
      <c r="AQ65" s="491"/>
    </row>
    <row r="66" spans="1:43" s="65" customFormat="1" ht="30.75" customHeight="1">
      <c r="A66" s="92"/>
      <c r="B66" s="491" t="s">
        <v>154</v>
      </c>
      <c r="C66" s="491"/>
      <c r="D66" s="491"/>
      <c r="E66" s="491"/>
      <c r="F66" s="491"/>
      <c r="G66" s="491"/>
      <c r="H66" s="491"/>
      <c r="I66" s="491"/>
      <c r="J66" s="491"/>
      <c r="K66" s="491"/>
      <c r="L66" s="491"/>
      <c r="M66" s="491"/>
      <c r="N66" s="491"/>
      <c r="O66" s="491"/>
      <c r="P66" s="491"/>
      <c r="Q66" s="491"/>
      <c r="R66" s="491"/>
      <c r="S66" s="491"/>
      <c r="T66" s="491"/>
      <c r="U66" s="491"/>
      <c r="V66" s="491"/>
      <c r="W66" s="491"/>
      <c r="X66" s="491"/>
      <c r="Y66" s="491"/>
      <c r="Z66" s="491"/>
      <c r="AA66" s="491"/>
      <c r="AB66" s="491"/>
      <c r="AC66" s="491"/>
      <c r="AD66" s="491"/>
      <c r="AE66" s="491"/>
      <c r="AF66" s="491"/>
      <c r="AG66" s="491"/>
      <c r="AH66" s="491"/>
      <c r="AI66" s="491"/>
      <c r="AJ66" s="491"/>
      <c r="AK66" s="491"/>
      <c r="AL66" s="491"/>
      <c r="AM66" s="491"/>
      <c r="AN66" s="491"/>
      <c r="AO66" s="491"/>
      <c r="AP66" s="491"/>
      <c r="AQ66" s="491"/>
    </row>
    <row r="67" spans="1:43" s="65" customFormat="1" ht="30.75" customHeight="1">
      <c r="A67" s="92"/>
      <c r="B67" s="491" t="s">
        <v>155</v>
      </c>
      <c r="C67" s="491"/>
      <c r="D67" s="491"/>
      <c r="E67" s="491"/>
      <c r="F67" s="491"/>
      <c r="G67" s="491"/>
      <c r="H67" s="491"/>
      <c r="I67" s="491"/>
      <c r="J67" s="491"/>
      <c r="K67" s="491"/>
      <c r="L67" s="491"/>
      <c r="M67" s="491"/>
      <c r="N67" s="491"/>
      <c r="O67" s="491"/>
      <c r="P67" s="491"/>
      <c r="Q67" s="491"/>
      <c r="R67" s="491"/>
      <c r="S67" s="491"/>
      <c r="T67" s="491"/>
      <c r="U67" s="491"/>
      <c r="V67" s="491"/>
      <c r="W67" s="491"/>
      <c r="X67" s="491"/>
      <c r="Y67" s="491"/>
      <c r="Z67" s="491"/>
      <c r="AA67" s="491"/>
      <c r="AB67" s="491"/>
      <c r="AC67" s="491"/>
      <c r="AD67" s="491"/>
      <c r="AE67" s="491"/>
      <c r="AF67" s="491"/>
      <c r="AG67" s="491"/>
      <c r="AH67" s="491"/>
      <c r="AI67" s="491"/>
      <c r="AJ67" s="491"/>
      <c r="AK67" s="491"/>
      <c r="AL67" s="491"/>
      <c r="AM67" s="491"/>
      <c r="AN67" s="491"/>
      <c r="AO67" s="491"/>
      <c r="AP67" s="491"/>
      <c r="AQ67" s="491"/>
    </row>
    <row r="68" spans="1:43" s="65" customFormat="1" ht="30.75" customHeight="1">
      <c r="A68" s="92"/>
      <c r="B68" s="491" t="s">
        <v>156</v>
      </c>
      <c r="C68" s="491"/>
      <c r="D68" s="491"/>
      <c r="E68" s="491"/>
      <c r="F68" s="491"/>
      <c r="G68" s="491"/>
      <c r="H68" s="491"/>
      <c r="I68" s="491"/>
      <c r="J68" s="491"/>
      <c r="K68" s="491"/>
      <c r="L68" s="491"/>
      <c r="M68" s="491"/>
      <c r="N68" s="491"/>
      <c r="O68" s="491"/>
      <c r="P68" s="491"/>
      <c r="Q68" s="491"/>
      <c r="R68" s="491"/>
      <c r="S68" s="491"/>
      <c r="T68" s="491"/>
      <c r="U68" s="491"/>
      <c r="V68" s="491"/>
      <c r="W68" s="491"/>
      <c r="X68" s="491"/>
      <c r="Y68" s="491"/>
      <c r="Z68" s="491"/>
      <c r="AA68" s="491"/>
      <c r="AB68" s="491"/>
      <c r="AC68" s="491"/>
      <c r="AD68" s="491"/>
      <c r="AE68" s="491"/>
      <c r="AF68" s="491"/>
      <c r="AG68" s="491"/>
      <c r="AH68" s="491"/>
      <c r="AI68" s="491"/>
      <c r="AJ68" s="491"/>
      <c r="AK68" s="491"/>
      <c r="AL68" s="491"/>
      <c r="AM68" s="491"/>
      <c r="AN68" s="491"/>
      <c r="AO68" s="491"/>
      <c r="AP68" s="491"/>
      <c r="AQ68" s="491"/>
    </row>
    <row r="69" spans="1:43" s="65" customFormat="1" ht="30.75" customHeight="1">
      <c r="A69" s="92"/>
      <c r="B69" s="491" t="s">
        <v>157</v>
      </c>
      <c r="C69" s="491"/>
      <c r="D69" s="491"/>
      <c r="E69" s="491"/>
      <c r="F69" s="491"/>
      <c r="G69" s="491"/>
      <c r="H69" s="491"/>
      <c r="I69" s="491"/>
      <c r="J69" s="491"/>
      <c r="K69" s="491"/>
      <c r="L69" s="491"/>
      <c r="M69" s="491"/>
      <c r="N69" s="491"/>
      <c r="O69" s="491"/>
      <c r="P69" s="491"/>
      <c r="Q69" s="491"/>
      <c r="R69" s="491"/>
      <c r="S69" s="491"/>
      <c r="T69" s="491"/>
      <c r="U69" s="491"/>
      <c r="V69" s="491"/>
      <c r="W69" s="491"/>
      <c r="X69" s="491"/>
      <c r="Y69" s="491"/>
      <c r="Z69" s="491"/>
      <c r="AA69" s="491"/>
      <c r="AB69" s="491"/>
      <c r="AC69" s="491"/>
      <c r="AD69" s="491"/>
      <c r="AE69" s="491"/>
      <c r="AF69" s="491"/>
      <c r="AG69" s="491"/>
      <c r="AH69" s="491"/>
      <c r="AI69" s="491"/>
      <c r="AJ69" s="491"/>
      <c r="AK69" s="491"/>
      <c r="AL69" s="491"/>
      <c r="AM69" s="491"/>
      <c r="AN69" s="491"/>
      <c r="AO69" s="491"/>
      <c r="AP69" s="491"/>
      <c r="AQ69" s="491"/>
    </row>
    <row r="70" spans="1:43" s="65" customFormat="1" ht="30.75" customHeight="1">
      <c r="A70" s="92"/>
      <c r="B70" s="491" t="s">
        <v>158</v>
      </c>
      <c r="C70" s="491"/>
      <c r="D70" s="491"/>
      <c r="E70" s="491"/>
      <c r="F70" s="491"/>
      <c r="G70" s="491"/>
      <c r="H70" s="491"/>
      <c r="I70" s="491"/>
      <c r="J70" s="491"/>
      <c r="K70" s="491"/>
      <c r="L70" s="491"/>
      <c r="M70" s="491"/>
      <c r="N70" s="491"/>
      <c r="O70" s="491"/>
      <c r="P70" s="491"/>
      <c r="Q70" s="491"/>
      <c r="R70" s="491"/>
      <c r="S70" s="491"/>
      <c r="T70" s="491"/>
      <c r="U70" s="491"/>
      <c r="V70" s="491"/>
      <c r="W70" s="491"/>
      <c r="X70" s="491"/>
      <c r="Y70" s="491"/>
      <c r="Z70" s="491"/>
      <c r="AA70" s="491"/>
      <c r="AB70" s="491"/>
      <c r="AC70" s="491"/>
      <c r="AD70" s="491"/>
      <c r="AE70" s="491"/>
      <c r="AF70" s="491"/>
      <c r="AG70" s="491"/>
      <c r="AH70" s="491"/>
      <c r="AI70" s="491"/>
      <c r="AJ70" s="491"/>
      <c r="AK70" s="491"/>
      <c r="AL70" s="491"/>
      <c r="AM70" s="491"/>
      <c r="AN70" s="491"/>
      <c r="AO70" s="491"/>
      <c r="AP70" s="491"/>
      <c r="AQ70" s="491"/>
    </row>
    <row r="71" spans="1:43" s="65" customFormat="1" ht="30.75" customHeight="1">
      <c r="A71" s="92"/>
      <c r="B71" s="491" t="s">
        <v>159</v>
      </c>
      <c r="C71" s="491"/>
      <c r="D71" s="491"/>
      <c r="E71" s="491"/>
      <c r="F71" s="491"/>
      <c r="G71" s="491"/>
      <c r="H71" s="491"/>
      <c r="I71" s="491"/>
      <c r="J71" s="491"/>
      <c r="K71" s="491"/>
      <c r="L71" s="491"/>
      <c r="M71" s="491"/>
      <c r="N71" s="491"/>
      <c r="O71" s="491"/>
      <c r="P71" s="491"/>
      <c r="Q71" s="491"/>
      <c r="R71" s="491"/>
      <c r="S71" s="491"/>
      <c r="T71" s="491"/>
      <c r="U71" s="491"/>
      <c r="V71" s="491"/>
      <c r="W71" s="491"/>
      <c r="X71" s="491"/>
      <c r="Y71" s="491"/>
      <c r="Z71" s="491"/>
      <c r="AA71" s="491"/>
      <c r="AB71" s="491"/>
      <c r="AC71" s="491"/>
      <c r="AD71" s="491"/>
      <c r="AE71" s="491"/>
      <c r="AF71" s="491"/>
      <c r="AG71" s="491"/>
      <c r="AH71" s="491"/>
      <c r="AI71" s="491"/>
      <c r="AJ71" s="491"/>
      <c r="AK71" s="491"/>
      <c r="AL71" s="491"/>
      <c r="AM71" s="491"/>
      <c r="AN71" s="491"/>
      <c r="AO71" s="491"/>
      <c r="AP71" s="491"/>
      <c r="AQ71" s="491"/>
    </row>
    <row r="72" spans="1:43" s="65" customFormat="1" ht="30.75" customHeight="1">
      <c r="A72" s="92"/>
      <c r="B72" s="491" t="s">
        <v>160</v>
      </c>
      <c r="C72" s="491"/>
      <c r="D72" s="491"/>
      <c r="E72" s="491"/>
      <c r="F72" s="491"/>
      <c r="G72" s="491"/>
      <c r="H72" s="491"/>
      <c r="I72" s="491"/>
      <c r="J72" s="491"/>
      <c r="K72" s="491"/>
      <c r="L72" s="491"/>
      <c r="M72" s="491"/>
      <c r="N72" s="491"/>
      <c r="O72" s="491"/>
      <c r="P72" s="491"/>
      <c r="Q72" s="491"/>
      <c r="R72" s="491"/>
      <c r="S72" s="491"/>
      <c r="T72" s="491"/>
      <c r="U72" s="491"/>
      <c r="V72" s="491"/>
      <c r="W72" s="491"/>
      <c r="X72" s="491"/>
      <c r="Y72" s="491"/>
      <c r="Z72" s="491"/>
      <c r="AA72" s="491"/>
      <c r="AB72" s="491"/>
      <c r="AC72" s="491"/>
      <c r="AD72" s="491"/>
      <c r="AE72" s="491"/>
      <c r="AF72" s="491"/>
      <c r="AG72" s="491"/>
      <c r="AH72" s="491"/>
      <c r="AI72" s="491"/>
      <c r="AJ72" s="491"/>
      <c r="AK72" s="491"/>
      <c r="AL72" s="491"/>
      <c r="AM72" s="491"/>
      <c r="AN72" s="491"/>
      <c r="AO72" s="491"/>
      <c r="AP72" s="491"/>
      <c r="AQ72" s="491"/>
    </row>
    <row r="73" spans="1:43" s="65" customFormat="1" ht="30.75" customHeight="1">
      <c r="A73" s="92"/>
      <c r="B73" s="491" t="s">
        <v>161</v>
      </c>
      <c r="C73" s="491"/>
      <c r="D73" s="491"/>
      <c r="E73" s="491"/>
      <c r="F73" s="491"/>
      <c r="G73" s="491"/>
      <c r="H73" s="491"/>
      <c r="I73" s="491"/>
      <c r="J73" s="491"/>
      <c r="K73" s="491"/>
      <c r="L73" s="491"/>
      <c r="M73" s="491"/>
      <c r="N73" s="491"/>
      <c r="O73" s="491"/>
      <c r="P73" s="491"/>
      <c r="Q73" s="491"/>
      <c r="R73" s="491"/>
      <c r="S73" s="491"/>
      <c r="T73" s="491"/>
      <c r="U73" s="491"/>
      <c r="V73" s="491"/>
      <c r="W73" s="491"/>
      <c r="X73" s="491"/>
      <c r="Y73" s="491"/>
      <c r="Z73" s="491"/>
      <c r="AA73" s="491"/>
      <c r="AB73" s="491"/>
      <c r="AC73" s="491"/>
      <c r="AD73" s="491"/>
      <c r="AE73" s="491"/>
      <c r="AF73" s="491"/>
      <c r="AG73" s="491"/>
      <c r="AH73" s="491"/>
      <c r="AI73" s="491"/>
      <c r="AJ73" s="491"/>
      <c r="AK73" s="491"/>
      <c r="AL73" s="491"/>
      <c r="AM73" s="491"/>
      <c r="AN73" s="491"/>
      <c r="AO73" s="491"/>
      <c r="AP73" s="491"/>
      <c r="AQ73" s="491"/>
    </row>
    <row r="74" spans="1:43" s="65" customFormat="1" ht="30.75" customHeight="1">
      <c r="A74" s="92"/>
      <c r="B74" s="491" t="s">
        <v>162</v>
      </c>
      <c r="C74" s="491"/>
      <c r="D74" s="491"/>
      <c r="E74" s="491"/>
      <c r="F74" s="491"/>
      <c r="G74" s="491"/>
      <c r="H74" s="491"/>
      <c r="I74" s="491"/>
      <c r="J74" s="491"/>
      <c r="K74" s="491"/>
      <c r="L74" s="491"/>
      <c r="M74" s="491"/>
      <c r="N74" s="491"/>
      <c r="O74" s="491"/>
      <c r="P74" s="491"/>
      <c r="Q74" s="491"/>
      <c r="R74" s="491"/>
      <c r="S74" s="491"/>
      <c r="T74" s="491"/>
      <c r="U74" s="491"/>
      <c r="V74" s="491"/>
      <c r="W74" s="491"/>
      <c r="X74" s="491"/>
      <c r="Y74" s="491"/>
      <c r="Z74" s="491"/>
      <c r="AA74" s="491"/>
      <c r="AB74" s="491"/>
      <c r="AC74" s="491"/>
      <c r="AD74" s="491"/>
      <c r="AE74" s="491"/>
      <c r="AF74" s="491"/>
      <c r="AG74" s="491"/>
      <c r="AH74" s="491"/>
      <c r="AI74" s="491"/>
      <c r="AJ74" s="491"/>
      <c r="AK74" s="491"/>
      <c r="AL74" s="491"/>
      <c r="AM74" s="491"/>
      <c r="AN74" s="491"/>
      <c r="AO74" s="491"/>
      <c r="AP74" s="491"/>
      <c r="AQ74" s="491"/>
    </row>
    <row r="75" spans="1:43" s="65" customFormat="1" ht="30.75" customHeight="1">
      <c r="A75" s="92"/>
      <c r="B75" s="491" t="s">
        <v>163</v>
      </c>
      <c r="C75" s="491"/>
      <c r="D75" s="491"/>
      <c r="E75" s="491"/>
      <c r="F75" s="491"/>
      <c r="G75" s="491"/>
      <c r="H75" s="491"/>
      <c r="I75" s="491"/>
      <c r="J75" s="491"/>
      <c r="K75" s="491"/>
      <c r="L75" s="491"/>
      <c r="M75" s="491"/>
      <c r="N75" s="491"/>
      <c r="O75" s="491"/>
      <c r="P75" s="491"/>
      <c r="Q75" s="491"/>
      <c r="R75" s="491"/>
      <c r="S75" s="491"/>
      <c r="T75" s="491"/>
      <c r="U75" s="491"/>
      <c r="V75" s="491"/>
      <c r="W75" s="491"/>
      <c r="X75" s="491"/>
      <c r="Y75" s="491"/>
      <c r="Z75" s="491"/>
      <c r="AA75" s="491"/>
      <c r="AB75" s="491"/>
      <c r="AC75" s="491"/>
      <c r="AD75" s="491"/>
      <c r="AE75" s="491"/>
      <c r="AF75" s="491"/>
      <c r="AG75" s="491"/>
      <c r="AH75" s="491"/>
      <c r="AI75" s="491"/>
      <c r="AJ75" s="491"/>
      <c r="AK75" s="491"/>
      <c r="AL75" s="491"/>
      <c r="AM75" s="491"/>
      <c r="AN75" s="491"/>
      <c r="AO75" s="491"/>
      <c r="AP75" s="491"/>
      <c r="AQ75" s="491"/>
    </row>
    <row r="76" spans="1:43" ht="20.100000000000001" customHeight="1">
      <c r="B76" s="492"/>
      <c r="C76" s="492"/>
      <c r="D76" s="492"/>
      <c r="E76" s="492"/>
      <c r="F76" s="492"/>
      <c r="G76" s="492"/>
      <c r="H76" s="492"/>
      <c r="I76" s="492"/>
      <c r="J76" s="492"/>
      <c r="K76" s="492"/>
      <c r="L76" s="492"/>
      <c r="M76" s="492"/>
      <c r="N76" s="492"/>
      <c r="O76" s="492"/>
      <c r="P76" s="492"/>
      <c r="Q76" s="492"/>
      <c r="R76" s="492"/>
      <c r="S76" s="492"/>
      <c r="T76" s="492"/>
      <c r="U76" s="492"/>
      <c r="V76" s="492"/>
      <c r="W76" s="94"/>
      <c r="X76" s="94"/>
      <c r="Y76" s="94"/>
      <c r="Z76" s="94"/>
      <c r="AA76" s="94"/>
      <c r="AB76" s="94"/>
      <c r="AC76" s="94"/>
      <c r="AD76" s="94"/>
      <c r="AE76" s="94"/>
      <c r="AF76" s="94"/>
      <c r="AG76" s="94"/>
      <c r="AH76" s="94"/>
      <c r="AI76" s="94"/>
      <c r="AJ76" s="94"/>
      <c r="AK76" s="94"/>
      <c r="AL76" s="94"/>
      <c r="AM76" s="94"/>
      <c r="AN76" s="94"/>
      <c r="AO76" s="94"/>
      <c r="AP76" s="94"/>
    </row>
    <row r="77" spans="1:43" ht="20.100000000000001" customHeight="1"/>
    <row r="78" spans="1:43" ht="20.100000000000001" customHeight="1"/>
    <row r="79" spans="1:43" ht="20.100000000000001" customHeight="1">
      <c r="AQ79" s="70"/>
    </row>
    <row r="80" spans="1:43" ht="20.100000000000001" customHeight="1">
      <c r="AQ80" s="70"/>
    </row>
    <row r="81" spans="43:43" ht="20.100000000000001" customHeight="1">
      <c r="AQ81" s="70"/>
    </row>
    <row r="82" spans="43:43" ht="20.100000000000001" customHeight="1">
      <c r="AQ82" s="70"/>
    </row>
    <row r="83" spans="43:43" ht="20.100000000000001" customHeight="1">
      <c r="AQ83" s="70"/>
    </row>
    <row r="84" spans="43:43" ht="20.100000000000001" customHeight="1">
      <c r="AQ84" s="70"/>
    </row>
    <row r="85" spans="43:43" ht="20.100000000000001" customHeight="1">
      <c r="AQ85" s="70"/>
    </row>
    <row r="86" spans="43:43" ht="20.100000000000001" customHeight="1">
      <c r="AQ86" s="70"/>
    </row>
    <row r="87" spans="43:43" ht="20.100000000000001" customHeight="1">
      <c r="AQ87" s="70"/>
    </row>
    <row r="88" spans="43:43" ht="20.100000000000001" customHeight="1">
      <c r="AQ88" s="70"/>
    </row>
    <row r="89" spans="43:43" ht="20.100000000000001" customHeight="1">
      <c r="AQ89" s="70"/>
    </row>
    <row r="90" spans="43:43" ht="20.100000000000001" customHeight="1">
      <c r="AQ90" s="70"/>
    </row>
    <row r="91" spans="43:43">
      <c r="AQ91" s="70"/>
    </row>
    <row r="92" spans="43:43">
      <c r="AQ92" s="70"/>
    </row>
    <row r="93" spans="43:43">
      <c r="AQ93" s="70"/>
    </row>
    <row r="94" spans="43:43">
      <c r="AQ94" s="70"/>
    </row>
    <row r="95" spans="43:43">
      <c r="AQ95" s="70"/>
    </row>
    <row r="96" spans="43:43">
      <c r="AQ96" s="70"/>
    </row>
    <row r="97" spans="43:43">
      <c r="AQ97" s="70"/>
    </row>
    <row r="98" spans="43:43">
      <c r="AQ98" s="70"/>
    </row>
    <row r="99" spans="43:43">
      <c r="AQ99" s="70"/>
    </row>
    <row r="100" spans="43:43">
      <c r="AQ100" s="70"/>
    </row>
    <row r="101" spans="43:43">
      <c r="AQ101" s="70"/>
    </row>
    <row r="102" spans="43:43">
      <c r="AQ102" s="70"/>
    </row>
    <row r="103" spans="43:43">
      <c r="AQ103" s="70"/>
    </row>
    <row r="104" spans="43:43">
      <c r="AQ104" s="70"/>
    </row>
    <row r="105" spans="43:43">
      <c r="AQ105" s="70"/>
    </row>
    <row r="106" spans="43:43">
      <c r="AQ106" s="70"/>
    </row>
    <row r="107" spans="43:43">
      <c r="AQ107" s="70"/>
    </row>
    <row r="108" spans="43:43">
      <c r="AQ108" s="70"/>
    </row>
    <row r="109" spans="43:43">
      <c r="AQ109" s="70"/>
    </row>
    <row r="110" spans="43:43">
      <c r="AQ110" s="70"/>
    </row>
    <row r="111" spans="43:43">
      <c r="AQ111" s="70"/>
    </row>
    <row r="112" spans="43:43">
      <c r="AQ112" s="70"/>
    </row>
    <row r="113" spans="43:43">
      <c r="AQ113" s="70"/>
    </row>
    <row r="114" spans="43:43">
      <c r="AQ114" s="70"/>
    </row>
    <row r="115" spans="43:43">
      <c r="AQ115" s="70"/>
    </row>
    <row r="116" spans="43:43">
      <c r="AQ116" s="70"/>
    </row>
    <row r="117" spans="43:43">
      <c r="AQ117" s="70"/>
    </row>
    <row r="118" spans="43:43">
      <c r="AQ118" s="70"/>
    </row>
    <row r="119" spans="43:43">
      <c r="AQ119" s="70"/>
    </row>
    <row r="120" spans="43:43">
      <c r="AQ120" s="70"/>
    </row>
    <row r="121" spans="43:43">
      <c r="AQ121" s="70"/>
    </row>
    <row r="122" spans="43:43">
      <c r="AQ122" s="70"/>
    </row>
    <row r="123" spans="43:43">
      <c r="AQ123" s="70"/>
    </row>
    <row r="124" spans="43:43">
      <c r="AQ124" s="70"/>
    </row>
    <row r="125" spans="43:43">
      <c r="AQ125" s="70"/>
    </row>
    <row r="126" spans="43:43">
      <c r="AQ126" s="70"/>
    </row>
    <row r="127" spans="43:43">
      <c r="AQ127" s="70"/>
    </row>
    <row r="128" spans="43:43">
      <c r="AQ128" s="70"/>
    </row>
    <row r="129" spans="43:43">
      <c r="AQ129" s="70"/>
    </row>
    <row r="130" spans="43:43">
      <c r="AQ130" s="70"/>
    </row>
    <row r="131" spans="43:43">
      <c r="AQ131" s="70"/>
    </row>
    <row r="132" spans="43:43">
      <c r="AQ132" s="70"/>
    </row>
    <row r="133" spans="43:43">
      <c r="AQ133" s="70"/>
    </row>
    <row r="134" spans="43:43">
      <c r="AQ134" s="70"/>
    </row>
    <row r="135" spans="43:43">
      <c r="AQ135" s="70"/>
    </row>
    <row r="136" spans="43:43">
      <c r="AQ136" s="70"/>
    </row>
    <row r="137" spans="43:43">
      <c r="AQ137" s="70"/>
    </row>
    <row r="138" spans="43:43">
      <c r="AQ138" s="70"/>
    </row>
    <row r="139" spans="43:43">
      <c r="AQ139" s="70"/>
    </row>
    <row r="140" spans="43:43">
      <c r="AQ140" s="70"/>
    </row>
    <row r="141" spans="43:43">
      <c r="AQ141" s="70"/>
    </row>
    <row r="142" spans="43:43">
      <c r="AQ142" s="70"/>
    </row>
    <row r="143" spans="43:43">
      <c r="AQ143" s="70"/>
    </row>
    <row r="144" spans="43:43">
      <c r="AQ144" s="70"/>
    </row>
    <row r="145" spans="43:43">
      <c r="AQ145" s="70"/>
    </row>
    <row r="146" spans="43:43">
      <c r="AQ146" s="70"/>
    </row>
    <row r="147" spans="43:43">
      <c r="AQ147" s="70"/>
    </row>
    <row r="148" spans="43:43">
      <c r="AQ148" s="70"/>
    </row>
    <row r="149" spans="43:43">
      <c r="AQ149" s="70"/>
    </row>
    <row r="150" spans="43:43">
      <c r="AQ150" s="70"/>
    </row>
    <row r="151" spans="43:43">
      <c r="AQ151" s="70"/>
    </row>
    <row r="152" spans="43:43">
      <c r="AQ152" s="70"/>
    </row>
    <row r="153" spans="43:43">
      <c r="AQ153" s="70"/>
    </row>
    <row r="154" spans="43:43">
      <c r="AQ154" s="70"/>
    </row>
    <row r="155" spans="43:43">
      <c r="AQ155" s="70"/>
    </row>
    <row r="156" spans="43:43">
      <c r="AQ156" s="70"/>
    </row>
    <row r="157" spans="43:43">
      <c r="AQ157" s="70"/>
    </row>
    <row r="158" spans="43:43">
      <c r="AQ158" s="70"/>
    </row>
    <row r="159" spans="43:43">
      <c r="AQ159" s="70"/>
    </row>
    <row r="160" spans="43:43">
      <c r="AQ160" s="70"/>
    </row>
    <row r="161" spans="43:43">
      <c r="AQ161" s="70"/>
    </row>
    <row r="162" spans="43:43">
      <c r="AQ162" s="70"/>
    </row>
    <row r="163" spans="43:43">
      <c r="AQ163" s="70"/>
    </row>
    <row r="164" spans="43:43">
      <c r="AQ164" s="70"/>
    </row>
    <row r="165" spans="43:43">
      <c r="AQ165" s="70"/>
    </row>
    <row r="166" spans="43:43">
      <c r="AQ166" s="70"/>
    </row>
    <row r="167" spans="43:43">
      <c r="AQ167" s="70"/>
    </row>
    <row r="168" spans="43:43">
      <c r="AQ168" s="70"/>
    </row>
    <row r="169" spans="43:43">
      <c r="AQ169" s="70"/>
    </row>
    <row r="170" spans="43:43">
      <c r="AQ170" s="70"/>
    </row>
    <row r="171" spans="43:43">
      <c r="AQ171" s="70"/>
    </row>
    <row r="172" spans="43:43">
      <c r="AQ172" s="70"/>
    </row>
    <row r="173" spans="43:43">
      <c r="AQ173" s="70"/>
    </row>
    <row r="174" spans="43:43">
      <c r="AQ174" s="70"/>
    </row>
    <row r="175" spans="43:43">
      <c r="AQ175" s="70"/>
    </row>
    <row r="176" spans="43:43">
      <c r="AQ176" s="70"/>
    </row>
    <row r="177" spans="43:43">
      <c r="AQ177" s="70"/>
    </row>
    <row r="178" spans="43:43">
      <c r="AQ178" s="70"/>
    </row>
    <row r="179" spans="43:43">
      <c r="AQ179" s="70"/>
    </row>
    <row r="180" spans="43:43">
      <c r="AQ180" s="70"/>
    </row>
    <row r="181" spans="43:43">
      <c r="AQ181" s="70"/>
    </row>
    <row r="182" spans="43:43">
      <c r="AQ182" s="70"/>
    </row>
    <row r="183" spans="43:43">
      <c r="AQ183" s="70"/>
    </row>
    <row r="184" spans="43:43">
      <c r="AQ184" s="70"/>
    </row>
    <row r="185" spans="43:43">
      <c r="AQ185" s="70"/>
    </row>
    <row r="186" spans="43:43">
      <c r="AQ186" s="70"/>
    </row>
    <row r="187" spans="43:43">
      <c r="AQ187" s="70"/>
    </row>
    <row r="188" spans="43:43">
      <c r="AQ188" s="70"/>
    </row>
    <row r="189" spans="43:43">
      <c r="AQ189" s="70"/>
    </row>
    <row r="190" spans="43:43">
      <c r="AQ190" s="70"/>
    </row>
    <row r="191" spans="43:43">
      <c r="AQ191" s="70"/>
    </row>
    <row r="192" spans="43:43">
      <c r="AQ192" s="70"/>
    </row>
    <row r="193" spans="43:43">
      <c r="AQ193" s="70"/>
    </row>
    <row r="194" spans="43:43">
      <c r="AQ194" s="70"/>
    </row>
    <row r="195" spans="43:43">
      <c r="AQ195" s="70"/>
    </row>
    <row r="196" spans="43:43">
      <c r="AQ196" s="70"/>
    </row>
    <row r="197" spans="43:43">
      <c r="AQ197" s="70"/>
    </row>
    <row r="198" spans="43:43">
      <c r="AQ198" s="70"/>
    </row>
    <row r="199" spans="43:43">
      <c r="AQ199" s="70"/>
    </row>
    <row r="200" spans="43:43">
      <c r="AQ200" s="70"/>
    </row>
    <row r="201" spans="43:43">
      <c r="AQ201" s="70"/>
    </row>
    <row r="202" spans="43:43">
      <c r="AQ202" s="70"/>
    </row>
    <row r="203" spans="43:43">
      <c r="AQ203" s="70"/>
    </row>
    <row r="204" spans="43:43">
      <c r="AQ204" s="70"/>
    </row>
    <row r="205" spans="43:43">
      <c r="AQ205" s="70"/>
    </row>
    <row r="206" spans="43:43">
      <c r="AQ206" s="70"/>
    </row>
    <row r="207" spans="43:43">
      <c r="AQ207" s="70"/>
    </row>
    <row r="208" spans="43:43">
      <c r="AQ208" s="70"/>
    </row>
    <row r="209" spans="43:43">
      <c r="AQ209" s="70"/>
    </row>
    <row r="210" spans="43:43">
      <c r="AQ210" s="70"/>
    </row>
    <row r="211" spans="43:43">
      <c r="AQ211" s="70"/>
    </row>
    <row r="212" spans="43:43">
      <c r="AQ212" s="70"/>
    </row>
    <row r="213" spans="43:43">
      <c r="AQ213" s="70"/>
    </row>
    <row r="214" spans="43:43">
      <c r="AQ214" s="70"/>
    </row>
    <row r="215" spans="43:43">
      <c r="AQ215" s="70"/>
    </row>
    <row r="216" spans="43:43">
      <c r="AQ216" s="70"/>
    </row>
    <row r="217" spans="43:43">
      <c r="AQ217" s="70"/>
    </row>
    <row r="218" spans="43:43">
      <c r="AQ218" s="70"/>
    </row>
    <row r="219" spans="43:43">
      <c r="AQ219" s="70"/>
    </row>
    <row r="220" spans="43:43">
      <c r="AQ220" s="70"/>
    </row>
    <row r="221" spans="43:43">
      <c r="AQ221" s="70"/>
    </row>
    <row r="222" spans="43:43">
      <c r="AQ222" s="70"/>
    </row>
    <row r="223" spans="43:43">
      <c r="AQ223" s="70"/>
    </row>
    <row r="224" spans="43:43">
      <c r="AQ224" s="70"/>
    </row>
    <row r="225" spans="43:43">
      <c r="AQ225" s="70"/>
    </row>
    <row r="226" spans="43:43">
      <c r="AQ226" s="70"/>
    </row>
    <row r="227" spans="43:43">
      <c r="AQ227" s="70"/>
    </row>
    <row r="228" spans="43:43">
      <c r="AQ228" s="70"/>
    </row>
    <row r="229" spans="43:43">
      <c r="AQ229" s="70"/>
    </row>
    <row r="230" spans="43:43">
      <c r="AQ230" s="70"/>
    </row>
    <row r="231" spans="43:43">
      <c r="AQ231" s="70"/>
    </row>
    <row r="232" spans="43:43">
      <c r="AQ232" s="70"/>
    </row>
    <row r="233" spans="43:43">
      <c r="AQ233" s="70"/>
    </row>
    <row r="234" spans="43:43">
      <c r="AQ234" s="70"/>
    </row>
    <row r="235" spans="43:43">
      <c r="AQ235" s="70"/>
    </row>
    <row r="236" spans="43:43">
      <c r="AQ236" s="70"/>
    </row>
    <row r="237" spans="43:43">
      <c r="AQ237" s="70"/>
    </row>
    <row r="238" spans="43:43">
      <c r="AQ238" s="70"/>
    </row>
    <row r="239" spans="43:43">
      <c r="AQ239" s="70"/>
    </row>
    <row r="240" spans="43:43">
      <c r="AQ240" s="70"/>
    </row>
    <row r="241" spans="43:43">
      <c r="AQ241" s="70"/>
    </row>
    <row r="242" spans="43:43">
      <c r="AQ242" s="70"/>
    </row>
    <row r="243" spans="43:43">
      <c r="AQ243" s="70"/>
    </row>
    <row r="244" spans="43:43">
      <c r="AQ244" s="70"/>
    </row>
    <row r="245" spans="43:43">
      <c r="AQ245" s="70"/>
    </row>
    <row r="246" spans="43:43">
      <c r="AQ246" s="70"/>
    </row>
    <row r="247" spans="43:43">
      <c r="AQ247" s="70"/>
    </row>
    <row r="248" spans="43:43">
      <c r="AQ248" s="70"/>
    </row>
    <row r="249" spans="43:43">
      <c r="AQ249" s="70"/>
    </row>
    <row r="250" spans="43:43">
      <c r="AQ250" s="70"/>
    </row>
    <row r="251" spans="43:43">
      <c r="AQ251" s="70"/>
    </row>
    <row r="252" spans="43:43">
      <c r="AQ252" s="70"/>
    </row>
    <row r="253" spans="43:43">
      <c r="AQ253" s="70"/>
    </row>
    <row r="254" spans="43:43">
      <c r="AQ254" s="70"/>
    </row>
    <row r="255" spans="43:43">
      <c r="AQ255" s="70"/>
    </row>
    <row r="256" spans="43:43">
      <c r="AQ256" s="70"/>
    </row>
    <row r="257" spans="43:43">
      <c r="AQ257" s="70"/>
    </row>
    <row r="258" spans="43:43">
      <c r="AQ258" s="70"/>
    </row>
    <row r="259" spans="43:43">
      <c r="AQ259" s="70"/>
    </row>
    <row r="260" spans="43:43">
      <c r="AQ260" s="70"/>
    </row>
    <row r="261" spans="43:43">
      <c r="AQ261" s="70"/>
    </row>
    <row r="262" spans="43:43">
      <c r="AQ262" s="70"/>
    </row>
    <row r="263" spans="43:43">
      <c r="AQ263" s="70"/>
    </row>
    <row r="264" spans="43:43">
      <c r="AQ264" s="70"/>
    </row>
    <row r="265" spans="43:43">
      <c r="AQ265" s="70"/>
    </row>
    <row r="266" spans="43:43">
      <c r="AQ266" s="70"/>
    </row>
    <row r="267" spans="43:43">
      <c r="AQ267" s="70"/>
    </row>
    <row r="268" spans="43:43">
      <c r="AQ268" s="70"/>
    </row>
    <row r="269" spans="43:43">
      <c r="AQ269" s="70"/>
    </row>
    <row r="270" spans="43:43">
      <c r="AQ270" s="70"/>
    </row>
    <row r="271" spans="43:43">
      <c r="AQ271" s="70"/>
    </row>
    <row r="272" spans="43:43">
      <c r="AQ272" s="70"/>
    </row>
    <row r="273" spans="43:43">
      <c r="AQ273" s="70"/>
    </row>
    <row r="274" spans="43:43">
      <c r="AQ274" s="70"/>
    </row>
    <row r="275" spans="43:43">
      <c r="AQ275" s="70"/>
    </row>
    <row r="276" spans="43:43">
      <c r="AQ276" s="70"/>
    </row>
    <row r="277" spans="43:43">
      <c r="AQ277" s="70"/>
    </row>
    <row r="278" spans="43:43">
      <c r="AQ278" s="70"/>
    </row>
    <row r="279" spans="43:43">
      <c r="AQ279" s="70"/>
    </row>
    <row r="280" spans="43:43">
      <c r="AQ280" s="70"/>
    </row>
    <row r="281" spans="43:43">
      <c r="AQ281" s="70"/>
    </row>
    <row r="282" spans="43:43">
      <c r="AQ282" s="70"/>
    </row>
    <row r="283" spans="43:43">
      <c r="AQ283" s="70"/>
    </row>
    <row r="284" spans="43:43">
      <c r="AQ284" s="70"/>
    </row>
    <row r="285" spans="43:43">
      <c r="AQ285" s="70"/>
    </row>
    <row r="286" spans="43:43">
      <c r="AQ286" s="70"/>
    </row>
    <row r="287" spans="43:43">
      <c r="AQ287" s="70"/>
    </row>
    <row r="288" spans="43:43">
      <c r="AQ288" s="70"/>
    </row>
    <row r="289" spans="43:43">
      <c r="AQ289" s="70"/>
    </row>
    <row r="290" spans="43:43">
      <c r="AQ290" s="70"/>
    </row>
    <row r="291" spans="43:43">
      <c r="AQ291" s="70"/>
    </row>
    <row r="292" spans="43:43">
      <c r="AQ292" s="70"/>
    </row>
    <row r="293" spans="43:43">
      <c r="AQ293" s="70"/>
    </row>
    <row r="294" spans="43:43">
      <c r="AQ294" s="70"/>
    </row>
    <row r="295" spans="43:43">
      <c r="AQ295" s="70"/>
    </row>
    <row r="296" spans="43:43">
      <c r="AQ296" s="70"/>
    </row>
    <row r="297" spans="43:43">
      <c r="AQ297" s="70"/>
    </row>
    <row r="298" spans="43:43">
      <c r="AQ298" s="70"/>
    </row>
    <row r="299" spans="43:43">
      <c r="AQ299" s="70"/>
    </row>
    <row r="300" spans="43:43">
      <c r="AQ300" s="70"/>
    </row>
    <row r="301" spans="43:43">
      <c r="AQ301" s="70"/>
    </row>
    <row r="302" spans="43:43">
      <c r="AQ302" s="70"/>
    </row>
    <row r="303" spans="43:43">
      <c r="AQ303" s="70"/>
    </row>
    <row r="304" spans="43:43">
      <c r="AQ304" s="70"/>
    </row>
    <row r="305" spans="43:43">
      <c r="AQ305" s="70"/>
    </row>
    <row r="306" spans="43:43">
      <c r="AQ306" s="70"/>
    </row>
    <row r="307" spans="43:43">
      <c r="AQ307" s="70"/>
    </row>
    <row r="308" spans="43:43">
      <c r="AQ308" s="70"/>
    </row>
    <row r="309" spans="43:43">
      <c r="AQ309" s="70"/>
    </row>
    <row r="310" spans="43:43">
      <c r="AQ310" s="70"/>
    </row>
    <row r="311" spans="43:43">
      <c r="AQ311" s="70"/>
    </row>
    <row r="312" spans="43:43">
      <c r="AQ312" s="70"/>
    </row>
    <row r="313" spans="43:43">
      <c r="AQ313" s="70"/>
    </row>
    <row r="314" spans="43:43">
      <c r="AQ314" s="70"/>
    </row>
    <row r="315" spans="43:43">
      <c r="AQ315" s="70"/>
    </row>
    <row r="316" spans="43:43">
      <c r="AQ316" s="70"/>
    </row>
    <row r="317" spans="43:43">
      <c r="AQ317" s="70"/>
    </row>
    <row r="318" spans="43:43">
      <c r="AQ318" s="70"/>
    </row>
    <row r="319" spans="43:43">
      <c r="AQ319" s="70"/>
    </row>
    <row r="320" spans="43:43">
      <c r="AQ320" s="70"/>
    </row>
    <row r="321" spans="43:43">
      <c r="AQ321" s="70"/>
    </row>
    <row r="322" spans="43:43">
      <c r="AQ322" s="70"/>
    </row>
    <row r="323" spans="43:43">
      <c r="AQ323" s="70"/>
    </row>
    <row r="324" spans="43:43">
      <c r="AQ324" s="70"/>
    </row>
    <row r="325" spans="43:43">
      <c r="AQ325" s="70"/>
    </row>
    <row r="326" spans="43:43">
      <c r="AQ326" s="70"/>
    </row>
    <row r="327" spans="43:43">
      <c r="AQ327" s="70"/>
    </row>
    <row r="328" spans="43:43">
      <c r="AQ328" s="70"/>
    </row>
    <row r="329" spans="43:43">
      <c r="AQ329" s="70"/>
    </row>
    <row r="330" spans="43:43">
      <c r="AQ330" s="70"/>
    </row>
    <row r="331" spans="43:43">
      <c r="AQ331" s="70"/>
    </row>
    <row r="332" spans="43:43">
      <c r="AQ332" s="70"/>
    </row>
    <row r="333" spans="43:43">
      <c r="AQ333" s="70"/>
    </row>
    <row r="334" spans="43:43">
      <c r="AQ334" s="70"/>
    </row>
    <row r="335" spans="43:43">
      <c r="AQ335" s="70"/>
    </row>
    <row r="336" spans="43:43">
      <c r="AQ336" s="70"/>
    </row>
    <row r="337" spans="43:43">
      <c r="AQ337" s="70"/>
    </row>
    <row r="338" spans="43:43">
      <c r="AQ338" s="70"/>
    </row>
    <row r="339" spans="43:43">
      <c r="AQ339" s="70"/>
    </row>
    <row r="340" spans="43:43">
      <c r="AQ340" s="70"/>
    </row>
    <row r="341" spans="43:43">
      <c r="AQ341" s="70"/>
    </row>
    <row r="342" spans="43:43">
      <c r="AQ342" s="70"/>
    </row>
    <row r="343" spans="43:43">
      <c r="AQ343" s="70"/>
    </row>
    <row r="344" spans="43:43">
      <c r="AQ344" s="70"/>
    </row>
    <row r="345" spans="43:43">
      <c r="AQ345" s="70"/>
    </row>
    <row r="346" spans="43:43">
      <c r="AQ346" s="70"/>
    </row>
    <row r="347" spans="43:43">
      <c r="AQ347" s="70"/>
    </row>
    <row r="348" spans="43:43">
      <c r="AQ348" s="70"/>
    </row>
    <row r="349" spans="43:43">
      <c r="AQ349" s="70"/>
    </row>
    <row r="350" spans="43:43">
      <c r="AQ350" s="70"/>
    </row>
    <row r="351" spans="43:43">
      <c r="AQ351" s="70"/>
    </row>
    <row r="352" spans="43:43">
      <c r="AQ352" s="70"/>
    </row>
    <row r="353" spans="43:43">
      <c r="AQ353" s="70"/>
    </row>
    <row r="354" spans="43:43">
      <c r="AQ354" s="70"/>
    </row>
    <row r="355" spans="43:43">
      <c r="AQ355" s="70"/>
    </row>
    <row r="356" spans="43:43">
      <c r="AQ356" s="70"/>
    </row>
    <row r="357" spans="43:43">
      <c r="AQ357" s="70"/>
    </row>
    <row r="358" spans="43:43">
      <c r="AQ358" s="70"/>
    </row>
    <row r="359" spans="43:43">
      <c r="AQ359" s="70"/>
    </row>
    <row r="360" spans="43:43">
      <c r="AQ360" s="70"/>
    </row>
    <row r="361" spans="43:43">
      <c r="AQ361" s="70"/>
    </row>
    <row r="362" spans="43:43">
      <c r="AQ362" s="70"/>
    </row>
    <row r="363" spans="43:43">
      <c r="AQ363" s="70"/>
    </row>
    <row r="364" spans="43:43">
      <c r="AQ364" s="70"/>
    </row>
    <row r="365" spans="43:43">
      <c r="AQ365" s="70"/>
    </row>
    <row r="366" spans="43:43">
      <c r="AQ366" s="70"/>
    </row>
    <row r="367" spans="43:43">
      <c r="AQ367" s="70"/>
    </row>
    <row r="368" spans="43:43">
      <c r="AQ368" s="70"/>
    </row>
    <row r="369" spans="43:43">
      <c r="AQ369" s="70"/>
    </row>
    <row r="370" spans="43:43">
      <c r="AQ370" s="70"/>
    </row>
    <row r="371" spans="43:43">
      <c r="AQ371" s="70"/>
    </row>
    <row r="372" spans="43:43">
      <c r="AQ372" s="70"/>
    </row>
    <row r="373" spans="43:43">
      <c r="AQ373" s="70"/>
    </row>
    <row r="374" spans="43:43">
      <c r="AQ374" s="70"/>
    </row>
    <row r="375" spans="43:43">
      <c r="AQ375" s="70"/>
    </row>
    <row r="376" spans="43:43">
      <c r="AQ376" s="70"/>
    </row>
    <row r="377" spans="43:43">
      <c r="AQ377" s="70"/>
    </row>
    <row r="378" spans="43:43">
      <c r="AQ378" s="70"/>
    </row>
    <row r="379" spans="43:43">
      <c r="AQ379" s="70"/>
    </row>
    <row r="380" spans="43:43">
      <c r="AQ380" s="70"/>
    </row>
    <row r="381" spans="43:43">
      <c r="AQ381" s="70"/>
    </row>
    <row r="382" spans="43:43">
      <c r="AQ382" s="70"/>
    </row>
    <row r="383" spans="43:43">
      <c r="AQ383" s="70"/>
    </row>
    <row r="384" spans="43:43">
      <c r="AQ384" s="70"/>
    </row>
    <row r="385" spans="43:43">
      <c r="AQ385" s="70"/>
    </row>
    <row r="386" spans="43:43">
      <c r="AQ386" s="70"/>
    </row>
    <row r="387" spans="43:43">
      <c r="AQ387" s="70"/>
    </row>
    <row r="388" spans="43:43">
      <c r="AQ388" s="70"/>
    </row>
    <row r="389" spans="43:43">
      <c r="AQ389" s="70"/>
    </row>
    <row r="390" spans="43:43">
      <c r="AQ390" s="70"/>
    </row>
    <row r="391" spans="43:43">
      <c r="AQ391" s="70"/>
    </row>
    <row r="392" spans="43:43">
      <c r="AQ392" s="70"/>
    </row>
    <row r="393" spans="43:43">
      <c r="AQ393" s="70"/>
    </row>
    <row r="394" spans="43:43">
      <c r="AQ394" s="70"/>
    </row>
    <row r="395" spans="43:43">
      <c r="AQ395" s="70"/>
    </row>
    <row r="396" spans="43:43">
      <c r="AQ396" s="70"/>
    </row>
    <row r="397" spans="43:43">
      <c r="AQ397" s="70"/>
    </row>
    <row r="398" spans="43:43">
      <c r="AQ398" s="70"/>
    </row>
    <row r="399" spans="43:43">
      <c r="AQ399" s="70"/>
    </row>
    <row r="400" spans="43:43">
      <c r="AQ400" s="70"/>
    </row>
    <row r="401" spans="43:43">
      <c r="AQ401" s="70"/>
    </row>
    <row r="402" spans="43:43">
      <c r="AQ402" s="70"/>
    </row>
    <row r="403" spans="43:43">
      <c r="AQ403" s="70"/>
    </row>
    <row r="404" spans="43:43">
      <c r="AQ404" s="70"/>
    </row>
    <row r="405" spans="43:43">
      <c r="AQ405" s="70"/>
    </row>
    <row r="406" spans="43:43">
      <c r="AQ406" s="70"/>
    </row>
    <row r="407" spans="43:43">
      <c r="AQ407" s="70"/>
    </row>
    <row r="408" spans="43:43">
      <c r="AQ408" s="70"/>
    </row>
    <row r="409" spans="43:43">
      <c r="AQ409" s="70"/>
    </row>
    <row r="410" spans="43:43">
      <c r="AQ410" s="70"/>
    </row>
    <row r="411" spans="43:43">
      <c r="AQ411" s="70"/>
    </row>
    <row r="412" spans="43:43">
      <c r="AQ412" s="70"/>
    </row>
  </sheetData>
  <mergeCells count="98">
    <mergeCell ref="B62:AQ62"/>
    <mergeCell ref="B63:AQ63"/>
    <mergeCell ref="B64:AQ64"/>
    <mergeCell ref="B65:AQ65"/>
    <mergeCell ref="AF6:AF7"/>
    <mergeCell ref="AI5:AI7"/>
    <mergeCell ref="AA5:AA7"/>
    <mergeCell ref="AB6:AB7"/>
    <mergeCell ref="B53:AQ53"/>
    <mergeCell ref="B46:AQ46"/>
    <mergeCell ref="B47:AQ47"/>
    <mergeCell ref="B48:AQ48"/>
    <mergeCell ref="AP6:AP7"/>
    <mergeCell ref="B44:AQ44"/>
    <mergeCell ref="B45:AQ45"/>
    <mergeCell ref="B60:AQ60"/>
    <mergeCell ref="B75:AQ75"/>
    <mergeCell ref="B76:V76"/>
    <mergeCell ref="G6:G7"/>
    <mergeCell ref="B70:AQ70"/>
    <mergeCell ref="B71:AQ71"/>
    <mergeCell ref="B72:AQ72"/>
    <mergeCell ref="AK6:AK7"/>
    <mergeCell ref="AL6:AL7"/>
    <mergeCell ref="AM5:AM7"/>
    <mergeCell ref="AO6:AO7"/>
    <mergeCell ref="B73:AQ73"/>
    <mergeCell ref="B66:AQ66"/>
    <mergeCell ref="B67:AQ67"/>
    <mergeCell ref="B68:AQ68"/>
    <mergeCell ref="B69:AQ69"/>
    <mergeCell ref="B74:AQ74"/>
    <mergeCell ref="B61:AQ61"/>
    <mergeCell ref="B54:AQ54"/>
    <mergeCell ref="B55:AQ55"/>
    <mergeCell ref="B56:AQ56"/>
    <mergeCell ref="B57:AQ57"/>
    <mergeCell ref="B59:AQ59"/>
    <mergeCell ref="B49:AQ49"/>
    <mergeCell ref="B58:AQ58"/>
    <mergeCell ref="R6:R7"/>
    <mergeCell ref="S5:S7"/>
    <mergeCell ref="AG6:AG7"/>
    <mergeCell ref="B50:AQ50"/>
    <mergeCell ref="B51:AQ51"/>
    <mergeCell ref="B52:AQ52"/>
    <mergeCell ref="AH6:AH7"/>
    <mergeCell ref="AC6:AC7"/>
    <mergeCell ref="N6:N7"/>
    <mergeCell ref="O5:O7"/>
    <mergeCell ref="AN5:AP5"/>
    <mergeCell ref="AN6:AN7"/>
    <mergeCell ref="AJ5:AL5"/>
    <mergeCell ref="Q6:Q7"/>
    <mergeCell ref="B43:AQ43"/>
    <mergeCell ref="G5:J5"/>
    <mergeCell ref="L5:N5"/>
    <mergeCell ref="P5:R5"/>
    <mergeCell ref="T5:V5"/>
    <mergeCell ref="X5:Z5"/>
    <mergeCell ref="F5:F7"/>
    <mergeCell ref="X6:X7"/>
    <mergeCell ref="Y6:Y7"/>
    <mergeCell ref="AD6:AD7"/>
    <mergeCell ref="B41:AQ41"/>
    <mergeCell ref="B42:AQ42"/>
    <mergeCell ref="AJ6:AJ7"/>
    <mergeCell ref="V6:V7"/>
    <mergeCell ref="W5:W7"/>
    <mergeCell ref="B4:B7"/>
    <mergeCell ref="B40:V40"/>
    <mergeCell ref="AF5:AH5"/>
    <mergeCell ref="AE4:AH4"/>
    <mergeCell ref="AI4:AL4"/>
    <mergeCell ref="U6:U7"/>
    <mergeCell ref="K5:K7"/>
    <mergeCell ref="L6:L7"/>
    <mergeCell ref="M6:M7"/>
    <mergeCell ref="T6:T7"/>
    <mergeCell ref="P6:P7"/>
    <mergeCell ref="AE5:AE7"/>
    <mergeCell ref="AB5:AD5"/>
    <mergeCell ref="Z6:Z7"/>
    <mergeCell ref="C4:C7"/>
    <mergeCell ref="A2:AQ2"/>
    <mergeCell ref="A3:AQ3"/>
    <mergeCell ref="F4:J4"/>
    <mergeCell ref="K4:N4"/>
    <mergeCell ref="O4:R4"/>
    <mergeCell ref="S4:V4"/>
    <mergeCell ref="W4:Z4"/>
    <mergeCell ref="AA4:AD4"/>
    <mergeCell ref="AQ4:AQ7"/>
    <mergeCell ref="A4:A7"/>
    <mergeCell ref="D4:D7"/>
    <mergeCell ref="E4:E7"/>
    <mergeCell ref="H6:J6"/>
    <mergeCell ref="AM4:AP4"/>
  </mergeCells>
  <phoneticPr fontId="50" type="noConversion"/>
  <printOptions horizontalCentered="1"/>
  <pageMargins left="0.235416666666667" right="0.235416666666667" top="0.74791666666666701" bottom="0.74791666666666701" header="0.31388888888888899" footer="0.31388888888888899"/>
  <pageSetup paperSize="9" scale="45" fitToHeight="0" orientation="landscape"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P398"/>
  <sheetViews>
    <sheetView zoomScale="85" zoomScaleNormal="85" workbookViewId="0">
      <pane xSplit="2" ySplit="8" topLeftCell="C53" activePane="bottomRight" state="frozen"/>
      <selection pane="topRight"/>
      <selection pane="bottomLeft"/>
      <selection pane="bottomRight" activeCell="C21" sqref="C21"/>
    </sheetView>
  </sheetViews>
  <sheetFormatPr defaultColWidth="9" defaultRowHeight="12.75"/>
  <cols>
    <col min="1" max="1" width="4.5" style="27" customWidth="1"/>
    <col min="2" max="2" width="18.625" style="28" customWidth="1"/>
    <col min="3" max="3" width="5.25" style="29" customWidth="1"/>
    <col min="4" max="4" width="5.375" style="29" customWidth="1"/>
    <col min="5" max="5" width="5.25" style="29" customWidth="1"/>
    <col min="6" max="6" width="5.875" style="29" customWidth="1"/>
    <col min="7" max="17" width="5.875" style="30" customWidth="1"/>
    <col min="18" max="18" width="6" style="30" customWidth="1"/>
    <col min="19" max="20" width="5.875" style="30" customWidth="1"/>
    <col min="21" max="21" width="7.125" style="30" customWidth="1"/>
    <col min="22" max="27" width="5.875" style="30" customWidth="1"/>
    <col min="28" max="28" width="6.5" style="30" customWidth="1"/>
    <col min="29" max="29" width="5.875" style="30" customWidth="1"/>
    <col min="30" max="30" width="7.5" style="30" customWidth="1"/>
    <col min="31" max="16384" width="9" style="31"/>
  </cols>
  <sheetData>
    <row r="1" spans="1:42" ht="20.25">
      <c r="A1" s="32" t="s">
        <v>164</v>
      </c>
      <c r="B1"/>
      <c r="C1"/>
      <c r="D1"/>
      <c r="E1"/>
      <c r="F1"/>
      <c r="G1"/>
      <c r="H1"/>
      <c r="I1"/>
      <c r="J1"/>
      <c r="K1"/>
      <c r="L1"/>
      <c r="M1"/>
      <c r="N1"/>
      <c r="O1"/>
      <c r="P1"/>
      <c r="Q1"/>
      <c r="R1"/>
      <c r="S1"/>
      <c r="T1"/>
      <c r="U1"/>
      <c r="V1"/>
      <c r="W1"/>
      <c r="X1"/>
      <c r="Y1"/>
      <c r="Z1"/>
      <c r="AA1"/>
      <c r="AB1"/>
      <c r="AC1"/>
      <c r="AD1" s="54" t="s">
        <v>90</v>
      </c>
      <c r="AE1" s="56"/>
      <c r="AF1" s="57"/>
      <c r="AG1" s="57"/>
      <c r="AH1" s="57"/>
      <c r="AI1" s="57"/>
      <c r="AJ1" s="57"/>
      <c r="AK1" s="57"/>
      <c r="AL1" s="57"/>
      <c r="AM1" s="57"/>
      <c r="AN1" s="57"/>
      <c r="AO1" s="57"/>
      <c r="AP1" s="57"/>
    </row>
    <row r="2" spans="1:42" s="23" customFormat="1" ht="15.75">
      <c r="A2" s="493" t="s">
        <v>165</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row>
    <row r="3" spans="1:42" s="24" customFormat="1" ht="15.75">
      <c r="A3" s="33"/>
      <c r="B3" s="33"/>
      <c r="C3" s="33"/>
      <c r="D3" s="33"/>
      <c r="E3" s="33"/>
      <c r="F3" s="33"/>
      <c r="G3" s="33"/>
      <c r="H3" s="33"/>
      <c r="I3" s="33"/>
      <c r="J3" s="33"/>
      <c r="K3" s="33"/>
      <c r="L3" s="33"/>
      <c r="M3" s="33"/>
      <c r="N3" s="33"/>
      <c r="O3" s="33"/>
      <c r="P3" s="33"/>
      <c r="Q3" s="33"/>
      <c r="R3" s="33"/>
      <c r="S3" s="33"/>
      <c r="T3" s="33"/>
      <c r="U3" s="33"/>
      <c r="V3" s="33"/>
      <c r="W3" s="33"/>
      <c r="X3" s="33"/>
      <c r="Y3" s="33"/>
      <c r="Z3" s="33"/>
      <c r="AA3" s="494" t="s">
        <v>96</v>
      </c>
      <c r="AB3" s="494"/>
      <c r="AC3" s="494"/>
      <c r="AD3" s="494"/>
    </row>
    <row r="4" spans="1:42" s="24" customFormat="1" ht="35.450000000000003" customHeight="1">
      <c r="A4" s="479" t="s">
        <v>1</v>
      </c>
      <c r="B4" s="479" t="s">
        <v>166</v>
      </c>
      <c r="C4" s="479" t="s">
        <v>98</v>
      </c>
      <c r="D4" s="479" t="s">
        <v>99</v>
      </c>
      <c r="E4" s="479" t="s">
        <v>100</v>
      </c>
      <c r="F4" s="479" t="s">
        <v>101</v>
      </c>
      <c r="G4" s="479"/>
      <c r="H4" s="479"/>
      <c r="I4" s="479" t="s">
        <v>167</v>
      </c>
      <c r="J4" s="479"/>
      <c r="K4" s="479"/>
      <c r="L4" s="479" t="s">
        <v>168</v>
      </c>
      <c r="M4" s="479"/>
      <c r="N4" s="479" t="s">
        <v>169</v>
      </c>
      <c r="O4" s="479"/>
      <c r="P4" s="479" t="s">
        <v>170</v>
      </c>
      <c r="Q4" s="479"/>
      <c r="R4" s="479" t="s">
        <v>171</v>
      </c>
      <c r="S4" s="479"/>
      <c r="T4" s="479" t="s">
        <v>172</v>
      </c>
      <c r="U4" s="479"/>
      <c r="V4" s="479"/>
      <c r="W4" s="479"/>
      <c r="X4" s="479" t="s">
        <v>173</v>
      </c>
      <c r="Y4" s="479"/>
      <c r="Z4" s="479"/>
      <c r="AA4" s="479"/>
      <c r="AB4" s="479" t="s">
        <v>174</v>
      </c>
      <c r="AC4" s="479"/>
      <c r="AD4" s="479" t="s">
        <v>110</v>
      </c>
    </row>
    <row r="5" spans="1:42" s="25" customFormat="1" ht="67.5" customHeight="1">
      <c r="A5" s="479"/>
      <c r="B5" s="479"/>
      <c r="C5" s="479"/>
      <c r="D5" s="479"/>
      <c r="E5" s="479"/>
      <c r="F5" s="479"/>
      <c r="G5" s="479"/>
      <c r="H5" s="479"/>
      <c r="I5" s="479"/>
      <c r="J5" s="479"/>
      <c r="K5" s="479"/>
      <c r="L5" s="479"/>
      <c r="M5" s="479"/>
      <c r="N5" s="479"/>
      <c r="O5" s="479"/>
      <c r="P5" s="479"/>
      <c r="Q5" s="479"/>
      <c r="R5" s="479"/>
      <c r="S5" s="479"/>
      <c r="T5" s="479" t="s">
        <v>175</v>
      </c>
      <c r="U5" s="479"/>
      <c r="V5" s="479" t="s">
        <v>176</v>
      </c>
      <c r="W5" s="479"/>
      <c r="X5" s="479" t="s">
        <v>177</v>
      </c>
      <c r="Y5" s="479"/>
      <c r="Z5" s="479" t="s">
        <v>178</v>
      </c>
      <c r="AA5" s="479"/>
      <c r="AB5" s="479"/>
      <c r="AC5" s="479"/>
      <c r="AD5" s="479"/>
    </row>
    <row r="6" spans="1:42" s="25" customFormat="1" ht="30" customHeight="1">
      <c r="A6" s="479"/>
      <c r="B6" s="479"/>
      <c r="C6" s="479"/>
      <c r="D6" s="479"/>
      <c r="E6" s="479"/>
      <c r="F6" s="479" t="s">
        <v>111</v>
      </c>
      <c r="G6" s="479" t="s">
        <v>112</v>
      </c>
      <c r="H6" s="479" t="s">
        <v>179</v>
      </c>
      <c r="I6" s="479" t="s">
        <v>111</v>
      </c>
      <c r="J6" s="479" t="s">
        <v>112</v>
      </c>
      <c r="K6" s="479" t="s">
        <v>179</v>
      </c>
      <c r="L6" s="479" t="s">
        <v>113</v>
      </c>
      <c r="M6" s="479" t="s">
        <v>180</v>
      </c>
      <c r="N6" s="479" t="s">
        <v>113</v>
      </c>
      <c r="O6" s="479" t="s">
        <v>180</v>
      </c>
      <c r="P6" s="479" t="s">
        <v>113</v>
      </c>
      <c r="Q6" s="479" t="s">
        <v>180</v>
      </c>
      <c r="R6" s="479" t="s">
        <v>113</v>
      </c>
      <c r="S6" s="479" t="s">
        <v>180</v>
      </c>
      <c r="T6" s="479" t="s">
        <v>113</v>
      </c>
      <c r="U6" s="479" t="s">
        <v>180</v>
      </c>
      <c r="V6" s="479" t="s">
        <v>113</v>
      </c>
      <c r="W6" s="479" t="s">
        <v>180</v>
      </c>
      <c r="X6" s="479" t="s">
        <v>113</v>
      </c>
      <c r="Y6" s="479" t="s">
        <v>180</v>
      </c>
      <c r="Z6" s="479" t="s">
        <v>113</v>
      </c>
      <c r="AA6" s="479" t="s">
        <v>180</v>
      </c>
      <c r="AB6" s="479" t="s">
        <v>113</v>
      </c>
      <c r="AC6" s="479" t="s">
        <v>180</v>
      </c>
      <c r="AD6" s="479"/>
    </row>
    <row r="7" spans="1:42" s="25" customFormat="1" ht="69" customHeight="1">
      <c r="A7" s="479"/>
      <c r="B7" s="479"/>
      <c r="C7" s="479"/>
      <c r="D7" s="479"/>
      <c r="E7" s="479"/>
      <c r="F7" s="479"/>
      <c r="G7" s="479"/>
      <c r="H7" s="479"/>
      <c r="I7" s="479"/>
      <c r="J7" s="479"/>
      <c r="K7" s="479"/>
      <c r="L7" s="479"/>
      <c r="M7" s="479"/>
      <c r="N7" s="479"/>
      <c r="O7" s="479"/>
      <c r="P7" s="479"/>
      <c r="Q7" s="479"/>
      <c r="R7" s="479"/>
      <c r="S7" s="479"/>
      <c r="T7" s="479"/>
      <c r="U7" s="479"/>
      <c r="V7" s="479"/>
      <c r="W7" s="479"/>
      <c r="X7" s="479"/>
      <c r="Y7" s="479"/>
      <c r="Z7" s="479"/>
      <c r="AA7" s="479"/>
      <c r="AB7" s="479"/>
      <c r="AC7" s="479"/>
      <c r="AD7" s="479"/>
    </row>
    <row r="8" spans="1:42" s="25" customFormat="1" ht="30.75" customHeight="1">
      <c r="A8" s="6">
        <v>1</v>
      </c>
      <c r="B8" s="6">
        <v>2</v>
      </c>
      <c r="C8" s="6">
        <v>3</v>
      </c>
      <c r="D8" s="6">
        <v>4</v>
      </c>
      <c r="E8" s="6">
        <v>5</v>
      </c>
      <c r="F8" s="6">
        <v>6</v>
      </c>
      <c r="G8" s="6">
        <v>7</v>
      </c>
      <c r="H8" s="6">
        <v>8</v>
      </c>
      <c r="I8" s="6">
        <v>9</v>
      </c>
      <c r="J8" s="6">
        <v>10</v>
      </c>
      <c r="K8" s="6">
        <v>11</v>
      </c>
      <c r="L8" s="6">
        <v>12</v>
      </c>
      <c r="M8" s="6">
        <v>13</v>
      </c>
      <c r="N8" s="6">
        <v>14</v>
      </c>
      <c r="O8" s="6">
        <v>15</v>
      </c>
      <c r="P8" s="6">
        <v>16</v>
      </c>
      <c r="Q8" s="6">
        <v>17</v>
      </c>
      <c r="R8" s="6">
        <v>18</v>
      </c>
      <c r="S8" s="6">
        <v>19</v>
      </c>
      <c r="T8" s="6">
        <v>20</v>
      </c>
      <c r="U8" s="6">
        <v>21</v>
      </c>
      <c r="V8" s="6">
        <v>22</v>
      </c>
      <c r="W8" s="6">
        <v>23</v>
      </c>
      <c r="X8" s="6">
        <v>24</v>
      </c>
      <c r="Y8" s="6">
        <v>25</v>
      </c>
      <c r="Z8" s="6">
        <v>26</v>
      </c>
      <c r="AA8" s="6">
        <v>27</v>
      </c>
      <c r="AB8" s="6">
        <v>28</v>
      </c>
      <c r="AC8" s="6">
        <v>29</v>
      </c>
      <c r="AD8" s="6">
        <v>30</v>
      </c>
    </row>
    <row r="9" spans="1:42" ht="32.25" customHeight="1">
      <c r="A9" s="34"/>
      <c r="B9" s="35" t="s">
        <v>119</v>
      </c>
      <c r="C9" s="36"/>
      <c r="D9" s="36"/>
      <c r="E9" s="36"/>
      <c r="F9" s="36"/>
      <c r="G9" s="37"/>
      <c r="H9" s="37"/>
      <c r="I9" s="37"/>
      <c r="J9" s="37"/>
      <c r="K9" s="37"/>
      <c r="L9" s="37"/>
      <c r="M9" s="37"/>
      <c r="N9" s="37"/>
      <c r="O9" s="37"/>
      <c r="P9" s="37"/>
      <c r="Q9" s="37"/>
      <c r="R9" s="37"/>
      <c r="S9" s="37"/>
      <c r="T9" s="37"/>
      <c r="U9" s="37"/>
      <c r="V9" s="37"/>
      <c r="W9" s="37"/>
      <c r="X9" s="37"/>
      <c r="Y9" s="37"/>
      <c r="Z9" s="37"/>
      <c r="AA9" s="37"/>
      <c r="AB9" s="37"/>
      <c r="AC9" s="37"/>
      <c r="AD9" s="37"/>
    </row>
    <row r="10" spans="1:42" s="26" customFormat="1" ht="36" customHeight="1">
      <c r="A10" s="38" t="s">
        <v>64</v>
      </c>
      <c r="B10" s="39" t="s">
        <v>181</v>
      </c>
      <c r="C10" s="40"/>
      <c r="D10" s="40"/>
      <c r="E10" s="40"/>
      <c r="F10" s="40"/>
      <c r="G10" s="41"/>
      <c r="H10" s="41"/>
      <c r="I10" s="41"/>
      <c r="J10" s="41"/>
      <c r="K10" s="41"/>
      <c r="L10" s="41"/>
      <c r="M10" s="41"/>
      <c r="N10" s="41"/>
      <c r="O10" s="41"/>
      <c r="P10" s="41"/>
      <c r="Q10" s="41"/>
      <c r="R10" s="41"/>
      <c r="S10" s="41"/>
      <c r="T10" s="41"/>
      <c r="U10" s="41"/>
      <c r="V10" s="41"/>
      <c r="W10" s="41"/>
      <c r="X10" s="41"/>
      <c r="Y10" s="41"/>
      <c r="Z10" s="41"/>
      <c r="AA10" s="41"/>
      <c r="AB10" s="41"/>
      <c r="AC10" s="41"/>
      <c r="AD10" s="41"/>
    </row>
    <row r="11" spans="1:42" ht="25.15" customHeight="1">
      <c r="A11" s="42">
        <v>1</v>
      </c>
      <c r="B11" s="43" t="s">
        <v>121</v>
      </c>
      <c r="C11" s="44"/>
      <c r="D11" s="44"/>
      <c r="E11" s="44"/>
      <c r="F11" s="44"/>
      <c r="G11" s="45"/>
      <c r="H11" s="45"/>
      <c r="I11" s="45"/>
      <c r="J11" s="45"/>
      <c r="K11" s="45"/>
      <c r="L11" s="45"/>
      <c r="M11" s="45"/>
      <c r="N11" s="45"/>
      <c r="O11" s="45"/>
      <c r="P11" s="45"/>
      <c r="Q11" s="45"/>
      <c r="R11" s="45"/>
      <c r="S11" s="45"/>
      <c r="T11" s="45"/>
      <c r="U11" s="45"/>
      <c r="V11" s="45"/>
      <c r="W11" s="45"/>
      <c r="X11" s="45"/>
      <c r="Y11" s="45"/>
      <c r="Z11" s="45"/>
      <c r="AA11" s="45"/>
      <c r="AB11" s="45"/>
      <c r="AC11" s="45"/>
      <c r="AD11" s="45"/>
    </row>
    <row r="12" spans="1:42" ht="25.15" customHeight="1">
      <c r="A12" s="42">
        <v>2</v>
      </c>
      <c r="B12" s="43" t="s">
        <v>121</v>
      </c>
      <c r="C12" s="44"/>
      <c r="D12" s="44"/>
      <c r="E12" s="44"/>
      <c r="F12" s="44"/>
      <c r="G12" s="45"/>
      <c r="H12" s="45"/>
      <c r="I12" s="45"/>
      <c r="J12" s="45"/>
      <c r="K12" s="45"/>
      <c r="L12" s="45"/>
      <c r="M12" s="45"/>
      <c r="N12" s="45"/>
      <c r="O12" s="45"/>
      <c r="P12" s="45"/>
      <c r="Q12" s="45"/>
      <c r="R12" s="45"/>
      <c r="S12" s="45"/>
      <c r="T12" s="45"/>
      <c r="U12" s="45"/>
      <c r="V12" s="45"/>
      <c r="W12" s="45"/>
      <c r="X12" s="45"/>
      <c r="Y12" s="45"/>
      <c r="Z12" s="45"/>
      <c r="AA12" s="45"/>
      <c r="AB12" s="45"/>
      <c r="AC12" s="45"/>
      <c r="AD12" s="45"/>
    </row>
    <row r="13" spans="1:42" ht="25.15" customHeight="1">
      <c r="A13" s="42"/>
      <c r="B13" s="96" t="s">
        <v>122</v>
      </c>
      <c r="C13" s="44"/>
      <c r="D13" s="44"/>
      <c r="E13" s="44"/>
      <c r="F13" s="44"/>
      <c r="G13" s="45"/>
      <c r="H13" s="45"/>
      <c r="I13" s="45"/>
      <c r="J13" s="45"/>
      <c r="K13" s="45"/>
      <c r="L13" s="45"/>
      <c r="M13" s="45"/>
      <c r="N13" s="45"/>
      <c r="O13" s="45"/>
      <c r="P13" s="45"/>
      <c r="Q13" s="45"/>
      <c r="R13" s="45"/>
      <c r="S13" s="45"/>
      <c r="T13" s="45"/>
      <c r="U13" s="45"/>
      <c r="V13" s="45"/>
      <c r="W13" s="45"/>
      <c r="X13" s="45"/>
      <c r="Y13" s="45"/>
      <c r="Z13" s="45"/>
      <c r="AA13" s="45"/>
      <c r="AB13" s="45"/>
      <c r="AC13" s="45"/>
      <c r="AD13" s="45"/>
    </row>
    <row r="14" spans="1:42" s="26" customFormat="1" ht="33.75" customHeight="1">
      <c r="A14" s="38" t="s">
        <v>71</v>
      </c>
      <c r="B14" s="46" t="s">
        <v>182</v>
      </c>
      <c r="C14" s="40"/>
      <c r="D14" s="40"/>
      <c r="E14" s="40"/>
      <c r="F14" s="40"/>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1:42" ht="25.15" customHeight="1">
      <c r="A15" s="42">
        <v>1</v>
      </c>
      <c r="B15" s="43" t="s">
        <v>121</v>
      </c>
      <c r="C15" s="44"/>
      <c r="D15" s="44"/>
      <c r="E15" s="44"/>
      <c r="F15" s="44"/>
      <c r="G15" s="45"/>
      <c r="H15" s="45"/>
      <c r="I15" s="45"/>
      <c r="J15" s="45"/>
      <c r="K15" s="45"/>
      <c r="L15" s="45"/>
      <c r="M15" s="45"/>
      <c r="N15" s="45"/>
      <c r="O15" s="45"/>
      <c r="P15" s="45"/>
      <c r="Q15" s="45"/>
      <c r="R15" s="45"/>
      <c r="S15" s="45"/>
      <c r="T15" s="45"/>
      <c r="U15" s="45"/>
      <c r="V15" s="45"/>
      <c r="W15" s="45"/>
      <c r="X15" s="45"/>
      <c r="Y15" s="45"/>
      <c r="Z15" s="45"/>
      <c r="AA15" s="45"/>
      <c r="AB15" s="45"/>
      <c r="AC15" s="45"/>
      <c r="AD15" s="45"/>
    </row>
    <row r="16" spans="1:42" ht="25.15" customHeight="1">
      <c r="A16" s="42">
        <v>2</v>
      </c>
      <c r="B16" s="43" t="s">
        <v>121</v>
      </c>
      <c r="C16" s="44"/>
      <c r="D16" s="44"/>
      <c r="E16" s="44"/>
      <c r="F16" s="44"/>
      <c r="G16" s="45"/>
      <c r="H16" s="45"/>
      <c r="I16" s="45"/>
      <c r="J16" s="45"/>
      <c r="K16" s="45"/>
      <c r="L16" s="45"/>
      <c r="M16" s="45"/>
      <c r="N16" s="45"/>
      <c r="O16" s="45"/>
      <c r="P16" s="45"/>
      <c r="Q16" s="45"/>
      <c r="R16" s="45"/>
      <c r="S16" s="45"/>
      <c r="T16" s="45"/>
      <c r="U16" s="45"/>
      <c r="V16" s="45"/>
      <c r="W16" s="45"/>
      <c r="X16" s="45"/>
      <c r="Y16" s="45"/>
      <c r="Z16" s="45"/>
      <c r="AA16" s="45"/>
      <c r="AB16" s="45"/>
      <c r="AC16" s="45"/>
      <c r="AD16" s="45"/>
    </row>
    <row r="17" spans="1:30" ht="25.15" customHeight="1">
      <c r="A17" s="42"/>
      <c r="B17" s="96" t="s">
        <v>122</v>
      </c>
      <c r="C17" s="44"/>
      <c r="D17" s="44"/>
      <c r="E17" s="44"/>
      <c r="F17" s="44"/>
      <c r="G17" s="45"/>
      <c r="H17" s="45"/>
      <c r="I17" s="45"/>
      <c r="J17" s="45"/>
      <c r="K17" s="45"/>
      <c r="L17" s="45"/>
      <c r="M17" s="45"/>
      <c r="N17" s="45"/>
      <c r="O17" s="45"/>
      <c r="P17" s="45"/>
      <c r="Q17" s="45"/>
      <c r="R17" s="45"/>
      <c r="S17" s="45"/>
      <c r="T17" s="45"/>
      <c r="U17" s="45"/>
      <c r="V17" s="45"/>
      <c r="W17" s="45"/>
      <c r="X17" s="45"/>
      <c r="Y17" s="45"/>
      <c r="Z17" s="45"/>
      <c r="AA17" s="45"/>
      <c r="AB17" s="45"/>
      <c r="AC17" s="45"/>
      <c r="AD17" s="45"/>
    </row>
    <row r="18" spans="1:30" ht="0.75" customHeight="1">
      <c r="A18" s="47"/>
      <c r="B18" s="48"/>
      <c r="C18" s="49"/>
      <c r="D18" s="49"/>
      <c r="E18" s="49"/>
      <c r="F18" s="49"/>
      <c r="G18" s="50"/>
      <c r="H18" s="50"/>
      <c r="I18" s="50"/>
      <c r="J18" s="50"/>
      <c r="K18" s="50"/>
      <c r="L18" s="50"/>
      <c r="M18" s="50"/>
      <c r="N18" s="50"/>
      <c r="O18" s="50"/>
      <c r="P18" s="50"/>
      <c r="Q18" s="50"/>
      <c r="R18" s="50"/>
      <c r="S18" s="50"/>
      <c r="T18" s="50"/>
      <c r="U18" s="50"/>
      <c r="V18" s="50"/>
      <c r="W18" s="50"/>
      <c r="X18" s="50"/>
      <c r="Y18" s="50"/>
      <c r="Z18" s="50"/>
      <c r="AA18" s="50"/>
      <c r="AB18" s="50"/>
      <c r="AC18" s="50"/>
      <c r="AD18" s="58"/>
    </row>
    <row r="19" spans="1:30" ht="0.75" customHeight="1">
      <c r="A19" s="51"/>
      <c r="B19" s="52"/>
      <c r="C19" s="53"/>
      <c r="D19" s="53"/>
      <c r="E19" s="53"/>
      <c r="F19" s="53"/>
      <c r="G19" s="54"/>
      <c r="H19" s="54"/>
      <c r="I19" s="54"/>
      <c r="J19" s="54"/>
      <c r="K19" s="54"/>
      <c r="L19" s="54"/>
      <c r="M19" s="54"/>
      <c r="N19" s="54"/>
      <c r="O19" s="54"/>
      <c r="P19" s="54"/>
      <c r="Q19" s="54"/>
      <c r="R19" s="54"/>
      <c r="S19" s="54"/>
      <c r="T19" s="54"/>
      <c r="U19" s="54"/>
      <c r="V19" s="54"/>
      <c r="W19" s="54"/>
      <c r="X19" s="54"/>
      <c r="Y19" s="54"/>
      <c r="Z19" s="54"/>
      <c r="AA19" s="54"/>
      <c r="AB19" s="54"/>
      <c r="AC19" s="54"/>
    </row>
    <row r="20" spans="1:30" ht="0.75" customHeight="1">
      <c r="A20" s="51"/>
      <c r="B20" s="52"/>
      <c r="C20" s="53"/>
      <c r="D20" s="53"/>
      <c r="E20" s="53"/>
      <c r="F20" s="53"/>
      <c r="G20" s="54"/>
      <c r="H20" s="54"/>
      <c r="I20" s="54"/>
      <c r="J20" s="54"/>
      <c r="K20" s="54"/>
      <c r="L20" s="54"/>
      <c r="M20" s="54"/>
      <c r="N20" s="54"/>
      <c r="O20" s="54"/>
      <c r="P20" s="54"/>
      <c r="Q20" s="54"/>
      <c r="R20" s="54"/>
      <c r="S20" s="54"/>
      <c r="T20" s="54"/>
      <c r="U20" s="54"/>
      <c r="V20" s="54"/>
      <c r="W20" s="54"/>
      <c r="X20" s="54"/>
      <c r="Y20" s="54"/>
      <c r="Z20" s="54"/>
      <c r="AA20" s="54"/>
      <c r="AB20" s="54"/>
      <c r="AC20" s="54"/>
    </row>
    <row r="21" spans="1:30" ht="0.75" customHeight="1">
      <c r="A21" s="51"/>
      <c r="B21" s="52"/>
      <c r="C21" s="53"/>
      <c r="D21" s="53"/>
      <c r="E21" s="53"/>
      <c r="F21" s="53"/>
      <c r="G21" s="54"/>
      <c r="H21" s="54"/>
      <c r="I21" s="54"/>
      <c r="J21" s="54"/>
      <c r="K21" s="54"/>
      <c r="L21" s="54"/>
      <c r="M21" s="54"/>
      <c r="N21" s="54"/>
      <c r="O21" s="54"/>
      <c r="P21" s="54"/>
      <c r="Q21" s="54"/>
      <c r="R21" s="54"/>
      <c r="S21" s="54"/>
      <c r="T21" s="54"/>
      <c r="U21" s="54"/>
      <c r="V21" s="54"/>
      <c r="W21" s="54"/>
      <c r="X21" s="54"/>
      <c r="Y21" s="54"/>
      <c r="Z21" s="54"/>
      <c r="AA21" s="54"/>
      <c r="AB21" s="54"/>
      <c r="AC21" s="54"/>
    </row>
    <row r="22" spans="1:30" ht="0.75" customHeight="1">
      <c r="A22" s="51"/>
      <c r="B22" s="52"/>
      <c r="C22" s="53"/>
      <c r="D22" s="53"/>
      <c r="E22" s="53"/>
      <c r="F22" s="53"/>
      <c r="G22" s="54"/>
      <c r="H22" s="54"/>
      <c r="I22" s="54"/>
      <c r="J22" s="54"/>
      <c r="K22" s="54"/>
      <c r="L22" s="54"/>
      <c r="M22" s="54"/>
      <c r="N22" s="54"/>
      <c r="O22" s="54"/>
      <c r="P22" s="54"/>
      <c r="Q22" s="54"/>
      <c r="R22" s="54"/>
      <c r="S22" s="54"/>
      <c r="T22" s="54"/>
      <c r="U22" s="54"/>
      <c r="V22" s="54"/>
      <c r="W22" s="54"/>
      <c r="X22" s="54"/>
      <c r="Y22" s="54"/>
      <c r="Z22" s="54"/>
      <c r="AA22" s="54"/>
      <c r="AB22" s="54"/>
      <c r="AC22" s="54"/>
    </row>
    <row r="23" spans="1:30" ht="0.75" customHeight="1">
      <c r="A23" s="51"/>
      <c r="B23" s="52"/>
      <c r="C23" s="53"/>
      <c r="D23" s="53"/>
      <c r="E23" s="53"/>
      <c r="F23" s="53"/>
      <c r="G23" s="54"/>
      <c r="H23" s="54"/>
      <c r="I23" s="54"/>
      <c r="J23" s="54"/>
      <c r="K23" s="54"/>
      <c r="L23" s="54"/>
      <c r="M23" s="54"/>
      <c r="N23" s="54"/>
      <c r="O23" s="54"/>
      <c r="P23" s="54"/>
      <c r="Q23" s="54"/>
      <c r="R23" s="54"/>
      <c r="S23" s="54"/>
      <c r="T23" s="54"/>
      <c r="U23" s="54"/>
      <c r="V23" s="54"/>
      <c r="W23" s="54"/>
      <c r="X23" s="54"/>
      <c r="Y23" s="54"/>
      <c r="Z23" s="54"/>
      <c r="AA23" s="54"/>
      <c r="AB23" s="54"/>
      <c r="AC23" s="54"/>
    </row>
    <row r="24" spans="1:30" ht="0.75" customHeight="1">
      <c r="A24" s="51"/>
      <c r="B24" s="52"/>
      <c r="C24" s="53"/>
      <c r="D24" s="53"/>
      <c r="E24" s="53"/>
      <c r="F24" s="53"/>
      <c r="G24" s="54"/>
      <c r="H24" s="54"/>
      <c r="I24" s="54"/>
      <c r="J24" s="54"/>
      <c r="K24" s="54"/>
      <c r="L24" s="54"/>
      <c r="M24" s="54"/>
      <c r="N24" s="54"/>
      <c r="O24" s="54"/>
      <c r="P24" s="54"/>
      <c r="Q24" s="54"/>
      <c r="R24" s="54"/>
      <c r="S24" s="54"/>
      <c r="T24" s="54"/>
      <c r="U24" s="54"/>
      <c r="V24" s="54"/>
      <c r="W24" s="54"/>
      <c r="X24" s="54"/>
      <c r="Y24" s="54"/>
      <c r="Z24" s="54"/>
      <c r="AA24" s="54"/>
      <c r="AB24" s="54"/>
      <c r="AC24" s="54"/>
    </row>
    <row r="25" spans="1:30" ht="0.75" customHeight="1">
      <c r="A25" s="51"/>
      <c r="B25" s="52"/>
      <c r="C25" s="53"/>
      <c r="D25" s="53"/>
      <c r="E25" s="53"/>
      <c r="F25" s="53"/>
      <c r="G25" s="54"/>
      <c r="H25" s="54"/>
      <c r="I25" s="54"/>
      <c r="J25" s="54"/>
      <c r="K25" s="54"/>
      <c r="L25" s="54"/>
      <c r="M25" s="54"/>
      <c r="N25" s="54"/>
      <c r="O25" s="54"/>
      <c r="P25" s="54"/>
      <c r="Q25" s="54"/>
      <c r="R25" s="54"/>
      <c r="S25" s="54"/>
      <c r="T25" s="54"/>
      <c r="U25" s="54"/>
      <c r="V25" s="54"/>
      <c r="W25" s="54"/>
      <c r="X25" s="54"/>
      <c r="Y25" s="54"/>
      <c r="Z25" s="54"/>
      <c r="AA25" s="54"/>
      <c r="AB25" s="54"/>
      <c r="AC25" s="54"/>
    </row>
    <row r="26" spans="1:30" ht="0.75" customHeight="1">
      <c r="A26" s="51"/>
      <c r="B26" s="52"/>
      <c r="C26" s="53"/>
      <c r="D26" s="53"/>
      <c r="E26" s="53"/>
      <c r="F26" s="53"/>
      <c r="G26" s="54"/>
      <c r="H26" s="54"/>
      <c r="I26" s="54"/>
      <c r="J26" s="54"/>
      <c r="K26" s="54"/>
      <c r="L26" s="54"/>
      <c r="M26" s="54"/>
      <c r="N26" s="54"/>
      <c r="O26" s="54"/>
      <c r="P26" s="54"/>
      <c r="Q26" s="54"/>
      <c r="R26" s="54"/>
      <c r="S26" s="54"/>
      <c r="T26" s="54"/>
      <c r="U26" s="54"/>
      <c r="V26" s="54"/>
      <c r="W26" s="54"/>
      <c r="X26" s="54"/>
      <c r="Y26" s="54"/>
      <c r="Z26" s="54"/>
      <c r="AA26" s="54"/>
      <c r="AB26" s="54"/>
      <c r="AC26" s="54"/>
    </row>
    <row r="27" spans="1:30" ht="0.75" customHeight="1">
      <c r="A27" s="51"/>
      <c r="B27" s="52"/>
      <c r="C27" s="53"/>
      <c r="D27" s="53"/>
      <c r="E27" s="53"/>
      <c r="F27" s="53"/>
      <c r="G27" s="54"/>
      <c r="H27" s="54"/>
      <c r="I27" s="54"/>
      <c r="J27" s="54"/>
      <c r="K27" s="54"/>
      <c r="L27" s="54"/>
      <c r="M27" s="54"/>
      <c r="N27" s="54"/>
      <c r="O27" s="54"/>
      <c r="P27" s="54"/>
      <c r="Q27" s="54"/>
      <c r="R27" s="54"/>
      <c r="S27" s="54"/>
      <c r="T27" s="54"/>
      <c r="U27" s="54"/>
      <c r="V27" s="54"/>
      <c r="W27" s="54"/>
      <c r="X27" s="54"/>
      <c r="Y27" s="54"/>
      <c r="Z27" s="54"/>
      <c r="AA27" s="54"/>
      <c r="AB27" s="54"/>
      <c r="AC27" s="54"/>
    </row>
    <row r="28" spans="1:30" ht="0.75" customHeight="1">
      <c r="A28" s="51"/>
      <c r="B28" s="52"/>
      <c r="C28" s="53"/>
      <c r="D28" s="53"/>
      <c r="E28" s="53"/>
      <c r="F28" s="53"/>
      <c r="G28" s="54"/>
      <c r="H28" s="54"/>
      <c r="I28" s="54"/>
      <c r="J28" s="54"/>
      <c r="K28" s="54"/>
      <c r="L28" s="54"/>
      <c r="M28" s="54"/>
      <c r="N28" s="54"/>
      <c r="O28" s="54"/>
      <c r="P28" s="54"/>
      <c r="Q28" s="54"/>
      <c r="R28" s="54"/>
      <c r="S28" s="54"/>
      <c r="T28" s="54"/>
      <c r="U28" s="54"/>
      <c r="V28" s="54"/>
      <c r="W28" s="54"/>
      <c r="X28" s="54"/>
      <c r="Y28" s="54"/>
      <c r="Z28" s="54"/>
      <c r="AA28" s="54"/>
      <c r="AB28" s="54"/>
      <c r="AC28" s="54"/>
    </row>
    <row r="29" spans="1:30" ht="0.75" customHeight="1">
      <c r="A29" s="51"/>
      <c r="B29" s="52"/>
      <c r="C29" s="53"/>
      <c r="D29" s="53"/>
      <c r="E29" s="53"/>
      <c r="F29" s="53"/>
      <c r="G29" s="54"/>
      <c r="H29" s="54"/>
      <c r="I29" s="54"/>
      <c r="J29" s="54"/>
      <c r="K29" s="54"/>
      <c r="L29" s="54"/>
      <c r="M29" s="54"/>
      <c r="N29" s="54"/>
      <c r="O29" s="54"/>
      <c r="P29" s="54"/>
      <c r="Q29" s="54"/>
      <c r="R29" s="54"/>
      <c r="S29" s="54"/>
      <c r="T29" s="54"/>
      <c r="U29" s="54"/>
      <c r="V29" s="54"/>
      <c r="W29" s="54"/>
      <c r="X29" s="54"/>
      <c r="Y29" s="54"/>
      <c r="Z29" s="54"/>
      <c r="AA29" s="54"/>
      <c r="AB29" s="54"/>
      <c r="AC29" s="54"/>
    </row>
    <row r="30" spans="1:30" ht="0.75" customHeight="1">
      <c r="A30" s="51"/>
      <c r="B30" s="52"/>
      <c r="C30" s="53"/>
      <c r="D30" s="53"/>
      <c r="E30" s="53"/>
      <c r="F30" s="53"/>
      <c r="G30" s="54"/>
      <c r="H30" s="54"/>
      <c r="I30" s="54"/>
      <c r="J30" s="54"/>
      <c r="K30" s="54"/>
      <c r="L30" s="54"/>
      <c r="M30" s="54"/>
      <c r="N30" s="54"/>
      <c r="O30" s="54"/>
      <c r="P30" s="54"/>
      <c r="Q30" s="54"/>
      <c r="R30" s="54"/>
      <c r="S30" s="54"/>
      <c r="T30" s="54"/>
      <c r="U30" s="54"/>
      <c r="V30" s="54"/>
      <c r="W30" s="54"/>
      <c r="X30" s="54"/>
      <c r="Y30" s="54"/>
      <c r="Z30" s="54"/>
      <c r="AA30" s="54"/>
      <c r="AB30" s="54"/>
      <c r="AC30" s="54"/>
    </row>
    <row r="31" spans="1:30" ht="24" customHeight="1">
      <c r="A31" s="51"/>
      <c r="B31" s="495" t="s">
        <v>128</v>
      </c>
      <c r="C31" s="495"/>
      <c r="D31" s="495"/>
      <c r="E31" s="495"/>
      <c r="F31" s="495"/>
      <c r="G31" s="495"/>
      <c r="H31" s="495"/>
      <c r="I31" s="495"/>
      <c r="J31" s="495"/>
      <c r="K31" s="495"/>
      <c r="L31" s="495"/>
      <c r="M31" s="495"/>
      <c r="N31" s="495"/>
      <c r="O31" s="495"/>
      <c r="P31" s="495"/>
      <c r="Q31" s="495"/>
      <c r="R31" s="495"/>
      <c r="S31" s="495"/>
      <c r="T31" s="55"/>
      <c r="U31" s="55"/>
      <c r="V31" s="55"/>
      <c r="W31" s="55"/>
      <c r="X31" s="55"/>
      <c r="Y31" s="55"/>
      <c r="Z31" s="55"/>
      <c r="AA31" s="55"/>
      <c r="AB31" s="54"/>
      <c r="AC31" s="54"/>
    </row>
    <row r="32" spans="1:30" s="23" customFormat="1" ht="26.25" customHeight="1">
      <c r="A32" s="51"/>
      <c r="B32" s="496" t="s">
        <v>129</v>
      </c>
      <c r="C32" s="496"/>
      <c r="D32" s="496"/>
      <c r="E32" s="496"/>
      <c r="F32" s="496"/>
      <c r="G32" s="496"/>
      <c r="H32" s="496"/>
      <c r="I32" s="496"/>
      <c r="J32" s="496"/>
      <c r="K32" s="496"/>
      <c r="L32" s="496"/>
      <c r="M32" s="496"/>
      <c r="N32" s="496"/>
      <c r="O32" s="496"/>
      <c r="P32" s="496"/>
      <c r="Q32" s="496"/>
      <c r="R32" s="496"/>
      <c r="S32" s="496"/>
      <c r="T32" s="54"/>
      <c r="U32" s="54"/>
      <c r="X32" s="54"/>
      <c r="Y32" s="54"/>
    </row>
    <row r="33" spans="1:25" s="23" customFormat="1" ht="27.75" customHeight="1">
      <c r="A33" s="51"/>
      <c r="B33" s="496" t="s">
        <v>183</v>
      </c>
      <c r="C33" s="496"/>
      <c r="D33" s="496"/>
      <c r="E33" s="496"/>
      <c r="F33" s="496"/>
      <c r="G33" s="496"/>
      <c r="H33" s="496"/>
      <c r="I33" s="496"/>
      <c r="J33" s="496"/>
      <c r="K33" s="496"/>
      <c r="L33" s="496"/>
      <c r="M33" s="496"/>
      <c r="N33" s="496"/>
      <c r="O33" s="496"/>
      <c r="P33" s="496"/>
      <c r="Q33" s="496"/>
      <c r="R33" s="496"/>
      <c r="S33" s="496"/>
      <c r="T33" s="54"/>
      <c r="U33" s="54"/>
      <c r="X33" s="54"/>
      <c r="Y33" s="54"/>
    </row>
    <row r="34" spans="1:25" s="23" customFormat="1" ht="28.5" customHeight="1">
      <c r="A34" s="51"/>
      <c r="B34" s="496" t="s">
        <v>131</v>
      </c>
      <c r="C34" s="496"/>
      <c r="D34" s="496"/>
      <c r="E34" s="496"/>
      <c r="F34" s="496"/>
      <c r="G34" s="496"/>
      <c r="H34" s="496"/>
      <c r="I34" s="496"/>
      <c r="J34" s="496"/>
      <c r="K34" s="496"/>
      <c r="L34" s="496"/>
      <c r="M34" s="496"/>
      <c r="N34" s="496"/>
      <c r="O34" s="496"/>
      <c r="P34" s="496"/>
      <c r="Q34" s="496"/>
      <c r="R34" s="496"/>
      <c r="S34" s="496"/>
      <c r="T34" s="54"/>
      <c r="U34" s="54"/>
      <c r="X34" s="54"/>
      <c r="Y34" s="54"/>
    </row>
    <row r="35" spans="1:25" s="23" customFormat="1" ht="27.75" customHeight="1">
      <c r="A35" s="51"/>
      <c r="B35" s="496" t="s">
        <v>184</v>
      </c>
      <c r="C35" s="496"/>
      <c r="D35" s="496"/>
      <c r="E35" s="496"/>
      <c r="F35" s="496"/>
      <c r="G35" s="496"/>
      <c r="H35" s="496"/>
      <c r="I35" s="496"/>
      <c r="J35" s="496"/>
      <c r="K35" s="496"/>
      <c r="L35" s="496"/>
      <c r="M35" s="496"/>
      <c r="N35" s="496"/>
      <c r="O35" s="496"/>
      <c r="P35" s="496"/>
      <c r="Q35" s="496"/>
      <c r="R35" s="496"/>
      <c r="S35" s="496"/>
      <c r="T35" s="54"/>
      <c r="U35" s="54"/>
      <c r="X35" s="54"/>
      <c r="Y35" s="54"/>
    </row>
    <row r="36" spans="1:25" s="23" customFormat="1" ht="24.75" customHeight="1">
      <c r="A36" s="51"/>
      <c r="B36" s="496" t="s">
        <v>133</v>
      </c>
      <c r="C36" s="496"/>
      <c r="D36" s="496"/>
      <c r="E36" s="496"/>
      <c r="F36" s="496"/>
      <c r="G36" s="496"/>
      <c r="H36" s="496"/>
      <c r="I36" s="496"/>
      <c r="J36" s="496"/>
      <c r="K36" s="496"/>
      <c r="L36" s="496"/>
      <c r="M36" s="496"/>
      <c r="N36" s="496"/>
      <c r="O36" s="496"/>
      <c r="P36" s="496"/>
      <c r="Q36" s="496"/>
      <c r="R36" s="496"/>
      <c r="S36" s="496"/>
      <c r="T36" s="54"/>
      <c r="U36" s="54"/>
      <c r="X36" s="54"/>
      <c r="Y36" s="54"/>
    </row>
    <row r="37" spans="1:25" s="23" customFormat="1" ht="29.25" customHeight="1">
      <c r="A37" s="51"/>
      <c r="B37" s="496" t="s">
        <v>185</v>
      </c>
      <c r="C37" s="496"/>
      <c r="D37" s="496"/>
      <c r="E37" s="496"/>
      <c r="F37" s="496"/>
      <c r="G37" s="496"/>
      <c r="H37" s="496"/>
      <c r="I37" s="496"/>
      <c r="J37" s="496"/>
      <c r="K37" s="496"/>
      <c r="L37" s="496"/>
      <c r="M37" s="496"/>
      <c r="N37" s="496"/>
      <c r="O37" s="496"/>
      <c r="P37" s="496"/>
      <c r="Q37" s="496"/>
      <c r="R37" s="496"/>
      <c r="S37" s="496"/>
      <c r="T37" s="54"/>
      <c r="U37" s="54"/>
      <c r="X37" s="54"/>
      <c r="Y37" s="54"/>
    </row>
    <row r="38" spans="1:25" s="23" customFormat="1" ht="24" customHeight="1">
      <c r="A38" s="51"/>
      <c r="B38" s="496" t="s">
        <v>186</v>
      </c>
      <c r="C38" s="496"/>
      <c r="D38" s="496"/>
      <c r="E38" s="496"/>
      <c r="F38" s="496"/>
      <c r="G38" s="496"/>
      <c r="H38" s="496"/>
      <c r="I38" s="496"/>
      <c r="J38" s="496"/>
      <c r="K38" s="496"/>
      <c r="L38" s="496"/>
      <c r="M38" s="496"/>
      <c r="N38" s="496"/>
      <c r="O38" s="496"/>
      <c r="P38" s="496"/>
      <c r="Q38" s="496"/>
      <c r="R38" s="496"/>
      <c r="S38" s="496"/>
      <c r="T38" s="54"/>
      <c r="U38" s="54"/>
      <c r="X38" s="54"/>
      <c r="Y38" s="54"/>
    </row>
    <row r="39" spans="1:25" s="23" customFormat="1" ht="27.75" customHeight="1">
      <c r="A39" s="51"/>
      <c r="B39" s="496" t="s">
        <v>187</v>
      </c>
      <c r="C39" s="496"/>
      <c r="D39" s="496"/>
      <c r="E39" s="496"/>
      <c r="F39" s="496"/>
      <c r="G39" s="496"/>
      <c r="H39" s="496"/>
      <c r="I39" s="496"/>
      <c r="J39" s="496"/>
      <c r="K39" s="496"/>
      <c r="L39" s="496"/>
      <c r="M39" s="496"/>
      <c r="N39" s="496"/>
      <c r="O39" s="496"/>
      <c r="P39" s="496"/>
      <c r="Q39" s="496"/>
      <c r="R39" s="496"/>
      <c r="S39" s="496"/>
      <c r="T39" s="54"/>
      <c r="U39" s="54"/>
      <c r="X39" s="54"/>
      <c r="Y39" s="54"/>
    </row>
    <row r="40" spans="1:25" s="23" customFormat="1" ht="34.5" customHeight="1">
      <c r="A40" s="51"/>
      <c r="B40" s="496" t="s">
        <v>188</v>
      </c>
      <c r="C40" s="496"/>
      <c r="D40" s="496"/>
      <c r="E40" s="496"/>
      <c r="F40" s="496"/>
      <c r="G40" s="496"/>
      <c r="H40" s="496"/>
      <c r="I40" s="496"/>
      <c r="J40" s="496"/>
      <c r="K40" s="496"/>
      <c r="L40" s="496"/>
      <c r="M40" s="496"/>
      <c r="N40" s="496"/>
      <c r="O40" s="496"/>
      <c r="P40" s="496"/>
      <c r="Q40" s="496"/>
      <c r="R40" s="496"/>
      <c r="S40" s="496"/>
      <c r="T40" s="54"/>
      <c r="U40" s="54"/>
      <c r="X40" s="54"/>
      <c r="Y40" s="54"/>
    </row>
    <row r="41" spans="1:25" s="23" customFormat="1" ht="31.5" customHeight="1">
      <c r="A41" s="51"/>
      <c r="B41" s="496" t="s">
        <v>189</v>
      </c>
      <c r="C41" s="496"/>
      <c r="D41" s="496"/>
      <c r="E41" s="496"/>
      <c r="F41" s="496"/>
      <c r="G41" s="496"/>
      <c r="H41" s="496"/>
      <c r="I41" s="496"/>
      <c r="J41" s="496"/>
      <c r="K41" s="496"/>
      <c r="L41" s="496"/>
      <c r="M41" s="496"/>
      <c r="N41" s="496"/>
      <c r="O41" s="496"/>
      <c r="P41" s="496"/>
      <c r="Q41" s="496"/>
      <c r="R41" s="496"/>
      <c r="S41" s="496"/>
      <c r="T41" s="54"/>
      <c r="U41" s="54"/>
      <c r="X41" s="54"/>
      <c r="Y41" s="54"/>
    </row>
    <row r="42" spans="1:25" s="23" customFormat="1" ht="33.75" customHeight="1">
      <c r="A42" s="51"/>
      <c r="B42" s="496" t="s">
        <v>190</v>
      </c>
      <c r="C42" s="496"/>
      <c r="D42" s="496"/>
      <c r="E42" s="496"/>
      <c r="F42" s="496"/>
      <c r="G42" s="496"/>
      <c r="H42" s="496"/>
      <c r="I42" s="496"/>
      <c r="J42" s="496"/>
      <c r="K42" s="496"/>
      <c r="L42" s="496"/>
      <c r="M42" s="496"/>
      <c r="N42" s="496"/>
      <c r="O42" s="496"/>
      <c r="P42" s="496"/>
      <c r="Q42" s="496"/>
      <c r="R42" s="496"/>
      <c r="S42" s="496"/>
      <c r="T42" s="54"/>
      <c r="U42" s="54"/>
      <c r="X42" s="54"/>
      <c r="Y42" s="54"/>
    </row>
    <row r="43" spans="1:25" s="23" customFormat="1" ht="39.75" customHeight="1">
      <c r="A43" s="51"/>
      <c r="B43" s="496" t="s">
        <v>191</v>
      </c>
      <c r="C43" s="496"/>
      <c r="D43" s="496"/>
      <c r="E43" s="496"/>
      <c r="F43" s="496"/>
      <c r="G43" s="496"/>
      <c r="H43" s="496"/>
      <c r="I43" s="496"/>
      <c r="J43" s="496"/>
      <c r="K43" s="496"/>
      <c r="L43" s="496"/>
      <c r="M43" s="496"/>
      <c r="N43" s="496"/>
      <c r="O43" s="496"/>
      <c r="P43" s="496"/>
      <c r="Q43" s="496"/>
      <c r="R43" s="496"/>
      <c r="S43" s="496"/>
      <c r="T43" s="54"/>
      <c r="U43" s="54"/>
      <c r="X43" s="54"/>
      <c r="Y43" s="54"/>
    </row>
    <row r="44" spans="1:25" s="23" customFormat="1" ht="37.5" customHeight="1">
      <c r="A44" s="51"/>
      <c r="B44" s="496" t="s">
        <v>192</v>
      </c>
      <c r="C44" s="496"/>
      <c r="D44" s="496"/>
      <c r="E44" s="496"/>
      <c r="F44" s="496"/>
      <c r="G44" s="496"/>
      <c r="H44" s="496"/>
      <c r="I44" s="496"/>
      <c r="J44" s="496"/>
      <c r="K44" s="496"/>
      <c r="L44" s="496"/>
      <c r="M44" s="496"/>
      <c r="N44" s="496"/>
      <c r="O44" s="496"/>
      <c r="P44" s="496"/>
      <c r="Q44" s="496"/>
      <c r="R44" s="496"/>
      <c r="S44" s="496"/>
      <c r="T44" s="54"/>
      <c r="U44" s="54"/>
      <c r="X44" s="54"/>
      <c r="Y44" s="54"/>
    </row>
    <row r="45" spans="1:25" s="23" customFormat="1" ht="28.5" customHeight="1">
      <c r="A45" s="51"/>
      <c r="B45" s="496" t="s">
        <v>193</v>
      </c>
      <c r="C45" s="496"/>
      <c r="D45" s="496"/>
      <c r="E45" s="496"/>
      <c r="F45" s="496"/>
      <c r="G45" s="496"/>
      <c r="H45" s="496"/>
      <c r="I45" s="496"/>
      <c r="J45" s="496"/>
      <c r="K45" s="496"/>
      <c r="L45" s="496"/>
      <c r="M45" s="496"/>
      <c r="N45" s="496"/>
      <c r="O45" s="496"/>
      <c r="P45" s="496"/>
      <c r="Q45" s="496"/>
      <c r="R45" s="496"/>
      <c r="S45" s="496"/>
      <c r="T45" s="54"/>
      <c r="U45" s="54"/>
      <c r="X45" s="54"/>
      <c r="Y45" s="54"/>
    </row>
    <row r="46" spans="1:25" s="23" customFormat="1" ht="28.5" customHeight="1">
      <c r="A46" s="51"/>
      <c r="B46" s="496" t="s">
        <v>194</v>
      </c>
      <c r="C46" s="496"/>
      <c r="D46" s="496"/>
      <c r="E46" s="496"/>
      <c r="F46" s="496"/>
      <c r="G46" s="496"/>
      <c r="H46" s="496"/>
      <c r="I46" s="496"/>
      <c r="J46" s="496"/>
      <c r="K46" s="496"/>
      <c r="L46" s="496"/>
      <c r="M46" s="496"/>
      <c r="N46" s="496"/>
      <c r="O46" s="496"/>
      <c r="P46" s="496"/>
      <c r="Q46" s="496"/>
      <c r="R46" s="496"/>
      <c r="S46" s="496"/>
      <c r="T46" s="54"/>
      <c r="U46" s="54"/>
      <c r="X46" s="54"/>
      <c r="Y46" s="54"/>
    </row>
    <row r="47" spans="1:25" s="23" customFormat="1" ht="36.75" customHeight="1">
      <c r="A47" s="51"/>
      <c r="B47" s="496" t="s">
        <v>195</v>
      </c>
      <c r="C47" s="496"/>
      <c r="D47" s="496"/>
      <c r="E47" s="496"/>
      <c r="F47" s="496"/>
      <c r="G47" s="496"/>
      <c r="H47" s="496"/>
      <c r="I47" s="496"/>
      <c r="J47" s="496"/>
      <c r="K47" s="496"/>
      <c r="L47" s="496"/>
      <c r="M47" s="496"/>
      <c r="N47" s="496"/>
      <c r="O47" s="496"/>
      <c r="P47" s="496"/>
      <c r="Q47" s="496"/>
      <c r="R47" s="496"/>
      <c r="S47" s="496"/>
      <c r="T47" s="54"/>
      <c r="U47" s="54"/>
      <c r="X47" s="54"/>
      <c r="Y47" s="54"/>
    </row>
    <row r="48" spans="1:25" s="23" customFormat="1" ht="43.5" customHeight="1">
      <c r="A48" s="51"/>
      <c r="B48" s="496" t="s">
        <v>196</v>
      </c>
      <c r="C48" s="496"/>
      <c r="D48" s="496"/>
      <c r="E48" s="496"/>
      <c r="F48" s="496"/>
      <c r="G48" s="496"/>
      <c r="H48" s="496"/>
      <c r="I48" s="496"/>
      <c r="J48" s="496"/>
      <c r="K48" s="496"/>
      <c r="L48" s="496"/>
      <c r="M48" s="496"/>
      <c r="N48" s="496"/>
      <c r="O48" s="496"/>
      <c r="P48" s="496"/>
      <c r="Q48" s="496"/>
      <c r="R48" s="496"/>
      <c r="S48" s="496"/>
      <c r="T48" s="54"/>
      <c r="U48" s="54"/>
      <c r="X48" s="54"/>
      <c r="Y48" s="54"/>
    </row>
    <row r="49" spans="1:30" s="23" customFormat="1" ht="28.5" customHeight="1">
      <c r="A49" s="51"/>
      <c r="B49" s="496" t="s">
        <v>197</v>
      </c>
      <c r="C49" s="496"/>
      <c r="D49" s="496"/>
      <c r="E49" s="496"/>
      <c r="F49" s="496"/>
      <c r="G49" s="496"/>
      <c r="H49" s="496"/>
      <c r="I49" s="496"/>
      <c r="J49" s="496"/>
      <c r="K49" s="496"/>
      <c r="L49" s="496"/>
      <c r="M49" s="496"/>
      <c r="N49" s="496"/>
      <c r="O49" s="496"/>
      <c r="P49" s="496"/>
      <c r="Q49" s="496"/>
      <c r="R49" s="496"/>
      <c r="S49" s="496"/>
      <c r="T49" s="54"/>
      <c r="U49" s="54"/>
      <c r="X49" s="54"/>
      <c r="Y49" s="54"/>
    </row>
    <row r="50" spans="1:30" s="23" customFormat="1" ht="30.75" customHeight="1">
      <c r="A50" s="51"/>
      <c r="B50" s="496" t="s">
        <v>198</v>
      </c>
      <c r="C50" s="496"/>
      <c r="D50" s="496"/>
      <c r="E50" s="496"/>
      <c r="F50" s="496"/>
      <c r="G50" s="496"/>
      <c r="H50" s="496"/>
      <c r="I50" s="496"/>
      <c r="J50" s="496"/>
      <c r="K50" s="496"/>
      <c r="L50" s="496"/>
      <c r="M50" s="496"/>
      <c r="N50" s="496"/>
      <c r="O50" s="496"/>
      <c r="P50" s="496"/>
      <c r="Q50" s="496"/>
      <c r="R50" s="496"/>
      <c r="S50" s="496"/>
      <c r="T50" s="54"/>
      <c r="U50" s="54"/>
      <c r="X50" s="54"/>
      <c r="Y50" s="54"/>
    </row>
    <row r="51" spans="1:30" s="23" customFormat="1" ht="26.25" customHeight="1">
      <c r="A51" s="51"/>
      <c r="B51" s="496" t="s">
        <v>199</v>
      </c>
      <c r="C51" s="496"/>
      <c r="D51" s="496"/>
      <c r="E51" s="496"/>
      <c r="F51" s="496"/>
      <c r="G51" s="496"/>
      <c r="H51" s="496"/>
      <c r="I51" s="496"/>
      <c r="J51" s="496"/>
      <c r="K51" s="496"/>
      <c r="L51" s="496"/>
      <c r="M51" s="496"/>
      <c r="N51" s="496"/>
      <c r="O51" s="496"/>
      <c r="P51" s="496"/>
      <c r="Q51" s="496"/>
      <c r="R51" s="496"/>
      <c r="S51" s="496"/>
      <c r="T51" s="53"/>
      <c r="U51" s="53"/>
      <c r="V51" s="53"/>
      <c r="W51" s="53"/>
      <c r="X51" s="53"/>
      <c r="Y51" s="53"/>
      <c r="Z51" s="53"/>
      <c r="AA51" s="53"/>
      <c r="AB51" s="52"/>
      <c r="AC51" s="52"/>
      <c r="AD51" s="54"/>
    </row>
    <row r="52" spans="1:30" s="23" customFormat="1" ht="29.25" customHeight="1">
      <c r="A52" s="51"/>
      <c r="B52" s="496" t="s">
        <v>200</v>
      </c>
      <c r="C52" s="496"/>
      <c r="D52" s="496"/>
      <c r="E52" s="496"/>
      <c r="F52" s="496"/>
      <c r="G52" s="496"/>
      <c r="H52" s="496"/>
      <c r="I52" s="496"/>
      <c r="J52" s="496"/>
      <c r="K52" s="496"/>
      <c r="L52" s="496"/>
      <c r="M52" s="496"/>
      <c r="N52" s="496"/>
      <c r="O52" s="496"/>
      <c r="P52" s="496"/>
      <c r="Q52" s="496"/>
      <c r="R52" s="496"/>
      <c r="S52" s="496"/>
      <c r="AB52" s="52"/>
      <c r="AC52" s="52"/>
      <c r="AD52" s="54"/>
    </row>
    <row r="53" spans="1:30" s="23" customFormat="1" ht="27" customHeight="1">
      <c r="A53" s="51"/>
      <c r="B53" s="496" t="s">
        <v>201</v>
      </c>
      <c r="C53" s="496"/>
      <c r="D53" s="496"/>
      <c r="E53" s="496"/>
      <c r="F53" s="496"/>
      <c r="G53" s="496"/>
      <c r="H53" s="496"/>
      <c r="I53" s="496"/>
      <c r="J53" s="496"/>
      <c r="K53" s="496"/>
      <c r="L53" s="496"/>
      <c r="M53" s="496"/>
      <c r="N53" s="496"/>
      <c r="O53" s="496"/>
      <c r="P53" s="496"/>
      <c r="Q53" s="496"/>
      <c r="R53" s="496"/>
      <c r="S53" s="496"/>
      <c r="AB53" s="52"/>
      <c r="AC53" s="52"/>
      <c r="AD53" s="54"/>
    </row>
    <row r="54" spans="1:30" s="23" customFormat="1" ht="27" customHeight="1">
      <c r="A54" s="51"/>
      <c r="B54" s="23" t="s">
        <v>202</v>
      </c>
      <c r="AB54" s="52"/>
      <c r="AC54" s="52"/>
      <c r="AD54" s="54"/>
    </row>
    <row r="55" spans="1:30" s="23" customFormat="1" ht="30.75" customHeight="1">
      <c r="A55" s="51"/>
      <c r="B55" s="496" t="s">
        <v>203</v>
      </c>
      <c r="C55" s="496"/>
      <c r="D55" s="496"/>
      <c r="E55" s="496"/>
      <c r="F55" s="496"/>
      <c r="G55" s="496"/>
      <c r="H55" s="496"/>
      <c r="I55" s="496"/>
      <c r="J55" s="496"/>
      <c r="K55" s="496"/>
      <c r="L55" s="496"/>
      <c r="M55" s="496"/>
      <c r="N55" s="496"/>
      <c r="O55" s="496"/>
      <c r="P55" s="496"/>
      <c r="Q55" s="496"/>
      <c r="R55" s="496"/>
      <c r="S55" s="496"/>
      <c r="T55" s="53"/>
      <c r="U55" s="53"/>
      <c r="V55" s="53"/>
      <c r="W55" s="53"/>
      <c r="X55" s="53"/>
      <c r="Y55" s="53"/>
      <c r="Z55" s="53"/>
      <c r="AA55" s="53"/>
      <c r="AB55" s="52"/>
      <c r="AC55" s="52"/>
      <c r="AD55" s="54"/>
    </row>
    <row r="56" spans="1:30" s="23" customFormat="1" ht="29.25" customHeight="1">
      <c r="A56" s="51"/>
      <c r="B56" s="23" t="s">
        <v>204</v>
      </c>
      <c r="AB56" s="52"/>
      <c r="AC56" s="52"/>
      <c r="AD56" s="54"/>
    </row>
    <row r="57" spans="1:30" s="23" customFormat="1" ht="27" customHeight="1">
      <c r="A57" s="51"/>
      <c r="B57" s="496" t="s">
        <v>205</v>
      </c>
      <c r="C57" s="496"/>
      <c r="D57" s="496"/>
      <c r="E57" s="496"/>
      <c r="F57" s="496"/>
      <c r="G57" s="496"/>
      <c r="H57" s="496"/>
      <c r="I57" s="496"/>
      <c r="J57" s="496"/>
      <c r="K57" s="496"/>
      <c r="L57" s="496"/>
      <c r="M57" s="496"/>
      <c r="N57" s="496"/>
      <c r="O57" s="496"/>
      <c r="P57" s="496"/>
      <c r="Q57" s="496"/>
      <c r="R57" s="496"/>
      <c r="S57" s="496"/>
      <c r="AB57" s="52"/>
      <c r="AC57" s="52"/>
      <c r="AD57" s="54"/>
    </row>
    <row r="58" spans="1:30" s="23" customFormat="1" ht="24.75" customHeight="1">
      <c r="A58" s="51"/>
      <c r="B58" s="23" t="s">
        <v>206</v>
      </c>
      <c r="AB58" s="52"/>
      <c r="AC58" s="52"/>
      <c r="AD58" s="54"/>
    </row>
    <row r="59" spans="1:30" s="23" customFormat="1" ht="24.75" customHeight="1">
      <c r="A59" s="51"/>
      <c r="B59" s="23" t="s">
        <v>207</v>
      </c>
      <c r="AB59" s="52"/>
      <c r="AC59" s="52"/>
      <c r="AD59" s="54"/>
    </row>
    <row r="60" spans="1:30" s="23" customFormat="1" ht="24.75" customHeight="1">
      <c r="A60" s="51"/>
      <c r="B60" s="23" t="s">
        <v>208</v>
      </c>
      <c r="AB60" s="52"/>
      <c r="AC60" s="52"/>
      <c r="AD60" s="54"/>
    </row>
    <row r="61" spans="1:30" ht="27" customHeight="1">
      <c r="A61" s="51"/>
      <c r="B61" s="496" t="s">
        <v>209</v>
      </c>
      <c r="C61" s="496"/>
      <c r="D61" s="496"/>
      <c r="E61" s="496"/>
      <c r="F61" s="496"/>
      <c r="G61" s="496"/>
      <c r="H61" s="496"/>
      <c r="I61" s="496"/>
      <c r="J61" s="496"/>
      <c r="K61" s="496"/>
      <c r="L61" s="496"/>
      <c r="M61" s="496"/>
      <c r="N61" s="496"/>
      <c r="O61" s="496"/>
      <c r="P61" s="496"/>
      <c r="Q61" s="496"/>
      <c r="R61" s="496"/>
      <c r="S61" s="496"/>
      <c r="T61" s="496"/>
      <c r="U61" s="496"/>
      <c r="V61" s="496"/>
      <c r="W61" s="496"/>
      <c r="X61" s="496"/>
      <c r="Y61" s="496"/>
      <c r="Z61" s="496"/>
      <c r="AA61" s="496"/>
      <c r="AB61" s="496"/>
      <c r="AC61" s="496"/>
    </row>
    <row r="62" spans="1:30" ht="20.100000000000001" customHeight="1">
      <c r="A62" s="51"/>
      <c r="B62" s="496"/>
      <c r="C62" s="496"/>
      <c r="D62" s="496"/>
      <c r="E62" s="496"/>
      <c r="F62" s="496"/>
      <c r="G62" s="496"/>
      <c r="H62" s="496"/>
      <c r="I62" s="496"/>
      <c r="J62" s="496"/>
      <c r="K62" s="496"/>
      <c r="L62" s="496"/>
      <c r="M62" s="496"/>
      <c r="N62" s="496"/>
      <c r="O62" s="496"/>
      <c r="P62" s="496"/>
      <c r="Q62" s="496"/>
      <c r="R62" s="496"/>
      <c r="S62" s="496"/>
      <c r="T62" s="496"/>
      <c r="U62" s="496"/>
      <c r="V62" s="496"/>
      <c r="W62" s="496"/>
      <c r="X62" s="496"/>
      <c r="Y62" s="496"/>
      <c r="Z62" s="496"/>
      <c r="AA62" s="496"/>
      <c r="AB62" s="496"/>
      <c r="AC62" s="496"/>
    </row>
    <row r="63" spans="1:30" ht="20.100000000000001" customHeight="1">
      <c r="A63" s="51"/>
      <c r="B63" s="52"/>
      <c r="C63" s="53"/>
      <c r="D63" s="53"/>
      <c r="E63" s="53"/>
      <c r="F63" s="53"/>
      <c r="G63" s="54"/>
      <c r="H63" s="54"/>
      <c r="I63" s="54"/>
      <c r="J63" s="54"/>
      <c r="K63" s="54"/>
      <c r="L63" s="54"/>
      <c r="M63" s="54"/>
      <c r="N63" s="54"/>
      <c r="O63" s="54"/>
      <c r="P63" s="54"/>
      <c r="Q63" s="54"/>
      <c r="R63" s="54"/>
      <c r="S63" s="54"/>
      <c r="T63" s="54"/>
      <c r="U63" s="54"/>
      <c r="V63" s="54"/>
      <c r="W63" s="54"/>
      <c r="X63" s="54"/>
      <c r="Y63" s="54"/>
      <c r="Z63" s="54"/>
      <c r="AA63" s="54"/>
      <c r="AB63" s="54"/>
      <c r="AC63" s="54"/>
    </row>
    <row r="64" spans="1:30" ht="20.100000000000001" customHeight="1">
      <c r="A64" s="51"/>
      <c r="B64" s="52"/>
      <c r="C64" s="53"/>
      <c r="D64" s="53"/>
      <c r="E64" s="53"/>
      <c r="F64" s="53"/>
      <c r="G64" s="54"/>
      <c r="H64" s="54"/>
      <c r="I64" s="54"/>
      <c r="J64" s="54"/>
      <c r="K64" s="54"/>
      <c r="L64" s="54"/>
      <c r="M64" s="54"/>
      <c r="N64" s="54"/>
      <c r="O64" s="54"/>
      <c r="P64" s="54"/>
      <c r="Q64" s="54"/>
      <c r="R64" s="54"/>
      <c r="S64" s="54"/>
      <c r="T64" s="54"/>
      <c r="U64" s="54"/>
      <c r="V64" s="54"/>
      <c r="W64" s="54"/>
      <c r="X64" s="54"/>
      <c r="Y64" s="54"/>
      <c r="Z64" s="54"/>
      <c r="AA64" s="54"/>
      <c r="AB64" s="54"/>
      <c r="AC64" s="54"/>
    </row>
    <row r="65" spans="1:29" ht="20.100000000000001" customHeight="1">
      <c r="A65" s="51"/>
      <c r="B65" s="52"/>
      <c r="C65" s="53"/>
      <c r="D65" s="53"/>
      <c r="E65" s="53"/>
      <c r="F65" s="53"/>
      <c r="G65" s="54"/>
      <c r="H65" s="54"/>
      <c r="I65" s="54"/>
      <c r="J65" s="54"/>
      <c r="K65" s="54"/>
      <c r="L65" s="54"/>
      <c r="M65" s="54"/>
      <c r="N65" s="54"/>
      <c r="O65" s="54"/>
      <c r="P65" s="54"/>
      <c r="Q65" s="54"/>
      <c r="R65" s="54"/>
      <c r="S65" s="54"/>
      <c r="T65" s="54"/>
      <c r="U65" s="54"/>
      <c r="V65" s="54"/>
      <c r="W65" s="54"/>
      <c r="X65" s="54"/>
      <c r="Y65" s="54"/>
      <c r="Z65" s="54"/>
      <c r="AA65" s="54"/>
      <c r="AB65" s="54"/>
      <c r="AC65" s="54"/>
    </row>
    <row r="66" spans="1:29" ht="20.100000000000001" customHeight="1">
      <c r="A66" s="51"/>
      <c r="B66" s="52"/>
      <c r="C66" s="53"/>
      <c r="D66" s="53"/>
      <c r="E66" s="53"/>
      <c r="F66" s="53"/>
      <c r="G66" s="54"/>
      <c r="H66" s="54"/>
      <c r="I66" s="54"/>
      <c r="J66" s="54"/>
      <c r="K66" s="54"/>
      <c r="L66" s="54"/>
      <c r="M66" s="54"/>
      <c r="N66" s="54"/>
      <c r="O66" s="54"/>
      <c r="P66" s="54"/>
      <c r="Q66" s="54"/>
      <c r="R66" s="54"/>
      <c r="S66" s="54"/>
      <c r="T66" s="54"/>
      <c r="U66" s="54"/>
      <c r="V66" s="54"/>
      <c r="W66" s="54"/>
      <c r="X66" s="54"/>
      <c r="Y66" s="54"/>
      <c r="Z66" s="54"/>
      <c r="AA66" s="54"/>
      <c r="AB66" s="54"/>
      <c r="AC66" s="54"/>
    </row>
    <row r="67" spans="1:29" ht="20.100000000000001" customHeight="1">
      <c r="A67" s="51"/>
      <c r="B67" s="52"/>
      <c r="C67" s="53"/>
      <c r="D67" s="53"/>
      <c r="E67" s="53"/>
      <c r="F67" s="53"/>
      <c r="G67" s="54"/>
      <c r="H67" s="54"/>
      <c r="I67" s="54"/>
      <c r="J67" s="54"/>
      <c r="K67" s="54"/>
      <c r="L67" s="54"/>
      <c r="M67" s="54"/>
      <c r="N67" s="54"/>
      <c r="O67" s="54"/>
      <c r="P67" s="54"/>
      <c r="Q67" s="54"/>
      <c r="R67" s="54"/>
      <c r="S67" s="54"/>
      <c r="T67" s="54"/>
      <c r="U67" s="54"/>
      <c r="V67" s="54"/>
      <c r="W67" s="54"/>
      <c r="X67" s="54"/>
      <c r="Y67" s="54"/>
      <c r="Z67" s="54"/>
      <c r="AA67" s="54"/>
      <c r="AB67" s="54"/>
      <c r="AC67" s="54"/>
    </row>
    <row r="68" spans="1:29" ht="20.100000000000001" customHeight="1">
      <c r="A68" s="51"/>
      <c r="B68" s="52"/>
      <c r="C68" s="53"/>
      <c r="D68" s="53"/>
      <c r="E68" s="53"/>
      <c r="F68" s="53"/>
      <c r="G68" s="54"/>
      <c r="H68" s="54"/>
      <c r="I68" s="54"/>
      <c r="J68" s="54"/>
      <c r="K68" s="54"/>
      <c r="L68" s="54"/>
      <c r="M68" s="54"/>
      <c r="N68" s="54"/>
      <c r="O68" s="54"/>
      <c r="P68" s="54"/>
      <c r="Q68" s="54"/>
      <c r="R68" s="54"/>
      <c r="S68" s="54"/>
      <c r="T68" s="54"/>
      <c r="U68" s="54"/>
      <c r="V68" s="54"/>
      <c r="W68" s="54"/>
      <c r="X68" s="54"/>
      <c r="Y68" s="54"/>
      <c r="Z68" s="54"/>
      <c r="AA68" s="54"/>
      <c r="AB68" s="54"/>
      <c r="AC68" s="54"/>
    </row>
    <row r="69" spans="1:29" ht="20.100000000000001" customHeight="1">
      <c r="A69" s="51"/>
      <c r="B69" s="52"/>
      <c r="C69" s="53"/>
      <c r="D69" s="53"/>
      <c r="E69" s="53"/>
      <c r="F69" s="53"/>
      <c r="G69" s="54"/>
      <c r="H69" s="54"/>
      <c r="I69" s="54"/>
      <c r="J69" s="54"/>
      <c r="K69" s="54"/>
      <c r="L69" s="54"/>
      <c r="M69" s="54"/>
      <c r="N69" s="54"/>
      <c r="O69" s="54"/>
      <c r="P69" s="54"/>
      <c r="Q69" s="54"/>
      <c r="R69" s="54"/>
      <c r="S69" s="54"/>
      <c r="T69" s="54"/>
      <c r="U69" s="54"/>
      <c r="V69" s="54"/>
      <c r="W69" s="54"/>
      <c r="X69" s="54"/>
      <c r="Y69" s="54"/>
      <c r="Z69" s="54"/>
      <c r="AA69" s="54"/>
      <c r="AB69" s="54"/>
      <c r="AC69" s="54"/>
    </row>
    <row r="70" spans="1:29" ht="20.100000000000001" customHeight="1">
      <c r="A70" s="51"/>
      <c r="B70" s="52"/>
      <c r="C70" s="53"/>
      <c r="D70" s="53"/>
      <c r="E70" s="53"/>
      <c r="F70" s="53"/>
      <c r="G70" s="54"/>
      <c r="H70" s="54"/>
      <c r="I70" s="54"/>
      <c r="J70" s="54"/>
      <c r="K70" s="54"/>
      <c r="L70" s="54"/>
      <c r="M70" s="54"/>
      <c r="N70" s="54"/>
      <c r="O70" s="54"/>
      <c r="P70" s="54"/>
      <c r="Q70" s="54"/>
      <c r="R70" s="54"/>
      <c r="S70" s="54"/>
      <c r="T70" s="54"/>
      <c r="U70" s="54"/>
      <c r="V70" s="54"/>
      <c r="W70" s="54"/>
      <c r="X70" s="54"/>
      <c r="Y70" s="54"/>
      <c r="Z70" s="54"/>
      <c r="AA70" s="54"/>
      <c r="AB70" s="54"/>
      <c r="AC70" s="54"/>
    </row>
    <row r="71" spans="1:29" ht="20.100000000000001" customHeight="1">
      <c r="A71" s="51"/>
      <c r="B71" s="52"/>
      <c r="C71" s="53"/>
      <c r="D71" s="53"/>
      <c r="E71" s="53"/>
      <c r="F71" s="53"/>
      <c r="G71" s="54"/>
      <c r="H71" s="54"/>
      <c r="I71" s="54"/>
      <c r="J71" s="54"/>
      <c r="K71" s="54"/>
      <c r="L71" s="54"/>
      <c r="M71" s="54"/>
      <c r="N71" s="54"/>
      <c r="O71" s="54"/>
      <c r="P71" s="54"/>
      <c r="Q71" s="54"/>
      <c r="R71" s="54"/>
      <c r="S71" s="54"/>
      <c r="T71" s="54"/>
      <c r="U71" s="54"/>
      <c r="V71" s="54"/>
      <c r="W71" s="54"/>
      <c r="X71" s="54"/>
      <c r="Y71" s="54"/>
      <c r="Z71" s="54"/>
      <c r="AA71" s="54"/>
      <c r="AB71" s="54"/>
      <c r="AC71" s="54"/>
    </row>
    <row r="72" spans="1:29" ht="20.100000000000001" customHeight="1">
      <c r="A72" s="51"/>
      <c r="B72" s="52"/>
      <c r="C72" s="53"/>
      <c r="D72" s="53"/>
      <c r="E72" s="53"/>
      <c r="F72" s="53"/>
      <c r="G72" s="54"/>
      <c r="H72" s="54"/>
      <c r="I72" s="54"/>
      <c r="J72" s="54"/>
      <c r="K72" s="54"/>
      <c r="L72" s="54"/>
      <c r="M72" s="54"/>
      <c r="N72" s="54"/>
      <c r="O72" s="54"/>
      <c r="P72" s="54"/>
      <c r="Q72" s="54"/>
      <c r="R72" s="54"/>
      <c r="S72" s="54"/>
      <c r="T72" s="54"/>
      <c r="U72" s="54"/>
      <c r="V72" s="54"/>
      <c r="W72" s="54"/>
      <c r="X72" s="54"/>
      <c r="Y72" s="54"/>
      <c r="Z72" s="54"/>
      <c r="AA72" s="54"/>
      <c r="AB72" s="54"/>
      <c r="AC72" s="54"/>
    </row>
    <row r="73" spans="1:29" ht="20.100000000000001" customHeight="1">
      <c r="A73" s="51"/>
      <c r="B73" s="52"/>
      <c r="C73" s="53"/>
      <c r="D73" s="53"/>
      <c r="E73" s="53"/>
      <c r="F73" s="53"/>
      <c r="G73" s="54"/>
      <c r="H73" s="54"/>
      <c r="I73" s="54"/>
      <c r="J73" s="54"/>
      <c r="K73" s="54"/>
      <c r="L73" s="54"/>
      <c r="M73" s="54"/>
      <c r="N73" s="54"/>
      <c r="O73" s="54"/>
      <c r="P73" s="54"/>
      <c r="Q73" s="54"/>
      <c r="R73" s="54"/>
      <c r="S73" s="54"/>
      <c r="T73" s="54"/>
      <c r="U73" s="54"/>
      <c r="V73" s="54"/>
      <c r="W73" s="54"/>
      <c r="X73" s="54"/>
      <c r="Y73" s="54"/>
      <c r="Z73" s="54"/>
      <c r="AA73" s="54"/>
      <c r="AB73" s="54"/>
      <c r="AC73" s="54"/>
    </row>
    <row r="74" spans="1:29" ht="20.100000000000001" customHeight="1">
      <c r="A74" s="51"/>
      <c r="B74" s="52"/>
      <c r="C74" s="53"/>
      <c r="D74" s="53"/>
      <c r="E74" s="53"/>
      <c r="F74" s="53"/>
      <c r="G74" s="54"/>
      <c r="H74" s="54"/>
      <c r="I74" s="54"/>
      <c r="J74" s="54"/>
      <c r="K74" s="54"/>
      <c r="L74" s="54"/>
      <c r="M74" s="54"/>
      <c r="N74" s="54"/>
      <c r="O74" s="54"/>
      <c r="P74" s="54"/>
      <c r="Q74" s="54"/>
      <c r="R74" s="54"/>
      <c r="S74" s="54"/>
      <c r="T74" s="54"/>
      <c r="U74" s="54"/>
      <c r="V74" s="54"/>
      <c r="W74" s="54"/>
      <c r="X74" s="54"/>
      <c r="Y74" s="54"/>
      <c r="Z74" s="54"/>
      <c r="AA74" s="54"/>
      <c r="AB74" s="54"/>
      <c r="AC74" s="54"/>
    </row>
    <row r="75" spans="1:29" ht="20.100000000000001" customHeight="1">
      <c r="A75" s="51"/>
      <c r="B75" s="52"/>
      <c r="C75" s="53"/>
      <c r="D75" s="53"/>
      <c r="E75" s="53"/>
      <c r="F75" s="53"/>
      <c r="G75" s="54"/>
      <c r="H75" s="54"/>
      <c r="I75" s="54"/>
      <c r="J75" s="54"/>
      <c r="K75" s="54"/>
      <c r="L75" s="54"/>
      <c r="M75" s="54"/>
      <c r="N75" s="54"/>
      <c r="O75" s="54"/>
      <c r="P75" s="54"/>
      <c r="Q75" s="54"/>
      <c r="R75" s="54"/>
      <c r="S75" s="54"/>
      <c r="T75" s="54"/>
      <c r="U75" s="54"/>
      <c r="V75" s="54"/>
      <c r="W75" s="54"/>
      <c r="X75" s="54"/>
      <c r="Y75" s="54"/>
      <c r="Z75" s="54"/>
      <c r="AA75" s="54"/>
      <c r="AB75" s="54"/>
      <c r="AC75" s="54"/>
    </row>
    <row r="76" spans="1:29" ht="20.100000000000001" customHeight="1">
      <c r="A76" s="51"/>
      <c r="B76" s="52"/>
      <c r="C76" s="53"/>
      <c r="D76" s="53"/>
      <c r="E76" s="53"/>
      <c r="F76" s="53"/>
      <c r="G76" s="54"/>
      <c r="H76" s="54"/>
      <c r="I76" s="54"/>
      <c r="J76" s="54"/>
      <c r="K76" s="54"/>
      <c r="L76" s="54"/>
      <c r="M76" s="54"/>
      <c r="N76" s="54"/>
      <c r="O76" s="54"/>
      <c r="P76" s="54"/>
      <c r="Q76" s="54"/>
      <c r="R76" s="54"/>
      <c r="S76" s="54"/>
      <c r="T76" s="54"/>
      <c r="U76" s="54"/>
      <c r="V76" s="54"/>
      <c r="W76" s="54"/>
      <c r="X76" s="54"/>
      <c r="Y76" s="54"/>
      <c r="Z76" s="54"/>
      <c r="AA76" s="54"/>
      <c r="AB76" s="54"/>
      <c r="AC76" s="54"/>
    </row>
    <row r="77" spans="1:29" ht="15.75">
      <c r="A77" s="51"/>
      <c r="B77" s="52"/>
      <c r="C77" s="53"/>
      <c r="D77" s="53"/>
      <c r="E77" s="53"/>
      <c r="F77" s="53"/>
      <c r="G77" s="54"/>
      <c r="H77" s="54"/>
      <c r="I77" s="54"/>
      <c r="J77" s="54"/>
      <c r="K77" s="54"/>
      <c r="L77" s="54"/>
      <c r="M77" s="54"/>
      <c r="N77" s="54"/>
      <c r="O77" s="54"/>
      <c r="P77" s="54"/>
      <c r="Q77" s="54"/>
      <c r="R77" s="54"/>
      <c r="S77" s="54"/>
      <c r="T77" s="54"/>
      <c r="U77" s="54"/>
      <c r="V77" s="54"/>
      <c r="W77" s="54"/>
      <c r="X77" s="54"/>
      <c r="Y77" s="54"/>
      <c r="Z77" s="54"/>
      <c r="AA77" s="54"/>
      <c r="AB77" s="54"/>
      <c r="AC77" s="54"/>
    </row>
    <row r="78" spans="1:29" ht="15.75">
      <c r="A78" s="51"/>
      <c r="B78" s="52"/>
      <c r="C78" s="53"/>
      <c r="D78" s="53"/>
      <c r="E78" s="53"/>
      <c r="F78" s="53"/>
      <c r="G78" s="54"/>
      <c r="H78" s="54"/>
      <c r="I78" s="54"/>
      <c r="J78" s="54"/>
      <c r="K78" s="54"/>
      <c r="L78" s="54"/>
      <c r="M78" s="54"/>
      <c r="N78" s="54"/>
      <c r="O78" s="54"/>
      <c r="P78" s="54"/>
      <c r="Q78" s="54"/>
      <c r="R78" s="54"/>
      <c r="S78" s="54"/>
      <c r="T78" s="54"/>
      <c r="U78" s="54"/>
      <c r="V78" s="54"/>
      <c r="W78" s="54"/>
      <c r="X78" s="54"/>
      <c r="Y78" s="54"/>
      <c r="Z78" s="54"/>
      <c r="AA78" s="54"/>
      <c r="AB78" s="54"/>
      <c r="AC78" s="54"/>
    </row>
    <row r="79" spans="1:29" ht="15.75">
      <c r="A79" s="51"/>
      <c r="B79" s="52"/>
      <c r="C79" s="53"/>
      <c r="D79" s="53"/>
      <c r="E79" s="53"/>
      <c r="F79" s="53"/>
      <c r="G79" s="54"/>
      <c r="H79" s="54"/>
      <c r="I79" s="54"/>
      <c r="J79" s="54"/>
      <c r="K79" s="54"/>
      <c r="L79" s="54"/>
      <c r="M79" s="54"/>
      <c r="N79" s="54"/>
      <c r="O79" s="54"/>
      <c r="P79" s="54"/>
      <c r="Q79" s="54"/>
      <c r="R79" s="54"/>
      <c r="S79" s="54"/>
      <c r="T79" s="54"/>
      <c r="U79" s="54"/>
      <c r="V79" s="54"/>
      <c r="W79" s="54"/>
      <c r="X79" s="54"/>
      <c r="Y79" s="54"/>
      <c r="Z79" s="54"/>
      <c r="AA79" s="54"/>
      <c r="AB79" s="54"/>
      <c r="AC79" s="54"/>
    </row>
    <row r="80" spans="1:29" ht="15.75">
      <c r="A80" s="51"/>
      <c r="B80" s="52"/>
      <c r="C80" s="53"/>
      <c r="D80" s="53"/>
      <c r="E80" s="53"/>
      <c r="F80" s="53"/>
      <c r="G80" s="54"/>
      <c r="H80" s="54"/>
      <c r="I80" s="54"/>
      <c r="J80" s="54"/>
      <c r="K80" s="54"/>
      <c r="L80" s="54"/>
      <c r="M80" s="54"/>
      <c r="N80" s="54"/>
      <c r="O80" s="54"/>
      <c r="P80" s="54"/>
      <c r="Q80" s="54"/>
      <c r="R80" s="54"/>
      <c r="S80" s="54"/>
      <c r="T80" s="54"/>
      <c r="U80" s="54"/>
      <c r="V80" s="54"/>
      <c r="W80" s="54"/>
      <c r="X80" s="54"/>
      <c r="Y80" s="54"/>
      <c r="Z80" s="54"/>
      <c r="AA80" s="54"/>
      <c r="AB80" s="54"/>
      <c r="AC80" s="54"/>
    </row>
    <row r="81" spans="1:29" ht="15.75">
      <c r="A81" s="51"/>
      <c r="B81" s="52"/>
      <c r="C81" s="53"/>
      <c r="D81" s="53"/>
      <c r="E81" s="53"/>
      <c r="F81" s="53"/>
      <c r="G81" s="54"/>
      <c r="H81" s="54"/>
      <c r="I81" s="54"/>
      <c r="J81" s="54"/>
      <c r="K81" s="54"/>
      <c r="L81" s="54"/>
      <c r="M81" s="54"/>
      <c r="N81" s="54"/>
      <c r="O81" s="54"/>
      <c r="P81" s="54"/>
      <c r="Q81" s="54"/>
      <c r="R81" s="54"/>
      <c r="S81" s="54"/>
      <c r="T81" s="54"/>
      <c r="U81" s="54"/>
      <c r="V81" s="54"/>
      <c r="W81" s="54"/>
      <c r="X81" s="54"/>
      <c r="Y81" s="54"/>
      <c r="Z81" s="54"/>
      <c r="AA81" s="54"/>
      <c r="AB81" s="54"/>
      <c r="AC81" s="54"/>
    </row>
    <row r="82" spans="1:29" ht="15.75">
      <c r="A82" s="51"/>
      <c r="B82" s="52"/>
      <c r="C82" s="53"/>
      <c r="D82" s="53"/>
      <c r="E82" s="53"/>
      <c r="F82" s="53"/>
      <c r="G82" s="54"/>
      <c r="H82" s="54"/>
      <c r="I82" s="54"/>
      <c r="J82" s="54"/>
      <c r="K82" s="54"/>
      <c r="L82" s="54"/>
      <c r="M82" s="54"/>
      <c r="N82" s="54"/>
      <c r="O82" s="54"/>
      <c r="P82" s="54"/>
      <c r="Q82" s="54"/>
      <c r="R82" s="54"/>
      <c r="S82" s="54"/>
      <c r="T82" s="54"/>
      <c r="U82" s="54"/>
      <c r="V82" s="54"/>
      <c r="W82" s="54"/>
      <c r="X82" s="54"/>
      <c r="Y82" s="54"/>
      <c r="Z82" s="54"/>
      <c r="AA82" s="54"/>
      <c r="AB82" s="54"/>
      <c r="AC82" s="54"/>
    </row>
    <row r="83" spans="1:29" ht="15.75">
      <c r="A83" s="51"/>
      <c r="B83" s="52"/>
      <c r="C83" s="53"/>
      <c r="D83" s="53"/>
      <c r="E83" s="53"/>
      <c r="F83" s="53"/>
      <c r="G83" s="54"/>
      <c r="H83" s="54"/>
      <c r="I83" s="54"/>
      <c r="J83" s="54"/>
      <c r="K83" s="54"/>
      <c r="L83" s="54"/>
      <c r="M83" s="54"/>
      <c r="N83" s="54"/>
      <c r="O83" s="54"/>
      <c r="P83" s="54"/>
      <c r="Q83" s="54"/>
      <c r="R83" s="54"/>
      <c r="S83" s="54"/>
      <c r="T83" s="54"/>
      <c r="U83" s="54"/>
      <c r="V83" s="54"/>
      <c r="W83" s="54"/>
      <c r="X83" s="54"/>
      <c r="Y83" s="54"/>
      <c r="Z83" s="54"/>
      <c r="AA83" s="54"/>
      <c r="AB83" s="54"/>
      <c r="AC83" s="54"/>
    </row>
    <row r="84" spans="1:29" ht="15.75">
      <c r="A84" s="51"/>
      <c r="B84" s="52"/>
      <c r="C84" s="53"/>
      <c r="D84" s="53"/>
      <c r="E84" s="53"/>
      <c r="F84" s="53"/>
      <c r="G84" s="54"/>
      <c r="H84" s="54"/>
      <c r="I84" s="54"/>
      <c r="J84" s="54"/>
      <c r="K84" s="54"/>
      <c r="L84" s="54"/>
      <c r="M84" s="54"/>
      <c r="N84" s="54"/>
      <c r="O84" s="54"/>
      <c r="P84" s="54"/>
      <c r="Q84" s="54"/>
      <c r="R84" s="54"/>
      <c r="S84" s="54"/>
      <c r="T84" s="54"/>
      <c r="U84" s="54"/>
      <c r="V84" s="54"/>
      <c r="W84" s="54"/>
      <c r="X84" s="54"/>
      <c r="Y84" s="54"/>
      <c r="Z84" s="54"/>
      <c r="AA84" s="54"/>
      <c r="AB84" s="54"/>
      <c r="AC84" s="54"/>
    </row>
    <row r="85" spans="1:29" ht="15.75">
      <c r="A85" s="51"/>
      <c r="B85" s="52"/>
      <c r="C85" s="53"/>
      <c r="D85" s="53"/>
      <c r="E85" s="53"/>
      <c r="F85" s="53"/>
      <c r="G85" s="54"/>
      <c r="H85" s="54"/>
      <c r="I85" s="54"/>
      <c r="J85" s="54"/>
      <c r="K85" s="54"/>
      <c r="L85" s="54"/>
      <c r="M85" s="54"/>
      <c r="N85" s="54"/>
      <c r="O85" s="54"/>
      <c r="P85" s="54"/>
      <c r="Q85" s="54"/>
      <c r="R85" s="54"/>
      <c r="S85" s="54"/>
      <c r="T85" s="54"/>
      <c r="U85" s="54"/>
      <c r="V85" s="54"/>
      <c r="W85" s="54"/>
      <c r="X85" s="54"/>
      <c r="Y85" s="54"/>
      <c r="Z85" s="54"/>
      <c r="AA85" s="54"/>
      <c r="AB85" s="54"/>
      <c r="AC85" s="54"/>
    </row>
    <row r="86" spans="1:29" ht="15.75">
      <c r="A86" s="51"/>
      <c r="B86" s="52"/>
      <c r="C86" s="53"/>
      <c r="D86" s="53"/>
      <c r="E86" s="53"/>
      <c r="F86" s="53"/>
      <c r="G86" s="54"/>
      <c r="H86" s="54"/>
      <c r="I86" s="54"/>
      <c r="J86" s="54"/>
      <c r="K86" s="54"/>
      <c r="L86" s="54"/>
      <c r="M86" s="54"/>
      <c r="N86" s="54"/>
      <c r="O86" s="54"/>
      <c r="P86" s="54"/>
      <c r="Q86" s="54"/>
      <c r="R86" s="54"/>
      <c r="S86" s="54"/>
      <c r="T86" s="54"/>
      <c r="U86" s="54"/>
      <c r="V86" s="54"/>
      <c r="W86" s="54"/>
      <c r="X86" s="54"/>
      <c r="Y86" s="54"/>
      <c r="Z86" s="54"/>
      <c r="AA86" s="54"/>
      <c r="AB86" s="54"/>
      <c r="AC86" s="54"/>
    </row>
    <row r="87" spans="1:29" ht="15.75">
      <c r="A87" s="51"/>
      <c r="B87" s="52"/>
      <c r="C87" s="53"/>
      <c r="D87" s="53"/>
      <c r="E87" s="53"/>
      <c r="F87" s="53"/>
      <c r="G87" s="54"/>
      <c r="H87" s="54"/>
      <c r="I87" s="54"/>
      <c r="J87" s="54"/>
      <c r="K87" s="54"/>
      <c r="L87" s="54"/>
      <c r="M87" s="54"/>
      <c r="N87" s="54"/>
      <c r="O87" s="54"/>
      <c r="P87" s="54"/>
      <c r="Q87" s="54"/>
      <c r="R87" s="54"/>
      <c r="S87" s="54"/>
      <c r="T87" s="54"/>
      <c r="U87" s="54"/>
      <c r="V87" s="54"/>
      <c r="W87" s="54"/>
      <c r="X87" s="54"/>
      <c r="Y87" s="54"/>
      <c r="Z87" s="54"/>
      <c r="AA87" s="54"/>
      <c r="AB87" s="54"/>
      <c r="AC87" s="54"/>
    </row>
    <row r="88" spans="1:29" ht="15.75">
      <c r="A88" s="51"/>
      <c r="B88" s="52"/>
      <c r="C88" s="53"/>
      <c r="D88" s="53"/>
      <c r="E88" s="53"/>
      <c r="F88" s="53"/>
      <c r="G88" s="54"/>
      <c r="H88" s="54"/>
      <c r="I88" s="54"/>
      <c r="J88" s="54"/>
      <c r="K88" s="54"/>
      <c r="L88" s="54"/>
      <c r="M88" s="54"/>
      <c r="N88" s="54"/>
      <c r="O88" s="54"/>
      <c r="P88" s="54"/>
      <c r="Q88" s="54"/>
      <c r="R88" s="54"/>
      <c r="S88" s="54"/>
      <c r="T88" s="54"/>
      <c r="U88" s="54"/>
      <c r="V88" s="54"/>
      <c r="W88" s="54"/>
      <c r="X88" s="54"/>
      <c r="Y88" s="54"/>
      <c r="Z88" s="54"/>
      <c r="AA88" s="54"/>
      <c r="AB88" s="54"/>
      <c r="AC88" s="54"/>
    </row>
    <row r="89" spans="1:29" ht="15.75">
      <c r="A89" s="51"/>
      <c r="B89" s="52"/>
      <c r="C89" s="53"/>
      <c r="D89" s="53"/>
      <c r="E89" s="53"/>
      <c r="F89" s="53"/>
      <c r="G89" s="54"/>
      <c r="H89" s="54"/>
      <c r="I89" s="54"/>
      <c r="J89" s="54"/>
      <c r="K89" s="54"/>
      <c r="L89" s="54"/>
      <c r="M89" s="54"/>
      <c r="N89" s="54"/>
      <c r="O89" s="54"/>
      <c r="P89" s="54"/>
      <c r="Q89" s="54"/>
      <c r="R89" s="54"/>
      <c r="S89" s="54"/>
      <c r="T89" s="54"/>
      <c r="U89" s="54"/>
      <c r="V89" s="54"/>
      <c r="W89" s="54"/>
      <c r="X89" s="54"/>
      <c r="Y89" s="54"/>
      <c r="Z89" s="54"/>
      <c r="AA89" s="54"/>
      <c r="AB89" s="54"/>
      <c r="AC89" s="54"/>
    </row>
    <row r="90" spans="1:29" ht="15.75">
      <c r="A90" s="51"/>
      <c r="B90" s="52"/>
      <c r="C90" s="53"/>
      <c r="D90" s="53"/>
      <c r="E90" s="53"/>
      <c r="F90" s="53"/>
      <c r="G90" s="54"/>
      <c r="H90" s="54"/>
      <c r="I90" s="54"/>
      <c r="J90" s="54"/>
      <c r="K90" s="54"/>
      <c r="L90" s="54"/>
      <c r="M90" s="54"/>
      <c r="N90" s="54"/>
      <c r="O90" s="54"/>
      <c r="P90" s="54"/>
      <c r="Q90" s="54"/>
      <c r="R90" s="54"/>
      <c r="S90" s="54"/>
      <c r="T90" s="54"/>
      <c r="U90" s="54"/>
      <c r="V90" s="54"/>
      <c r="W90" s="54"/>
      <c r="X90" s="54"/>
      <c r="Y90" s="54"/>
      <c r="Z90" s="54"/>
      <c r="AA90" s="54"/>
      <c r="AB90" s="54"/>
      <c r="AC90" s="54"/>
    </row>
    <row r="91" spans="1:29" ht="15.75">
      <c r="A91" s="51"/>
      <c r="B91" s="52"/>
      <c r="C91" s="53"/>
      <c r="D91" s="53"/>
      <c r="E91" s="53"/>
      <c r="F91" s="53"/>
      <c r="G91" s="54"/>
      <c r="H91" s="54"/>
      <c r="I91" s="54"/>
      <c r="J91" s="54"/>
      <c r="K91" s="54"/>
      <c r="L91" s="54"/>
      <c r="M91" s="54"/>
      <c r="N91" s="54"/>
      <c r="O91" s="54"/>
      <c r="P91" s="54"/>
      <c r="Q91" s="54"/>
      <c r="R91" s="54"/>
      <c r="S91" s="54"/>
      <c r="T91" s="54"/>
      <c r="U91" s="54"/>
      <c r="V91" s="54"/>
      <c r="W91" s="54"/>
      <c r="X91" s="54"/>
      <c r="Y91" s="54"/>
      <c r="Z91" s="54"/>
      <c r="AA91" s="54"/>
      <c r="AB91" s="54"/>
      <c r="AC91" s="54"/>
    </row>
    <row r="92" spans="1:29" ht="15.75">
      <c r="A92" s="51"/>
      <c r="B92" s="52"/>
      <c r="C92" s="53"/>
      <c r="D92" s="53"/>
      <c r="E92" s="53"/>
      <c r="F92" s="53"/>
      <c r="G92" s="54"/>
      <c r="H92" s="54"/>
      <c r="I92" s="54"/>
      <c r="J92" s="54"/>
      <c r="K92" s="54"/>
      <c r="L92" s="54"/>
      <c r="M92" s="54"/>
      <c r="N92" s="54"/>
      <c r="O92" s="54"/>
      <c r="P92" s="54"/>
      <c r="Q92" s="54"/>
      <c r="R92" s="54"/>
      <c r="S92" s="54"/>
      <c r="T92" s="54"/>
      <c r="U92" s="54"/>
      <c r="V92" s="54"/>
      <c r="W92" s="54"/>
      <c r="X92" s="54"/>
      <c r="Y92" s="54"/>
      <c r="Z92" s="54"/>
      <c r="AA92" s="54"/>
      <c r="AB92" s="54"/>
      <c r="AC92" s="54"/>
    </row>
    <row r="93" spans="1:29" ht="15.75">
      <c r="A93" s="51"/>
      <c r="B93" s="52"/>
      <c r="C93" s="53"/>
      <c r="D93" s="53"/>
      <c r="E93" s="53"/>
      <c r="F93" s="53"/>
      <c r="G93" s="54"/>
      <c r="H93" s="54"/>
      <c r="I93" s="54"/>
      <c r="J93" s="54"/>
      <c r="K93" s="54"/>
      <c r="L93" s="54"/>
      <c r="M93" s="54"/>
      <c r="N93" s="54"/>
      <c r="O93" s="54"/>
      <c r="P93" s="54"/>
      <c r="Q93" s="54"/>
      <c r="R93" s="54"/>
      <c r="S93" s="54"/>
      <c r="T93" s="54"/>
      <c r="U93" s="54"/>
      <c r="V93" s="54"/>
      <c r="W93" s="54"/>
      <c r="X93" s="54"/>
      <c r="Y93" s="54"/>
      <c r="Z93" s="54"/>
      <c r="AA93" s="54"/>
      <c r="AB93" s="54"/>
      <c r="AC93" s="54"/>
    </row>
    <row r="94" spans="1:29" ht="15.75">
      <c r="A94" s="51"/>
      <c r="B94" s="52"/>
      <c r="C94" s="53"/>
      <c r="D94" s="53"/>
      <c r="E94" s="53"/>
      <c r="F94" s="53"/>
      <c r="G94" s="54"/>
      <c r="H94" s="54"/>
      <c r="I94" s="54"/>
      <c r="J94" s="54"/>
      <c r="K94" s="54"/>
      <c r="L94" s="54"/>
      <c r="M94" s="54"/>
      <c r="N94" s="54"/>
      <c r="O94" s="54"/>
      <c r="P94" s="54"/>
      <c r="Q94" s="54"/>
      <c r="R94" s="54"/>
      <c r="S94" s="54"/>
      <c r="T94" s="54"/>
      <c r="U94" s="54"/>
      <c r="V94" s="54"/>
      <c r="W94" s="54"/>
      <c r="X94" s="54"/>
      <c r="Y94" s="54"/>
      <c r="Z94" s="54"/>
      <c r="AA94" s="54"/>
      <c r="AB94" s="54"/>
      <c r="AC94" s="54"/>
    </row>
    <row r="95" spans="1:29" ht="15.75">
      <c r="A95" s="51"/>
      <c r="B95" s="52"/>
      <c r="C95" s="53"/>
      <c r="D95" s="53"/>
      <c r="E95" s="53"/>
      <c r="F95" s="53"/>
      <c r="G95" s="54"/>
      <c r="H95" s="54"/>
      <c r="I95" s="54"/>
      <c r="J95" s="54"/>
      <c r="K95" s="54"/>
      <c r="L95" s="54"/>
      <c r="M95" s="54"/>
      <c r="N95" s="54"/>
      <c r="O95" s="54"/>
      <c r="P95" s="54"/>
      <c r="Q95" s="54"/>
      <c r="R95" s="54"/>
      <c r="S95" s="54"/>
      <c r="T95" s="54"/>
      <c r="U95" s="54"/>
      <c r="V95" s="54"/>
      <c r="W95" s="54"/>
      <c r="X95" s="54"/>
      <c r="Y95" s="54"/>
      <c r="Z95" s="54"/>
      <c r="AA95" s="54"/>
      <c r="AB95" s="54"/>
      <c r="AC95" s="54"/>
    </row>
    <row r="96" spans="1:29" ht="15.75">
      <c r="A96" s="51"/>
      <c r="B96" s="52"/>
      <c r="C96" s="53"/>
      <c r="D96" s="53"/>
      <c r="E96" s="53"/>
      <c r="F96" s="53"/>
      <c r="G96" s="54"/>
      <c r="H96" s="54"/>
      <c r="I96" s="54"/>
      <c r="J96" s="54"/>
      <c r="K96" s="54"/>
      <c r="L96" s="54"/>
      <c r="M96" s="54"/>
      <c r="N96" s="54"/>
      <c r="O96" s="54"/>
      <c r="P96" s="54"/>
      <c r="Q96" s="54"/>
      <c r="R96" s="54"/>
      <c r="S96" s="54"/>
      <c r="T96" s="54"/>
      <c r="U96" s="54"/>
      <c r="V96" s="54"/>
      <c r="W96" s="54"/>
      <c r="X96" s="54"/>
      <c r="Y96" s="54"/>
      <c r="Z96" s="54"/>
      <c r="AA96" s="54"/>
      <c r="AB96" s="54"/>
      <c r="AC96" s="54"/>
    </row>
    <row r="97" spans="1:29" ht="15.75">
      <c r="A97" s="51"/>
      <c r="B97" s="52"/>
      <c r="C97" s="53"/>
      <c r="D97" s="53"/>
      <c r="E97" s="53"/>
      <c r="F97" s="53"/>
      <c r="G97" s="54"/>
      <c r="H97" s="54"/>
      <c r="I97" s="54"/>
      <c r="J97" s="54"/>
      <c r="K97" s="54"/>
      <c r="L97" s="54"/>
      <c r="M97" s="54"/>
      <c r="N97" s="54"/>
      <c r="O97" s="54"/>
      <c r="P97" s="54"/>
      <c r="Q97" s="54"/>
      <c r="R97" s="54"/>
      <c r="S97" s="54"/>
      <c r="T97" s="54"/>
      <c r="U97" s="54"/>
      <c r="V97" s="54"/>
      <c r="W97" s="54"/>
      <c r="X97" s="54"/>
      <c r="Y97" s="54"/>
      <c r="Z97" s="54"/>
      <c r="AA97" s="54"/>
      <c r="AB97" s="54"/>
      <c r="AC97" s="54"/>
    </row>
    <row r="98" spans="1:29" ht="15.75">
      <c r="A98" s="51"/>
      <c r="B98" s="52"/>
      <c r="C98" s="53"/>
      <c r="D98" s="53"/>
      <c r="E98" s="53"/>
      <c r="F98" s="53"/>
      <c r="G98" s="54"/>
      <c r="H98" s="54"/>
      <c r="I98" s="54"/>
      <c r="J98" s="54"/>
      <c r="K98" s="54"/>
      <c r="L98" s="54"/>
      <c r="M98" s="54"/>
      <c r="N98" s="54"/>
      <c r="O98" s="54"/>
      <c r="P98" s="54"/>
      <c r="Q98" s="54"/>
      <c r="R98" s="54"/>
      <c r="S98" s="54"/>
      <c r="T98" s="54"/>
      <c r="U98" s="54"/>
      <c r="V98" s="54"/>
      <c r="W98" s="54"/>
      <c r="X98" s="54"/>
      <c r="Y98" s="54"/>
      <c r="Z98" s="54"/>
      <c r="AA98" s="54"/>
      <c r="AB98" s="54"/>
      <c r="AC98" s="54"/>
    </row>
    <row r="99" spans="1:29" ht="15.75">
      <c r="A99" s="51"/>
      <c r="B99" s="52"/>
      <c r="C99" s="53"/>
      <c r="D99" s="53"/>
      <c r="E99" s="53"/>
      <c r="F99" s="53"/>
      <c r="G99" s="54"/>
      <c r="H99" s="54"/>
      <c r="I99" s="54"/>
      <c r="J99" s="54"/>
      <c r="K99" s="54"/>
      <c r="L99" s="54"/>
      <c r="M99" s="54"/>
      <c r="N99" s="54"/>
      <c r="O99" s="54"/>
      <c r="P99" s="54"/>
      <c r="Q99" s="54"/>
      <c r="R99" s="54"/>
      <c r="S99" s="54"/>
      <c r="T99" s="54"/>
      <c r="U99" s="54"/>
      <c r="V99" s="54"/>
      <c r="W99" s="54"/>
      <c r="X99" s="54"/>
      <c r="Y99" s="54"/>
      <c r="Z99" s="54"/>
      <c r="AA99" s="54"/>
      <c r="AB99" s="54"/>
      <c r="AC99" s="54"/>
    </row>
    <row r="100" spans="1:29" ht="15.75">
      <c r="A100" s="51"/>
      <c r="B100" s="52"/>
      <c r="C100" s="53"/>
      <c r="D100" s="53"/>
      <c r="E100" s="53"/>
      <c r="F100" s="53"/>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row>
    <row r="101" spans="1:29" ht="15.75">
      <c r="A101" s="51"/>
      <c r="B101" s="52"/>
      <c r="C101" s="53"/>
      <c r="D101" s="53"/>
      <c r="E101" s="53"/>
      <c r="F101" s="53"/>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row>
    <row r="102" spans="1:29" ht="15.75">
      <c r="A102" s="51"/>
      <c r="B102" s="52"/>
      <c r="C102" s="53"/>
      <c r="D102" s="53"/>
      <c r="E102" s="53"/>
      <c r="F102" s="53"/>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row>
    <row r="103" spans="1:29" ht="15.75">
      <c r="A103" s="51"/>
      <c r="B103" s="52"/>
      <c r="C103" s="53"/>
      <c r="D103" s="53"/>
      <c r="E103" s="53"/>
      <c r="F103" s="53"/>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row>
    <row r="104" spans="1:29" ht="15.75">
      <c r="A104" s="51"/>
      <c r="B104" s="52"/>
      <c r="C104" s="53"/>
      <c r="D104" s="53"/>
      <c r="E104" s="53"/>
      <c r="F104" s="53"/>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row>
    <row r="105" spans="1:29" ht="15.75">
      <c r="A105" s="51"/>
      <c r="B105" s="52"/>
      <c r="C105" s="53"/>
      <c r="D105" s="53"/>
      <c r="E105" s="53"/>
      <c r="F105" s="53"/>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row>
    <row r="106" spans="1:29" ht="15.75">
      <c r="A106" s="51"/>
      <c r="B106" s="52"/>
      <c r="C106" s="53"/>
      <c r="D106" s="53"/>
      <c r="E106" s="53"/>
      <c r="F106" s="53"/>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row>
    <row r="107" spans="1:29" ht="15.75">
      <c r="A107" s="51"/>
      <c r="B107" s="52"/>
      <c r="C107" s="53"/>
      <c r="D107" s="53"/>
      <c r="E107" s="53"/>
      <c r="F107" s="53"/>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row>
    <row r="108" spans="1:29" ht="15.75">
      <c r="A108" s="51"/>
      <c r="B108" s="52"/>
      <c r="C108" s="53"/>
      <c r="D108" s="53"/>
      <c r="E108" s="53"/>
      <c r="F108" s="53"/>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row>
    <row r="109" spans="1:29" ht="15.75">
      <c r="A109" s="51"/>
      <c r="B109" s="52"/>
      <c r="C109" s="53"/>
      <c r="D109" s="53"/>
      <c r="E109" s="53"/>
      <c r="F109" s="53"/>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row>
    <row r="110" spans="1:29" ht="15.75">
      <c r="A110" s="51"/>
      <c r="B110" s="52"/>
      <c r="C110" s="53"/>
      <c r="D110" s="53"/>
      <c r="E110" s="53"/>
      <c r="F110" s="53"/>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row>
    <row r="111" spans="1:29" ht="15.75">
      <c r="A111" s="51"/>
      <c r="B111" s="52"/>
      <c r="C111" s="53"/>
      <c r="D111" s="53"/>
      <c r="E111" s="53"/>
      <c r="F111" s="53"/>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row>
    <row r="112" spans="1:29" ht="15.75">
      <c r="A112" s="51"/>
      <c r="B112" s="52"/>
      <c r="C112" s="53"/>
      <c r="D112" s="53"/>
      <c r="E112" s="53"/>
      <c r="F112" s="53"/>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row>
    <row r="113" spans="1:29" ht="15.75">
      <c r="A113" s="51"/>
      <c r="B113" s="52"/>
      <c r="C113" s="53"/>
      <c r="D113" s="53"/>
      <c r="E113" s="53"/>
      <c r="F113" s="53"/>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row>
    <row r="114" spans="1:29" ht="15.75">
      <c r="A114" s="51"/>
      <c r="B114" s="52"/>
      <c r="C114" s="53"/>
      <c r="D114" s="53"/>
      <c r="E114" s="53"/>
      <c r="F114" s="53"/>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row>
    <row r="115" spans="1:29" ht="15.75">
      <c r="A115" s="51"/>
      <c r="B115" s="52"/>
      <c r="C115" s="53"/>
      <c r="D115" s="53"/>
      <c r="E115" s="53"/>
      <c r="F115" s="53"/>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row>
    <row r="116" spans="1:29" ht="15.75">
      <c r="A116" s="51"/>
      <c r="B116" s="52"/>
      <c r="C116" s="53"/>
      <c r="D116" s="53"/>
      <c r="E116" s="53"/>
      <c r="F116" s="53"/>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row>
    <row r="117" spans="1:29" ht="15.75">
      <c r="A117" s="51"/>
      <c r="B117" s="52"/>
      <c r="C117" s="53"/>
      <c r="D117" s="53"/>
      <c r="E117" s="53"/>
      <c r="F117" s="53"/>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row>
    <row r="118" spans="1:29" ht="15.75">
      <c r="A118" s="51"/>
      <c r="B118" s="52"/>
      <c r="C118" s="53"/>
      <c r="D118" s="53"/>
      <c r="E118" s="53"/>
      <c r="F118" s="53"/>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row>
    <row r="119" spans="1:29" ht="15.75">
      <c r="A119" s="51"/>
      <c r="B119" s="52"/>
      <c r="C119" s="53"/>
      <c r="D119" s="53"/>
      <c r="E119" s="53"/>
      <c r="F119" s="53"/>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row>
    <row r="120" spans="1:29" ht="15.75">
      <c r="A120" s="51"/>
      <c r="B120" s="52"/>
      <c r="C120" s="53"/>
      <c r="D120" s="53"/>
      <c r="E120" s="53"/>
      <c r="F120" s="53"/>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row>
    <row r="121" spans="1:29" ht="15.75">
      <c r="A121" s="51"/>
      <c r="B121" s="52"/>
      <c r="C121" s="53"/>
      <c r="D121" s="53"/>
      <c r="E121" s="53"/>
      <c r="F121" s="53"/>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row>
    <row r="122" spans="1:29" ht="15.75">
      <c r="A122" s="51"/>
      <c r="B122" s="52"/>
      <c r="C122" s="53"/>
      <c r="D122" s="53"/>
      <c r="E122" s="53"/>
      <c r="F122" s="53"/>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row>
    <row r="123" spans="1:29" ht="15.75">
      <c r="A123" s="51"/>
      <c r="B123" s="52"/>
      <c r="C123" s="53"/>
      <c r="D123" s="53"/>
      <c r="E123" s="53"/>
      <c r="F123" s="53"/>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row>
    <row r="124" spans="1:29" ht="15.75">
      <c r="A124" s="51"/>
      <c r="B124" s="52"/>
      <c r="C124" s="53"/>
      <c r="D124" s="53"/>
      <c r="E124" s="53"/>
      <c r="F124" s="53"/>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row>
    <row r="125" spans="1:29" ht="15.75">
      <c r="A125" s="51"/>
      <c r="B125" s="52"/>
      <c r="C125" s="53"/>
      <c r="D125" s="53"/>
      <c r="E125" s="53"/>
      <c r="F125" s="53"/>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row>
    <row r="126" spans="1:29" ht="15.75">
      <c r="A126" s="51"/>
      <c r="B126" s="52"/>
      <c r="C126" s="53"/>
      <c r="D126" s="53"/>
      <c r="E126" s="53"/>
      <c r="F126" s="53"/>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row>
    <row r="127" spans="1:29" ht="15.75">
      <c r="A127" s="51"/>
      <c r="B127" s="52"/>
      <c r="C127" s="53"/>
      <c r="D127" s="53"/>
      <c r="E127" s="53"/>
      <c r="F127" s="53"/>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row>
    <row r="128" spans="1:29" ht="15.75">
      <c r="A128" s="51"/>
      <c r="B128" s="52"/>
      <c r="C128" s="53"/>
      <c r="D128" s="53"/>
      <c r="E128" s="53"/>
      <c r="F128" s="53"/>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row>
    <row r="129" spans="1:29" ht="15.75">
      <c r="A129" s="51"/>
      <c r="B129" s="52"/>
      <c r="C129" s="53"/>
      <c r="D129" s="53"/>
      <c r="E129" s="53"/>
      <c r="F129" s="53"/>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row>
    <row r="130" spans="1:29" ht="15.75">
      <c r="A130" s="51"/>
      <c r="B130" s="52"/>
      <c r="C130" s="53"/>
      <c r="D130" s="53"/>
      <c r="E130" s="53"/>
      <c r="F130" s="53"/>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row>
    <row r="131" spans="1:29" ht="15.75">
      <c r="A131" s="51"/>
      <c r="B131" s="52"/>
      <c r="C131" s="53"/>
      <c r="D131" s="53"/>
      <c r="E131" s="53"/>
      <c r="F131" s="53"/>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row>
    <row r="132" spans="1:29" ht="15.75">
      <c r="A132" s="51"/>
      <c r="B132" s="52"/>
      <c r="C132" s="53"/>
      <c r="D132" s="53"/>
      <c r="E132" s="53"/>
      <c r="F132" s="53"/>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row>
    <row r="133" spans="1:29" ht="15.75">
      <c r="A133" s="51"/>
      <c r="B133" s="52"/>
      <c r="C133" s="53"/>
      <c r="D133" s="53"/>
      <c r="E133" s="53"/>
      <c r="F133" s="53"/>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row>
    <row r="134" spans="1:29" ht="15.75">
      <c r="A134" s="51"/>
      <c r="B134" s="52"/>
      <c r="C134" s="53"/>
      <c r="D134" s="53"/>
      <c r="E134" s="53"/>
      <c r="F134" s="53"/>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row>
    <row r="135" spans="1:29" ht="15.75">
      <c r="A135" s="51"/>
      <c r="B135" s="52"/>
      <c r="C135" s="53"/>
      <c r="D135" s="53"/>
      <c r="E135" s="53"/>
      <c r="F135" s="53"/>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row>
    <row r="136" spans="1:29" ht="15.75">
      <c r="A136" s="51"/>
      <c r="B136" s="52"/>
      <c r="C136" s="53"/>
      <c r="D136" s="53"/>
      <c r="E136" s="53"/>
      <c r="F136" s="53"/>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row>
    <row r="137" spans="1:29" ht="15.75">
      <c r="A137" s="51"/>
      <c r="B137" s="52"/>
      <c r="C137" s="53"/>
      <c r="D137" s="53"/>
      <c r="E137" s="53"/>
      <c r="F137" s="53"/>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row>
    <row r="138" spans="1:29" ht="15.75">
      <c r="A138" s="51"/>
      <c r="B138" s="52"/>
      <c r="C138" s="53"/>
      <c r="D138" s="53"/>
      <c r="E138" s="53"/>
      <c r="F138" s="53"/>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row>
    <row r="139" spans="1:29" ht="15.75">
      <c r="A139" s="51"/>
      <c r="B139" s="52"/>
      <c r="C139" s="53"/>
      <c r="D139" s="53"/>
      <c r="E139" s="53"/>
      <c r="F139" s="53"/>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row>
    <row r="140" spans="1:29" ht="15.75">
      <c r="A140" s="51"/>
      <c r="B140" s="52"/>
      <c r="C140" s="53"/>
      <c r="D140" s="53"/>
      <c r="E140" s="53"/>
      <c r="F140" s="53"/>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row>
    <row r="141" spans="1:29" ht="15.75">
      <c r="A141" s="51"/>
      <c r="B141" s="52"/>
      <c r="C141" s="53"/>
      <c r="D141" s="53"/>
      <c r="E141" s="53"/>
      <c r="F141" s="53"/>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row>
    <row r="142" spans="1:29" ht="15.75">
      <c r="A142" s="51"/>
      <c r="B142" s="52"/>
      <c r="C142" s="53"/>
      <c r="D142" s="53"/>
      <c r="E142" s="53"/>
      <c r="F142" s="53"/>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row>
    <row r="143" spans="1:29" ht="15.75">
      <c r="A143" s="51"/>
      <c r="B143" s="52"/>
      <c r="C143" s="53"/>
      <c r="D143" s="53"/>
      <c r="E143" s="53"/>
      <c r="F143" s="53"/>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row>
    <row r="144" spans="1:29" ht="15.75">
      <c r="A144" s="51"/>
      <c r="B144" s="52"/>
      <c r="C144" s="53"/>
      <c r="D144" s="53"/>
      <c r="E144" s="53"/>
      <c r="F144" s="53"/>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row>
    <row r="145" spans="1:29" ht="15.75">
      <c r="A145" s="51"/>
      <c r="B145" s="52"/>
      <c r="C145" s="53"/>
      <c r="D145" s="53"/>
      <c r="E145" s="53"/>
      <c r="F145" s="53"/>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row>
    <row r="146" spans="1:29" ht="15.75">
      <c r="A146" s="51"/>
      <c r="B146" s="52"/>
      <c r="C146" s="53"/>
      <c r="D146" s="53"/>
      <c r="E146" s="53"/>
      <c r="F146" s="53"/>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row>
    <row r="147" spans="1:29" ht="15.75">
      <c r="A147" s="51"/>
      <c r="B147" s="52"/>
      <c r="C147" s="53"/>
      <c r="D147" s="53"/>
      <c r="E147" s="53"/>
      <c r="F147" s="53"/>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row>
    <row r="148" spans="1:29" ht="15.75">
      <c r="A148" s="51"/>
      <c r="B148" s="52"/>
      <c r="C148" s="53"/>
      <c r="D148" s="53"/>
      <c r="E148" s="53"/>
      <c r="F148" s="53"/>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row>
    <row r="149" spans="1:29" ht="15.75">
      <c r="A149" s="51"/>
      <c r="B149" s="52"/>
      <c r="C149" s="53"/>
      <c r="D149" s="53"/>
      <c r="E149" s="53"/>
      <c r="F149" s="53"/>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row>
    <row r="150" spans="1:29" ht="15.75">
      <c r="A150" s="51"/>
      <c r="B150" s="52"/>
      <c r="C150" s="53"/>
      <c r="D150" s="53"/>
      <c r="E150" s="53"/>
      <c r="F150" s="53"/>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row>
    <row r="151" spans="1:29" ht="15.75">
      <c r="A151" s="51"/>
      <c r="B151" s="52"/>
      <c r="C151" s="53"/>
      <c r="D151" s="53"/>
      <c r="E151" s="53"/>
      <c r="F151" s="53"/>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row>
    <row r="152" spans="1:29" ht="15.75">
      <c r="A152" s="51"/>
      <c r="B152" s="52"/>
      <c r="C152" s="53"/>
      <c r="D152" s="53"/>
      <c r="E152" s="53"/>
      <c r="F152" s="53"/>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row>
    <row r="153" spans="1:29" ht="15.75">
      <c r="A153" s="51"/>
      <c r="B153" s="52"/>
      <c r="C153" s="53"/>
      <c r="D153" s="53"/>
      <c r="E153" s="53"/>
      <c r="F153" s="53"/>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row>
    <row r="154" spans="1:29" ht="15.75">
      <c r="A154" s="51"/>
      <c r="B154" s="52"/>
      <c r="C154" s="53"/>
      <c r="D154" s="53"/>
      <c r="E154" s="53"/>
      <c r="F154" s="53"/>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row>
    <row r="155" spans="1:29" ht="15.75">
      <c r="A155" s="51"/>
      <c r="B155" s="52"/>
      <c r="C155" s="53"/>
      <c r="D155" s="53"/>
      <c r="E155" s="53"/>
      <c r="F155" s="53"/>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row>
    <row r="156" spans="1:29" ht="15.75">
      <c r="A156" s="51"/>
      <c r="B156" s="52"/>
      <c r="C156" s="53"/>
      <c r="D156" s="53"/>
      <c r="E156" s="53"/>
      <c r="F156" s="53"/>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row>
    <row r="157" spans="1:29" ht="15.75">
      <c r="A157" s="51"/>
      <c r="B157" s="52"/>
      <c r="C157" s="53"/>
      <c r="D157" s="53"/>
      <c r="E157" s="53"/>
      <c r="F157" s="53"/>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row>
    <row r="158" spans="1:29" ht="15.75">
      <c r="A158" s="51"/>
      <c r="B158" s="52"/>
      <c r="C158" s="53"/>
      <c r="D158" s="53"/>
      <c r="E158" s="53"/>
      <c r="F158" s="53"/>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row>
    <row r="159" spans="1:29" ht="15.75">
      <c r="A159" s="51"/>
      <c r="B159" s="52"/>
      <c r="C159" s="53"/>
      <c r="D159" s="53"/>
      <c r="E159" s="53"/>
      <c r="F159" s="53"/>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row>
    <row r="160" spans="1:29" ht="15.75">
      <c r="A160" s="51"/>
      <c r="B160" s="52"/>
      <c r="C160" s="53"/>
      <c r="D160" s="53"/>
      <c r="E160" s="53"/>
      <c r="F160" s="53"/>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row>
    <row r="161" spans="1:29" ht="15.75">
      <c r="A161" s="51"/>
      <c r="B161" s="52"/>
      <c r="C161" s="53"/>
      <c r="D161" s="53"/>
      <c r="E161" s="53"/>
      <c r="F161" s="53"/>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row>
    <row r="162" spans="1:29" ht="15.75">
      <c r="A162" s="51"/>
      <c r="B162" s="52"/>
      <c r="C162" s="53"/>
      <c r="D162" s="53"/>
      <c r="E162" s="53"/>
      <c r="F162" s="53"/>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row>
    <row r="163" spans="1:29" ht="15.75">
      <c r="A163" s="51"/>
      <c r="B163" s="52"/>
      <c r="C163" s="53"/>
      <c r="D163" s="53"/>
      <c r="E163" s="53"/>
      <c r="F163" s="53"/>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row>
    <row r="164" spans="1:29" ht="15.75">
      <c r="A164" s="51"/>
      <c r="B164" s="52"/>
      <c r="C164" s="53"/>
      <c r="D164" s="53"/>
      <c r="E164" s="53"/>
      <c r="F164" s="53"/>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row>
    <row r="165" spans="1:29" ht="15.75">
      <c r="A165" s="51"/>
      <c r="B165" s="52"/>
      <c r="C165" s="53"/>
      <c r="D165" s="53"/>
      <c r="E165" s="53"/>
      <c r="F165" s="53"/>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row>
    <row r="166" spans="1:29" ht="15.75">
      <c r="A166" s="51"/>
      <c r="B166" s="52"/>
      <c r="C166" s="53"/>
      <c r="D166" s="53"/>
      <c r="E166" s="53"/>
      <c r="F166" s="53"/>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row>
    <row r="167" spans="1:29" ht="15.75">
      <c r="A167" s="51"/>
      <c r="B167" s="52"/>
      <c r="C167" s="53"/>
      <c r="D167" s="53"/>
      <c r="E167" s="53"/>
      <c r="F167" s="53"/>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row>
    <row r="168" spans="1:29" ht="15.75">
      <c r="A168" s="51"/>
      <c r="B168" s="52"/>
      <c r="C168" s="53"/>
      <c r="D168" s="53"/>
      <c r="E168" s="53"/>
      <c r="F168" s="53"/>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row>
    <row r="169" spans="1:29" ht="15.75">
      <c r="A169" s="51"/>
      <c r="B169" s="52"/>
      <c r="C169" s="53"/>
      <c r="D169" s="53"/>
      <c r="E169" s="53"/>
      <c r="F169" s="53"/>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row>
    <row r="170" spans="1:29" ht="15.75">
      <c r="A170" s="51"/>
      <c r="B170" s="52"/>
      <c r="C170" s="53"/>
      <c r="D170" s="53"/>
      <c r="E170" s="53"/>
      <c r="F170" s="53"/>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row>
    <row r="171" spans="1:29" ht="15.75">
      <c r="A171" s="51"/>
      <c r="B171" s="52"/>
      <c r="C171" s="53"/>
      <c r="D171" s="53"/>
      <c r="E171" s="53"/>
      <c r="F171" s="53"/>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row>
    <row r="172" spans="1:29" ht="15.75">
      <c r="A172" s="51"/>
      <c r="B172" s="52"/>
      <c r="C172" s="53"/>
      <c r="D172" s="53"/>
      <c r="E172" s="53"/>
      <c r="F172" s="53"/>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row>
    <row r="173" spans="1:29" ht="15.75">
      <c r="A173" s="51"/>
      <c r="B173" s="52"/>
      <c r="C173" s="53"/>
      <c r="D173" s="53"/>
      <c r="E173" s="53"/>
      <c r="F173" s="53"/>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row>
    <row r="174" spans="1:29" ht="15.75">
      <c r="A174" s="51"/>
      <c r="B174" s="52"/>
      <c r="C174" s="53"/>
      <c r="D174" s="53"/>
      <c r="E174" s="53"/>
      <c r="F174" s="53"/>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row>
    <row r="175" spans="1:29" ht="15.75">
      <c r="A175" s="51"/>
      <c r="B175" s="52"/>
      <c r="C175" s="53"/>
      <c r="D175" s="53"/>
      <c r="E175" s="53"/>
      <c r="F175" s="53"/>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row>
    <row r="176" spans="1:29" ht="15.75">
      <c r="A176" s="51"/>
      <c r="B176" s="52"/>
      <c r="C176" s="53"/>
      <c r="D176" s="53"/>
      <c r="E176" s="53"/>
      <c r="F176" s="53"/>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row>
    <row r="177" spans="1:29" ht="15.75">
      <c r="A177" s="51"/>
      <c r="B177" s="52"/>
      <c r="C177" s="53"/>
      <c r="D177" s="53"/>
      <c r="E177" s="53"/>
      <c r="F177" s="53"/>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row>
    <row r="178" spans="1:29" ht="15.75">
      <c r="A178" s="51"/>
      <c r="B178" s="52"/>
      <c r="C178" s="53"/>
      <c r="D178" s="53"/>
      <c r="E178" s="53"/>
      <c r="F178" s="53"/>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row>
    <row r="179" spans="1:29" ht="15.75">
      <c r="A179" s="51"/>
      <c r="B179" s="52"/>
      <c r="C179" s="53"/>
      <c r="D179" s="53"/>
      <c r="E179" s="53"/>
      <c r="F179" s="53"/>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row>
    <row r="180" spans="1:29" ht="15.75">
      <c r="A180" s="51"/>
      <c r="B180" s="52"/>
      <c r="C180" s="53"/>
      <c r="D180" s="53"/>
      <c r="E180" s="53"/>
      <c r="F180" s="53"/>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row>
    <row r="181" spans="1:29" ht="15.75">
      <c r="A181" s="51"/>
      <c r="B181" s="52"/>
      <c r="C181" s="53"/>
      <c r="D181" s="53"/>
      <c r="E181" s="53"/>
      <c r="F181" s="53"/>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row>
    <row r="182" spans="1:29" ht="15.75">
      <c r="A182" s="51"/>
      <c r="B182" s="52"/>
      <c r="C182" s="53"/>
      <c r="D182" s="53"/>
      <c r="E182" s="53"/>
      <c r="F182" s="53"/>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row>
    <row r="183" spans="1:29" ht="15.75">
      <c r="A183" s="51"/>
      <c r="B183" s="52"/>
      <c r="C183" s="53"/>
      <c r="D183" s="53"/>
      <c r="E183" s="53"/>
      <c r="F183" s="53"/>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row>
    <row r="184" spans="1:29" ht="15.75">
      <c r="A184" s="51"/>
      <c r="B184" s="52"/>
      <c r="C184" s="53"/>
      <c r="D184" s="53"/>
      <c r="E184" s="53"/>
      <c r="F184" s="53"/>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row>
    <row r="185" spans="1:29" ht="15.75">
      <c r="A185" s="51"/>
      <c r="B185" s="52"/>
      <c r="C185" s="53"/>
      <c r="D185" s="53"/>
      <c r="E185" s="53"/>
      <c r="F185" s="53"/>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row>
    <row r="186" spans="1:29" ht="15.75">
      <c r="A186" s="51"/>
      <c r="B186" s="52"/>
      <c r="C186" s="53"/>
      <c r="D186" s="53"/>
      <c r="E186" s="53"/>
      <c r="F186" s="53"/>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row>
    <row r="187" spans="1:29" ht="15.75">
      <c r="A187" s="51"/>
      <c r="B187" s="52"/>
      <c r="C187" s="53"/>
      <c r="D187" s="53"/>
      <c r="E187" s="53"/>
      <c r="F187" s="53"/>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row>
    <row r="188" spans="1:29" ht="15.75">
      <c r="A188" s="51"/>
      <c r="B188" s="52"/>
      <c r="C188" s="53"/>
      <c r="D188" s="53"/>
      <c r="E188" s="53"/>
      <c r="F188" s="53"/>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row>
    <row r="189" spans="1:29" ht="15.75">
      <c r="A189" s="51"/>
      <c r="B189" s="52"/>
      <c r="C189" s="53"/>
      <c r="D189" s="53"/>
      <c r="E189" s="53"/>
      <c r="F189" s="53"/>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row>
    <row r="190" spans="1:29" ht="15.75">
      <c r="A190" s="51"/>
      <c r="B190" s="52"/>
      <c r="C190" s="53"/>
      <c r="D190" s="53"/>
      <c r="E190" s="53"/>
      <c r="F190" s="53"/>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row>
    <row r="191" spans="1:29" ht="15.75">
      <c r="A191" s="51"/>
      <c r="B191" s="52"/>
      <c r="C191" s="53"/>
      <c r="D191" s="53"/>
      <c r="E191" s="53"/>
      <c r="F191" s="53"/>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row>
    <row r="192" spans="1:29" ht="15.75">
      <c r="A192" s="51"/>
      <c r="B192" s="52"/>
      <c r="C192" s="53"/>
      <c r="D192" s="53"/>
      <c r="E192" s="53"/>
      <c r="F192" s="53"/>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row>
    <row r="193" spans="1:29" ht="15.75">
      <c r="A193" s="51"/>
      <c r="B193" s="52"/>
      <c r="C193" s="53"/>
      <c r="D193" s="53"/>
      <c r="E193" s="53"/>
      <c r="F193" s="53"/>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row>
    <row r="194" spans="1:29" ht="15.75">
      <c r="A194" s="51"/>
      <c r="B194" s="52"/>
      <c r="C194" s="53"/>
      <c r="D194" s="53"/>
      <c r="E194" s="53"/>
      <c r="F194" s="53"/>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row>
    <row r="195" spans="1:29" ht="15.75">
      <c r="A195" s="51"/>
      <c r="B195" s="52"/>
      <c r="C195" s="53"/>
      <c r="D195" s="53"/>
      <c r="E195" s="53"/>
      <c r="F195" s="53"/>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row>
    <row r="196" spans="1:29" ht="15.75">
      <c r="A196" s="51"/>
      <c r="B196" s="52"/>
      <c r="C196" s="53"/>
      <c r="D196" s="53"/>
      <c r="E196" s="53"/>
      <c r="F196" s="53"/>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row>
    <row r="197" spans="1:29" ht="15.75">
      <c r="A197" s="51"/>
      <c r="B197" s="52"/>
      <c r="C197" s="53"/>
      <c r="D197" s="53"/>
      <c r="E197" s="53"/>
      <c r="F197" s="53"/>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row>
    <row r="198" spans="1:29" ht="15.75">
      <c r="A198" s="51"/>
      <c r="B198" s="52"/>
      <c r="C198" s="53"/>
      <c r="D198" s="53"/>
      <c r="E198" s="53"/>
      <c r="F198" s="53"/>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row>
    <row r="199" spans="1:29" ht="15.75">
      <c r="A199" s="51"/>
      <c r="B199" s="52"/>
      <c r="C199" s="53"/>
      <c r="D199" s="53"/>
      <c r="E199" s="53"/>
      <c r="F199" s="53"/>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row>
    <row r="200" spans="1:29" ht="15.75">
      <c r="A200" s="51"/>
      <c r="B200" s="52"/>
      <c r="C200" s="53"/>
      <c r="D200" s="53"/>
      <c r="E200" s="53"/>
      <c r="F200" s="53"/>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row>
    <row r="201" spans="1:29" ht="15.75">
      <c r="A201" s="51"/>
      <c r="B201" s="52"/>
      <c r="C201" s="53"/>
      <c r="D201" s="53"/>
      <c r="E201" s="53"/>
      <c r="F201" s="53"/>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row>
    <row r="202" spans="1:29" ht="15.75">
      <c r="A202" s="51"/>
      <c r="B202" s="52"/>
      <c r="C202" s="53"/>
      <c r="D202" s="53"/>
      <c r="E202" s="53"/>
      <c r="F202" s="53"/>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row>
    <row r="203" spans="1:29" ht="15.75">
      <c r="A203" s="51"/>
      <c r="B203" s="52"/>
      <c r="C203" s="53"/>
      <c r="D203" s="53"/>
      <c r="E203" s="53"/>
      <c r="F203" s="53"/>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row>
    <row r="204" spans="1:29" ht="15.75">
      <c r="A204" s="51"/>
      <c r="B204" s="52"/>
      <c r="C204" s="53"/>
      <c r="D204" s="53"/>
      <c r="E204" s="53"/>
      <c r="F204" s="53"/>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row>
    <row r="205" spans="1:29" ht="15.75">
      <c r="A205" s="51"/>
      <c r="B205" s="52"/>
      <c r="C205" s="53"/>
      <c r="D205" s="53"/>
      <c r="E205" s="53"/>
      <c r="F205" s="53"/>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row>
    <row r="206" spans="1:29" ht="15.75">
      <c r="A206" s="51"/>
      <c r="B206" s="52"/>
      <c r="C206" s="53"/>
      <c r="D206" s="53"/>
      <c r="E206" s="53"/>
      <c r="F206" s="53"/>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row>
    <row r="207" spans="1:29" ht="15.75">
      <c r="A207" s="51"/>
      <c r="B207" s="52"/>
      <c r="C207" s="53"/>
      <c r="D207" s="53"/>
      <c r="E207" s="53"/>
      <c r="F207" s="53"/>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row>
    <row r="208" spans="1:29" ht="15.75">
      <c r="A208" s="51"/>
      <c r="B208" s="52"/>
      <c r="C208" s="53"/>
      <c r="D208" s="53"/>
      <c r="E208" s="53"/>
      <c r="F208" s="53"/>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row>
    <row r="209" spans="1:29" ht="15.75">
      <c r="A209" s="51"/>
      <c r="B209" s="52"/>
      <c r="C209" s="53"/>
      <c r="D209" s="53"/>
      <c r="E209" s="53"/>
      <c r="F209" s="53"/>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row>
    <row r="210" spans="1:29" ht="15.75">
      <c r="A210" s="51"/>
      <c r="B210" s="52"/>
      <c r="C210" s="53"/>
      <c r="D210" s="53"/>
      <c r="E210" s="53"/>
      <c r="F210" s="53"/>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row>
    <row r="211" spans="1:29" ht="15.75">
      <c r="A211" s="51"/>
      <c r="B211" s="52"/>
      <c r="C211" s="53"/>
      <c r="D211" s="53"/>
      <c r="E211" s="53"/>
      <c r="F211" s="53"/>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row>
    <row r="212" spans="1:29" ht="15.75">
      <c r="A212" s="51"/>
      <c r="B212" s="52"/>
      <c r="C212" s="53"/>
      <c r="D212" s="53"/>
      <c r="E212" s="53"/>
      <c r="F212" s="53"/>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row>
    <row r="213" spans="1:29" ht="15.75">
      <c r="A213" s="51"/>
      <c r="B213" s="52"/>
      <c r="C213" s="53"/>
      <c r="D213" s="53"/>
      <c r="E213" s="53"/>
      <c r="F213" s="53"/>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row>
    <row r="214" spans="1:29" ht="15.75">
      <c r="A214" s="51"/>
      <c r="B214" s="52"/>
      <c r="C214" s="53"/>
      <c r="D214" s="53"/>
      <c r="E214" s="53"/>
      <c r="F214" s="53"/>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row>
    <row r="215" spans="1:29" ht="15.75">
      <c r="A215" s="51"/>
      <c r="B215" s="52"/>
      <c r="C215" s="53"/>
      <c r="D215" s="53"/>
      <c r="E215" s="53"/>
      <c r="F215" s="53"/>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row>
    <row r="216" spans="1:29" ht="15.75">
      <c r="A216" s="51"/>
      <c r="B216" s="52"/>
      <c r="C216" s="53"/>
      <c r="D216" s="53"/>
      <c r="E216" s="53"/>
      <c r="F216" s="53"/>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row>
    <row r="217" spans="1:29" ht="15.75">
      <c r="A217" s="51"/>
      <c r="B217" s="52"/>
      <c r="C217" s="53"/>
      <c r="D217" s="53"/>
      <c r="E217" s="53"/>
      <c r="F217" s="53"/>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row>
    <row r="218" spans="1:29" ht="15.75">
      <c r="A218" s="51"/>
      <c r="B218" s="52"/>
      <c r="C218" s="53"/>
      <c r="D218" s="53"/>
      <c r="E218" s="53"/>
      <c r="F218" s="53"/>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row>
    <row r="219" spans="1:29" ht="15.75">
      <c r="A219" s="51"/>
      <c r="B219" s="52"/>
      <c r="C219" s="53"/>
      <c r="D219" s="53"/>
      <c r="E219" s="53"/>
      <c r="F219" s="53"/>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row>
    <row r="220" spans="1:29" ht="15.75">
      <c r="A220" s="51"/>
      <c r="B220" s="52"/>
      <c r="C220" s="53"/>
      <c r="D220" s="53"/>
      <c r="E220" s="53"/>
      <c r="F220" s="53"/>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row>
    <row r="221" spans="1:29" ht="15.75">
      <c r="A221" s="51"/>
      <c r="B221" s="52"/>
      <c r="C221" s="53"/>
      <c r="D221" s="53"/>
      <c r="E221" s="53"/>
      <c r="F221" s="53"/>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row>
    <row r="222" spans="1:29" ht="15.75">
      <c r="A222" s="51"/>
      <c r="B222" s="52"/>
      <c r="C222" s="53"/>
      <c r="D222" s="53"/>
      <c r="E222" s="53"/>
      <c r="F222" s="53"/>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row>
    <row r="223" spans="1:29" ht="15.75">
      <c r="A223" s="51"/>
      <c r="B223" s="52"/>
      <c r="C223" s="53"/>
      <c r="D223" s="53"/>
      <c r="E223" s="53"/>
      <c r="F223" s="53"/>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row>
    <row r="224" spans="1:29" ht="15.75">
      <c r="A224" s="51"/>
      <c r="B224" s="52"/>
      <c r="C224" s="53"/>
      <c r="D224" s="53"/>
      <c r="E224" s="53"/>
      <c r="F224" s="53"/>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row>
    <row r="225" spans="1:29" ht="15.75">
      <c r="A225" s="51"/>
      <c r="B225" s="52"/>
      <c r="C225" s="53"/>
      <c r="D225" s="53"/>
      <c r="E225" s="53"/>
      <c r="F225" s="53"/>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row>
    <row r="226" spans="1:29" ht="15.75">
      <c r="A226" s="51"/>
      <c r="B226" s="52"/>
      <c r="C226" s="53"/>
      <c r="D226" s="53"/>
      <c r="E226" s="53"/>
      <c r="F226" s="53"/>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row>
    <row r="227" spans="1:29" ht="15.75">
      <c r="A227" s="51"/>
      <c r="B227" s="52"/>
      <c r="C227" s="53"/>
      <c r="D227" s="53"/>
      <c r="E227" s="53"/>
      <c r="F227" s="53"/>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row>
    <row r="228" spans="1:29" ht="15.75">
      <c r="A228" s="51"/>
      <c r="B228" s="52"/>
      <c r="C228" s="53"/>
      <c r="D228" s="53"/>
      <c r="E228" s="53"/>
      <c r="F228" s="53"/>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row>
    <row r="229" spans="1:29" ht="15.75">
      <c r="A229" s="51"/>
      <c r="B229" s="52"/>
      <c r="C229" s="53"/>
      <c r="D229" s="53"/>
      <c r="E229" s="53"/>
      <c r="F229" s="53"/>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row>
    <row r="230" spans="1:29" ht="15.75">
      <c r="A230" s="51"/>
      <c r="B230" s="52"/>
      <c r="C230" s="53"/>
      <c r="D230" s="53"/>
      <c r="E230" s="53"/>
      <c r="F230" s="53"/>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row>
    <row r="231" spans="1:29" ht="15.75">
      <c r="A231" s="51"/>
      <c r="B231" s="52"/>
      <c r="C231" s="53"/>
      <c r="D231" s="53"/>
      <c r="E231" s="53"/>
      <c r="F231" s="53"/>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row>
    <row r="232" spans="1:29" ht="15.75">
      <c r="A232" s="51"/>
      <c r="B232" s="52"/>
      <c r="C232" s="53"/>
      <c r="D232" s="53"/>
      <c r="E232" s="53"/>
      <c r="F232" s="53"/>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row>
    <row r="233" spans="1:29" ht="15.75">
      <c r="A233" s="51"/>
      <c r="B233" s="52"/>
      <c r="C233" s="53"/>
      <c r="D233" s="53"/>
      <c r="E233" s="53"/>
      <c r="F233" s="53"/>
      <c r="G233" s="54"/>
      <c r="H233" s="54"/>
      <c r="I233" s="54"/>
      <c r="J233" s="54"/>
      <c r="K233" s="54"/>
      <c r="L233" s="54"/>
      <c r="M233" s="54"/>
      <c r="N233" s="54"/>
      <c r="O233" s="54"/>
      <c r="P233" s="54"/>
      <c r="Q233" s="54"/>
      <c r="R233" s="54"/>
      <c r="S233" s="54"/>
      <c r="T233" s="54"/>
      <c r="U233" s="54"/>
      <c r="V233" s="54"/>
      <c r="W233" s="54"/>
      <c r="X233" s="54"/>
      <c r="Y233" s="54"/>
      <c r="Z233" s="54"/>
      <c r="AA233" s="54"/>
      <c r="AB233" s="54"/>
      <c r="AC233" s="54"/>
    </row>
    <row r="234" spans="1:29" ht="15.75">
      <c r="A234" s="51"/>
      <c r="B234" s="52"/>
      <c r="C234" s="53"/>
      <c r="D234" s="53"/>
      <c r="E234" s="53"/>
      <c r="F234" s="53"/>
      <c r="G234" s="54"/>
      <c r="H234" s="54"/>
      <c r="I234" s="54"/>
      <c r="J234" s="54"/>
      <c r="K234" s="54"/>
      <c r="L234" s="54"/>
      <c r="M234" s="54"/>
      <c r="N234" s="54"/>
      <c r="O234" s="54"/>
      <c r="P234" s="54"/>
      <c r="Q234" s="54"/>
      <c r="R234" s="54"/>
      <c r="S234" s="54"/>
      <c r="T234" s="54"/>
      <c r="U234" s="54"/>
      <c r="V234" s="54"/>
      <c r="W234" s="54"/>
      <c r="X234" s="54"/>
      <c r="Y234" s="54"/>
      <c r="Z234" s="54"/>
      <c r="AA234" s="54"/>
      <c r="AB234" s="54"/>
      <c r="AC234" s="54"/>
    </row>
    <row r="235" spans="1:29" ht="15.75">
      <c r="A235" s="51"/>
      <c r="B235" s="52"/>
      <c r="C235" s="53"/>
      <c r="D235" s="53"/>
      <c r="E235" s="53"/>
      <c r="F235" s="53"/>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row>
    <row r="236" spans="1:29" ht="15.75">
      <c r="A236" s="51"/>
      <c r="B236" s="52"/>
      <c r="C236" s="53"/>
      <c r="D236" s="53"/>
      <c r="E236" s="53"/>
      <c r="F236" s="53"/>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row>
    <row r="237" spans="1:29" ht="15.75">
      <c r="A237" s="51"/>
      <c r="B237" s="52"/>
      <c r="C237" s="53"/>
      <c r="D237" s="53"/>
      <c r="E237" s="53"/>
      <c r="F237" s="53"/>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row>
    <row r="238" spans="1:29" ht="15.75">
      <c r="A238" s="51"/>
      <c r="B238" s="52"/>
      <c r="C238" s="53"/>
      <c r="D238" s="53"/>
      <c r="E238" s="53"/>
      <c r="F238" s="53"/>
      <c r="G238" s="54"/>
      <c r="H238" s="54"/>
      <c r="I238" s="54"/>
      <c r="J238" s="54"/>
      <c r="K238" s="54"/>
      <c r="L238" s="54"/>
      <c r="M238" s="54"/>
      <c r="N238" s="54"/>
      <c r="O238" s="54"/>
      <c r="P238" s="54"/>
      <c r="Q238" s="54"/>
      <c r="R238" s="54"/>
      <c r="S238" s="54"/>
      <c r="T238" s="54"/>
      <c r="U238" s="54"/>
      <c r="V238" s="54"/>
      <c r="W238" s="54"/>
      <c r="X238" s="54"/>
      <c r="Y238" s="54"/>
      <c r="Z238" s="54"/>
      <c r="AA238" s="54"/>
      <c r="AB238" s="54"/>
      <c r="AC238" s="54"/>
    </row>
    <row r="239" spans="1:29" ht="15.75">
      <c r="A239" s="51"/>
      <c r="B239" s="52"/>
      <c r="C239" s="53"/>
      <c r="D239" s="53"/>
      <c r="E239" s="53"/>
      <c r="F239" s="53"/>
      <c r="G239" s="54"/>
      <c r="H239" s="54"/>
      <c r="I239" s="54"/>
      <c r="J239" s="54"/>
      <c r="K239" s="54"/>
      <c r="L239" s="54"/>
      <c r="M239" s="54"/>
      <c r="N239" s="54"/>
      <c r="O239" s="54"/>
      <c r="P239" s="54"/>
      <c r="Q239" s="54"/>
      <c r="R239" s="54"/>
      <c r="S239" s="54"/>
      <c r="T239" s="54"/>
      <c r="U239" s="54"/>
      <c r="V239" s="54"/>
      <c r="W239" s="54"/>
      <c r="X239" s="54"/>
      <c r="Y239" s="54"/>
      <c r="Z239" s="54"/>
      <c r="AA239" s="54"/>
      <c r="AB239" s="54"/>
      <c r="AC239" s="54"/>
    </row>
    <row r="240" spans="1:29" ht="15.75">
      <c r="A240" s="51"/>
      <c r="B240" s="52"/>
      <c r="C240" s="53"/>
      <c r="D240" s="53"/>
      <c r="E240" s="53"/>
      <c r="F240" s="53"/>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row>
    <row r="241" spans="1:29" ht="15.75">
      <c r="A241" s="51"/>
      <c r="B241" s="52"/>
      <c r="C241" s="53"/>
      <c r="D241" s="53"/>
      <c r="E241" s="53"/>
      <c r="F241" s="53"/>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row>
    <row r="242" spans="1:29" ht="15.75">
      <c r="A242" s="51"/>
      <c r="B242" s="52"/>
      <c r="C242" s="53"/>
      <c r="D242" s="53"/>
      <c r="E242" s="53"/>
      <c r="F242" s="53"/>
      <c r="G242" s="54"/>
      <c r="H242" s="54"/>
      <c r="I242" s="54"/>
      <c r="J242" s="54"/>
      <c r="K242" s="54"/>
      <c r="L242" s="54"/>
      <c r="M242" s="54"/>
      <c r="N242" s="54"/>
      <c r="O242" s="54"/>
      <c r="P242" s="54"/>
      <c r="Q242" s="54"/>
      <c r="R242" s="54"/>
      <c r="S242" s="54"/>
      <c r="T242" s="54"/>
      <c r="U242" s="54"/>
      <c r="V242" s="54"/>
      <c r="W242" s="54"/>
      <c r="X242" s="54"/>
      <c r="Y242" s="54"/>
      <c r="Z242" s="54"/>
      <c r="AA242" s="54"/>
      <c r="AB242" s="54"/>
      <c r="AC242" s="54"/>
    </row>
    <row r="243" spans="1:29" ht="15.75">
      <c r="A243" s="51"/>
      <c r="B243" s="52"/>
      <c r="C243" s="53"/>
      <c r="D243" s="53"/>
      <c r="E243" s="53"/>
      <c r="F243" s="53"/>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row>
    <row r="244" spans="1:29" ht="15.75">
      <c r="A244" s="51"/>
      <c r="B244" s="52"/>
      <c r="C244" s="53"/>
      <c r="D244" s="53"/>
      <c r="E244" s="53"/>
      <c r="F244" s="53"/>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row>
    <row r="245" spans="1:29" ht="15.75">
      <c r="A245" s="51"/>
      <c r="B245" s="52"/>
      <c r="C245" s="53"/>
      <c r="D245" s="53"/>
      <c r="E245" s="53"/>
      <c r="F245" s="53"/>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row>
    <row r="246" spans="1:29" ht="15.75">
      <c r="A246" s="51"/>
      <c r="B246" s="52"/>
      <c r="C246" s="53"/>
      <c r="D246" s="53"/>
      <c r="E246" s="53"/>
      <c r="F246" s="53"/>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row>
    <row r="247" spans="1:29" ht="15.75">
      <c r="A247" s="51"/>
      <c r="B247" s="52"/>
      <c r="C247" s="53"/>
      <c r="D247" s="53"/>
      <c r="E247" s="53"/>
      <c r="F247" s="53"/>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row>
    <row r="248" spans="1:29" ht="15.75">
      <c r="A248" s="51"/>
      <c r="B248" s="52"/>
      <c r="C248" s="53"/>
      <c r="D248" s="53"/>
      <c r="E248" s="53"/>
      <c r="F248" s="53"/>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row>
    <row r="249" spans="1:29" ht="15.75">
      <c r="A249" s="51"/>
      <c r="B249" s="52"/>
      <c r="C249" s="53"/>
      <c r="D249" s="53"/>
      <c r="E249" s="53"/>
      <c r="F249" s="53"/>
      <c r="G249" s="54"/>
      <c r="H249" s="54"/>
      <c r="I249" s="54"/>
      <c r="J249" s="54"/>
      <c r="K249" s="54"/>
      <c r="L249" s="54"/>
      <c r="M249" s="54"/>
      <c r="N249" s="54"/>
      <c r="O249" s="54"/>
      <c r="P249" s="54"/>
      <c r="Q249" s="54"/>
      <c r="R249" s="54"/>
      <c r="S249" s="54"/>
      <c r="T249" s="54"/>
      <c r="U249" s="54"/>
      <c r="V249" s="54"/>
      <c r="W249" s="54"/>
      <c r="X249" s="54"/>
      <c r="Y249" s="54"/>
      <c r="Z249" s="54"/>
      <c r="AA249" s="54"/>
      <c r="AB249" s="54"/>
      <c r="AC249" s="54"/>
    </row>
    <row r="250" spans="1:29" ht="15.75">
      <c r="A250" s="51"/>
      <c r="B250" s="52"/>
      <c r="C250" s="53"/>
      <c r="D250" s="53"/>
      <c r="E250" s="53"/>
      <c r="F250" s="53"/>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row>
    <row r="251" spans="1:29" ht="15.75">
      <c r="A251" s="51"/>
      <c r="B251" s="52"/>
      <c r="C251" s="53"/>
      <c r="D251" s="53"/>
      <c r="E251" s="53"/>
      <c r="F251" s="53"/>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row>
    <row r="252" spans="1:29" ht="15.75">
      <c r="A252" s="51"/>
      <c r="B252" s="52"/>
      <c r="C252" s="53"/>
      <c r="D252" s="53"/>
      <c r="E252" s="53"/>
      <c r="F252" s="53"/>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row>
    <row r="253" spans="1:29" ht="15.75">
      <c r="A253" s="51"/>
      <c r="B253" s="52"/>
      <c r="C253" s="53"/>
      <c r="D253" s="53"/>
      <c r="E253" s="53"/>
      <c r="F253" s="53"/>
      <c r="G253" s="54"/>
      <c r="H253" s="54"/>
      <c r="I253" s="54"/>
      <c r="J253" s="54"/>
      <c r="K253" s="54"/>
      <c r="L253" s="54"/>
      <c r="M253" s="54"/>
      <c r="N253" s="54"/>
      <c r="O253" s="54"/>
      <c r="P253" s="54"/>
      <c r="Q253" s="54"/>
      <c r="R253" s="54"/>
      <c r="S253" s="54"/>
      <c r="T253" s="54"/>
      <c r="U253" s="54"/>
      <c r="V253" s="54"/>
      <c r="W253" s="54"/>
      <c r="X253" s="54"/>
      <c r="Y253" s="54"/>
      <c r="Z253" s="54"/>
      <c r="AA253" s="54"/>
      <c r="AB253" s="54"/>
      <c r="AC253" s="54"/>
    </row>
    <row r="254" spans="1:29" ht="15.75">
      <c r="A254" s="51"/>
      <c r="B254" s="52"/>
      <c r="C254" s="53"/>
      <c r="D254" s="53"/>
      <c r="E254" s="53"/>
      <c r="F254" s="53"/>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row>
    <row r="255" spans="1:29" ht="15.75">
      <c r="A255" s="51"/>
      <c r="B255" s="52"/>
      <c r="C255" s="53"/>
      <c r="D255" s="53"/>
      <c r="E255" s="53"/>
      <c r="F255" s="53"/>
      <c r="G255" s="54"/>
      <c r="H255" s="54"/>
      <c r="I255" s="54"/>
      <c r="J255" s="54"/>
      <c r="K255" s="54"/>
      <c r="L255" s="54"/>
      <c r="M255" s="54"/>
      <c r="N255" s="54"/>
      <c r="O255" s="54"/>
      <c r="P255" s="54"/>
      <c r="Q255" s="54"/>
      <c r="R255" s="54"/>
      <c r="S255" s="54"/>
      <c r="T255" s="54"/>
      <c r="U255" s="54"/>
      <c r="V255" s="54"/>
      <c r="W255" s="54"/>
      <c r="X255" s="54"/>
      <c r="Y255" s="54"/>
      <c r="Z255" s="54"/>
      <c r="AA255" s="54"/>
      <c r="AB255" s="54"/>
      <c r="AC255" s="54"/>
    </row>
    <row r="256" spans="1:29" ht="15.75">
      <c r="A256" s="51"/>
      <c r="B256" s="52"/>
      <c r="C256" s="53"/>
      <c r="D256" s="53"/>
      <c r="E256" s="53"/>
      <c r="F256" s="53"/>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row>
    <row r="257" spans="1:29" ht="15.75">
      <c r="A257" s="51"/>
      <c r="B257" s="52"/>
      <c r="C257" s="53"/>
      <c r="D257" s="53"/>
      <c r="E257" s="53"/>
      <c r="F257" s="53"/>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row>
    <row r="258" spans="1:29" ht="15.75">
      <c r="A258" s="51"/>
      <c r="B258" s="52"/>
      <c r="C258" s="53"/>
      <c r="D258" s="53"/>
      <c r="E258" s="53"/>
      <c r="F258" s="53"/>
      <c r="G258" s="54"/>
      <c r="H258" s="54"/>
      <c r="I258" s="54"/>
      <c r="J258" s="54"/>
      <c r="K258" s="54"/>
      <c r="L258" s="54"/>
      <c r="M258" s="54"/>
      <c r="N258" s="54"/>
      <c r="O258" s="54"/>
      <c r="P258" s="54"/>
      <c r="Q258" s="54"/>
      <c r="R258" s="54"/>
      <c r="S258" s="54"/>
      <c r="T258" s="54"/>
      <c r="U258" s="54"/>
      <c r="V258" s="54"/>
      <c r="W258" s="54"/>
      <c r="X258" s="54"/>
      <c r="Y258" s="54"/>
      <c r="Z258" s="54"/>
      <c r="AA258" s="54"/>
      <c r="AB258" s="54"/>
      <c r="AC258" s="54"/>
    </row>
    <row r="259" spans="1:29" ht="15.75">
      <c r="A259" s="51"/>
      <c r="B259" s="52"/>
      <c r="C259" s="53"/>
      <c r="D259" s="53"/>
      <c r="E259" s="53"/>
      <c r="F259" s="53"/>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row>
    <row r="260" spans="1:29" ht="15.75">
      <c r="A260" s="51"/>
      <c r="B260" s="52"/>
      <c r="C260" s="53"/>
      <c r="D260" s="53"/>
      <c r="E260" s="53"/>
      <c r="F260" s="53"/>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row>
    <row r="261" spans="1:29" ht="15.75">
      <c r="A261" s="51"/>
      <c r="B261" s="52"/>
      <c r="C261" s="53"/>
      <c r="D261" s="53"/>
      <c r="E261" s="53"/>
      <c r="F261" s="53"/>
      <c r="G261" s="54"/>
      <c r="H261" s="54"/>
      <c r="I261" s="54"/>
      <c r="J261" s="54"/>
      <c r="K261" s="54"/>
      <c r="L261" s="54"/>
      <c r="M261" s="54"/>
      <c r="N261" s="54"/>
      <c r="O261" s="54"/>
      <c r="P261" s="54"/>
      <c r="Q261" s="54"/>
      <c r="R261" s="54"/>
      <c r="S261" s="54"/>
      <c r="T261" s="54"/>
      <c r="U261" s="54"/>
      <c r="V261" s="54"/>
      <c r="W261" s="54"/>
      <c r="X261" s="54"/>
      <c r="Y261" s="54"/>
      <c r="Z261" s="54"/>
      <c r="AA261" s="54"/>
      <c r="AB261" s="54"/>
      <c r="AC261" s="54"/>
    </row>
    <row r="262" spans="1:29" ht="15.75">
      <c r="A262" s="51"/>
      <c r="B262" s="52"/>
      <c r="C262" s="53"/>
      <c r="D262" s="53"/>
      <c r="E262" s="53"/>
      <c r="F262" s="53"/>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row>
    <row r="263" spans="1:29" ht="15.75">
      <c r="A263" s="51"/>
      <c r="B263" s="52"/>
      <c r="C263" s="53"/>
      <c r="D263" s="53"/>
      <c r="E263" s="53"/>
      <c r="F263" s="53"/>
      <c r="G263" s="54"/>
      <c r="H263" s="54"/>
      <c r="I263" s="54"/>
      <c r="J263" s="54"/>
      <c r="K263" s="54"/>
      <c r="L263" s="54"/>
      <c r="M263" s="54"/>
      <c r="N263" s="54"/>
      <c r="O263" s="54"/>
      <c r="P263" s="54"/>
      <c r="Q263" s="54"/>
      <c r="R263" s="54"/>
      <c r="S263" s="54"/>
      <c r="T263" s="54"/>
      <c r="U263" s="54"/>
      <c r="V263" s="54"/>
      <c r="W263" s="54"/>
      <c r="X263" s="54"/>
      <c r="Y263" s="54"/>
      <c r="Z263" s="54"/>
      <c r="AA263" s="54"/>
      <c r="AB263" s="54"/>
      <c r="AC263" s="54"/>
    </row>
    <row r="264" spans="1:29" ht="15.75">
      <c r="A264" s="51"/>
      <c r="B264" s="52"/>
      <c r="C264" s="53"/>
      <c r="D264" s="53"/>
      <c r="E264" s="53"/>
      <c r="F264" s="53"/>
      <c r="G264" s="54"/>
      <c r="H264" s="54"/>
      <c r="I264" s="54"/>
      <c r="J264" s="54"/>
      <c r="K264" s="54"/>
      <c r="L264" s="54"/>
      <c r="M264" s="54"/>
      <c r="N264" s="54"/>
      <c r="O264" s="54"/>
      <c r="P264" s="54"/>
      <c r="Q264" s="54"/>
      <c r="R264" s="54"/>
      <c r="S264" s="54"/>
      <c r="T264" s="54"/>
      <c r="U264" s="54"/>
      <c r="V264" s="54"/>
      <c r="W264" s="54"/>
      <c r="X264" s="54"/>
      <c r="Y264" s="54"/>
      <c r="Z264" s="54"/>
      <c r="AA264" s="54"/>
      <c r="AB264" s="54"/>
      <c r="AC264" s="54"/>
    </row>
    <row r="265" spans="1:29" ht="15.75">
      <c r="A265" s="51"/>
      <c r="B265" s="52"/>
      <c r="C265" s="53"/>
      <c r="D265" s="53"/>
      <c r="E265" s="53"/>
      <c r="F265" s="53"/>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row>
    <row r="266" spans="1:29" ht="15.75">
      <c r="A266" s="51"/>
      <c r="B266" s="52"/>
      <c r="C266" s="53"/>
      <c r="D266" s="53"/>
      <c r="E266" s="53"/>
      <c r="F266" s="53"/>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row>
    <row r="267" spans="1:29" ht="15.75">
      <c r="A267" s="51"/>
      <c r="B267" s="52"/>
      <c r="C267" s="53"/>
      <c r="D267" s="53"/>
      <c r="E267" s="53"/>
      <c r="F267" s="53"/>
      <c r="G267" s="54"/>
      <c r="H267" s="54"/>
      <c r="I267" s="54"/>
      <c r="J267" s="54"/>
      <c r="K267" s="54"/>
      <c r="L267" s="54"/>
      <c r="M267" s="54"/>
      <c r="N267" s="54"/>
      <c r="O267" s="54"/>
      <c r="P267" s="54"/>
      <c r="Q267" s="54"/>
      <c r="R267" s="54"/>
      <c r="S267" s="54"/>
      <c r="T267" s="54"/>
      <c r="U267" s="54"/>
      <c r="V267" s="54"/>
      <c r="W267" s="54"/>
      <c r="X267" s="54"/>
      <c r="Y267" s="54"/>
      <c r="Z267" s="54"/>
      <c r="AA267" s="54"/>
      <c r="AB267" s="54"/>
      <c r="AC267" s="54"/>
    </row>
    <row r="268" spans="1:29" ht="15.75">
      <c r="A268" s="51"/>
      <c r="B268" s="52"/>
      <c r="C268" s="53"/>
      <c r="D268" s="53"/>
      <c r="E268" s="53"/>
      <c r="F268" s="53"/>
      <c r="G268" s="54"/>
      <c r="H268" s="54"/>
      <c r="I268" s="54"/>
      <c r="J268" s="54"/>
      <c r="K268" s="54"/>
      <c r="L268" s="54"/>
      <c r="M268" s="54"/>
      <c r="N268" s="54"/>
      <c r="O268" s="54"/>
      <c r="P268" s="54"/>
      <c r="Q268" s="54"/>
      <c r="R268" s="54"/>
      <c r="S268" s="54"/>
      <c r="T268" s="54"/>
      <c r="U268" s="54"/>
      <c r="V268" s="54"/>
      <c r="W268" s="54"/>
      <c r="X268" s="54"/>
      <c r="Y268" s="54"/>
      <c r="Z268" s="54"/>
      <c r="AA268" s="54"/>
      <c r="AB268" s="54"/>
      <c r="AC268" s="54"/>
    </row>
    <row r="269" spans="1:29" ht="15.75">
      <c r="A269" s="51"/>
      <c r="B269" s="52"/>
      <c r="C269" s="53"/>
      <c r="D269" s="53"/>
      <c r="E269" s="53"/>
      <c r="F269" s="53"/>
      <c r="G269" s="54"/>
      <c r="H269" s="54"/>
      <c r="I269" s="54"/>
      <c r="J269" s="54"/>
      <c r="K269" s="54"/>
      <c r="L269" s="54"/>
      <c r="M269" s="54"/>
      <c r="N269" s="54"/>
      <c r="O269" s="54"/>
      <c r="P269" s="54"/>
      <c r="Q269" s="54"/>
      <c r="R269" s="54"/>
      <c r="S269" s="54"/>
      <c r="T269" s="54"/>
      <c r="U269" s="54"/>
      <c r="V269" s="54"/>
      <c r="W269" s="54"/>
      <c r="X269" s="54"/>
      <c r="Y269" s="54"/>
      <c r="Z269" s="54"/>
      <c r="AA269" s="54"/>
      <c r="AB269" s="54"/>
      <c r="AC269" s="54"/>
    </row>
    <row r="270" spans="1:29" ht="15.75">
      <c r="A270" s="51"/>
      <c r="B270" s="52"/>
      <c r="C270" s="53"/>
      <c r="D270" s="53"/>
      <c r="E270" s="53"/>
      <c r="F270" s="53"/>
      <c r="G270" s="54"/>
      <c r="H270" s="54"/>
      <c r="I270" s="54"/>
      <c r="J270" s="54"/>
      <c r="K270" s="54"/>
      <c r="L270" s="54"/>
      <c r="M270" s="54"/>
      <c r="N270" s="54"/>
      <c r="O270" s="54"/>
      <c r="P270" s="54"/>
      <c r="Q270" s="54"/>
      <c r="R270" s="54"/>
      <c r="S270" s="54"/>
      <c r="T270" s="54"/>
      <c r="U270" s="54"/>
      <c r="V270" s="54"/>
      <c r="W270" s="54"/>
      <c r="X270" s="54"/>
      <c r="Y270" s="54"/>
      <c r="Z270" s="54"/>
      <c r="AA270" s="54"/>
      <c r="AB270" s="54"/>
      <c r="AC270" s="54"/>
    </row>
    <row r="271" spans="1:29" ht="15.75">
      <c r="A271" s="51"/>
      <c r="B271" s="52"/>
      <c r="C271" s="53"/>
      <c r="D271" s="53"/>
      <c r="E271" s="53"/>
      <c r="F271" s="53"/>
      <c r="G271" s="54"/>
      <c r="H271" s="54"/>
      <c r="I271" s="54"/>
      <c r="J271" s="54"/>
      <c r="K271" s="54"/>
      <c r="L271" s="54"/>
      <c r="M271" s="54"/>
      <c r="N271" s="54"/>
      <c r="O271" s="54"/>
      <c r="P271" s="54"/>
      <c r="Q271" s="54"/>
      <c r="R271" s="54"/>
      <c r="S271" s="54"/>
      <c r="T271" s="54"/>
      <c r="U271" s="54"/>
      <c r="V271" s="54"/>
      <c r="W271" s="54"/>
      <c r="X271" s="54"/>
      <c r="Y271" s="54"/>
      <c r="Z271" s="54"/>
      <c r="AA271" s="54"/>
      <c r="AB271" s="54"/>
      <c r="AC271" s="54"/>
    </row>
    <row r="272" spans="1:29" ht="15.75">
      <c r="A272" s="51"/>
      <c r="B272" s="52"/>
      <c r="C272" s="53"/>
      <c r="D272" s="53"/>
      <c r="E272" s="53"/>
      <c r="F272" s="53"/>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row>
    <row r="273" spans="1:29" ht="15.75">
      <c r="A273" s="51"/>
      <c r="B273" s="52"/>
      <c r="C273" s="53"/>
      <c r="D273" s="53"/>
      <c r="E273" s="53"/>
      <c r="F273" s="53"/>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row>
    <row r="274" spans="1:29" ht="15.75">
      <c r="A274" s="51"/>
      <c r="B274" s="52"/>
      <c r="C274" s="53"/>
      <c r="D274" s="53"/>
      <c r="E274" s="53"/>
      <c r="F274" s="53"/>
      <c r="G274" s="54"/>
      <c r="H274" s="54"/>
      <c r="I274" s="54"/>
      <c r="J274" s="54"/>
      <c r="K274" s="54"/>
      <c r="L274" s="54"/>
      <c r="M274" s="54"/>
      <c r="N274" s="54"/>
      <c r="O274" s="54"/>
      <c r="P274" s="54"/>
      <c r="Q274" s="54"/>
      <c r="R274" s="54"/>
      <c r="S274" s="54"/>
      <c r="T274" s="54"/>
      <c r="U274" s="54"/>
      <c r="V274" s="54"/>
      <c r="W274" s="54"/>
      <c r="X274" s="54"/>
      <c r="Y274" s="54"/>
      <c r="Z274" s="54"/>
      <c r="AA274" s="54"/>
      <c r="AB274" s="54"/>
      <c r="AC274" s="54"/>
    </row>
    <row r="275" spans="1:29" ht="15.75">
      <c r="A275" s="51"/>
      <c r="B275" s="52"/>
      <c r="C275" s="53"/>
      <c r="D275" s="53"/>
      <c r="E275" s="53"/>
      <c r="F275" s="53"/>
      <c r="G275" s="54"/>
      <c r="H275" s="54"/>
      <c r="I275" s="54"/>
      <c r="J275" s="54"/>
      <c r="K275" s="54"/>
      <c r="L275" s="54"/>
      <c r="M275" s="54"/>
      <c r="N275" s="54"/>
      <c r="O275" s="54"/>
      <c r="P275" s="54"/>
      <c r="Q275" s="54"/>
      <c r="R275" s="54"/>
      <c r="S275" s="54"/>
      <c r="T275" s="54"/>
      <c r="U275" s="54"/>
      <c r="V275" s="54"/>
      <c r="W275" s="54"/>
      <c r="X275" s="54"/>
      <c r="Y275" s="54"/>
      <c r="Z275" s="54"/>
      <c r="AA275" s="54"/>
      <c r="AB275" s="54"/>
      <c r="AC275" s="54"/>
    </row>
    <row r="276" spans="1:29" ht="15.75">
      <c r="A276" s="51"/>
      <c r="B276" s="52"/>
      <c r="C276" s="53"/>
      <c r="D276" s="53"/>
      <c r="E276" s="53"/>
      <c r="F276" s="53"/>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row>
    <row r="277" spans="1:29" ht="15.75">
      <c r="A277" s="51"/>
      <c r="B277" s="52"/>
      <c r="C277" s="53"/>
      <c r="D277" s="53"/>
      <c r="E277" s="53"/>
      <c r="F277" s="53"/>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row>
    <row r="278" spans="1:29" ht="15.75">
      <c r="A278" s="51"/>
      <c r="B278" s="52"/>
      <c r="C278" s="53"/>
      <c r="D278" s="53"/>
      <c r="E278" s="53"/>
      <c r="F278" s="53"/>
      <c r="G278" s="54"/>
      <c r="H278" s="54"/>
      <c r="I278" s="54"/>
      <c r="J278" s="54"/>
      <c r="K278" s="54"/>
      <c r="L278" s="54"/>
      <c r="M278" s="54"/>
      <c r="N278" s="54"/>
      <c r="O278" s="54"/>
      <c r="P278" s="54"/>
      <c r="Q278" s="54"/>
      <c r="R278" s="54"/>
      <c r="S278" s="54"/>
      <c r="T278" s="54"/>
      <c r="U278" s="54"/>
      <c r="V278" s="54"/>
      <c r="W278" s="54"/>
      <c r="X278" s="54"/>
      <c r="Y278" s="54"/>
      <c r="Z278" s="54"/>
      <c r="AA278" s="54"/>
      <c r="AB278" s="54"/>
      <c r="AC278" s="54"/>
    </row>
    <row r="279" spans="1:29" ht="15.75">
      <c r="A279" s="51"/>
      <c r="B279" s="52"/>
      <c r="C279" s="53"/>
      <c r="D279" s="53"/>
      <c r="E279" s="53"/>
      <c r="F279" s="53"/>
      <c r="G279" s="54"/>
      <c r="H279" s="54"/>
      <c r="I279" s="54"/>
      <c r="J279" s="54"/>
      <c r="K279" s="54"/>
      <c r="L279" s="54"/>
      <c r="M279" s="54"/>
      <c r="N279" s="54"/>
      <c r="O279" s="54"/>
      <c r="P279" s="54"/>
      <c r="Q279" s="54"/>
      <c r="R279" s="54"/>
      <c r="S279" s="54"/>
      <c r="T279" s="54"/>
      <c r="U279" s="54"/>
      <c r="V279" s="54"/>
      <c r="W279" s="54"/>
      <c r="X279" s="54"/>
      <c r="Y279" s="54"/>
      <c r="Z279" s="54"/>
      <c r="AA279" s="54"/>
      <c r="AB279" s="54"/>
      <c r="AC279" s="54"/>
    </row>
    <row r="280" spans="1:29" ht="15.75">
      <c r="A280" s="51"/>
      <c r="B280" s="52"/>
      <c r="C280" s="53"/>
      <c r="D280" s="53"/>
      <c r="E280" s="53"/>
      <c r="F280" s="53"/>
      <c r="G280" s="54"/>
      <c r="H280" s="54"/>
      <c r="I280" s="54"/>
      <c r="J280" s="54"/>
      <c r="K280" s="54"/>
      <c r="L280" s="54"/>
      <c r="M280" s="54"/>
      <c r="N280" s="54"/>
      <c r="O280" s="54"/>
      <c r="P280" s="54"/>
      <c r="Q280" s="54"/>
      <c r="R280" s="54"/>
      <c r="S280" s="54"/>
      <c r="T280" s="54"/>
      <c r="U280" s="54"/>
      <c r="V280" s="54"/>
      <c r="W280" s="54"/>
      <c r="X280" s="54"/>
      <c r="Y280" s="54"/>
      <c r="Z280" s="54"/>
      <c r="AA280" s="54"/>
      <c r="AB280" s="54"/>
      <c r="AC280" s="54"/>
    </row>
    <row r="281" spans="1:29" ht="15.75">
      <c r="A281" s="51"/>
      <c r="B281" s="52"/>
      <c r="C281" s="53"/>
      <c r="D281" s="53"/>
      <c r="E281" s="53"/>
      <c r="F281" s="53"/>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row>
    <row r="282" spans="1:29" ht="15.75">
      <c r="A282" s="51"/>
      <c r="B282" s="52"/>
      <c r="C282" s="53"/>
      <c r="D282" s="53"/>
      <c r="E282" s="53"/>
      <c r="F282" s="53"/>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row>
    <row r="283" spans="1:29" ht="15.75">
      <c r="A283" s="51"/>
      <c r="B283" s="52"/>
      <c r="C283" s="53"/>
      <c r="D283" s="53"/>
      <c r="E283" s="53"/>
      <c r="F283" s="53"/>
      <c r="G283" s="54"/>
      <c r="H283" s="54"/>
      <c r="I283" s="54"/>
      <c r="J283" s="54"/>
      <c r="K283" s="54"/>
      <c r="L283" s="54"/>
      <c r="M283" s="54"/>
      <c r="N283" s="54"/>
      <c r="O283" s="54"/>
      <c r="P283" s="54"/>
      <c r="Q283" s="54"/>
      <c r="R283" s="54"/>
      <c r="S283" s="54"/>
      <c r="T283" s="54"/>
      <c r="U283" s="54"/>
      <c r="V283" s="54"/>
      <c r="W283" s="54"/>
      <c r="X283" s="54"/>
      <c r="Y283" s="54"/>
      <c r="Z283" s="54"/>
      <c r="AA283" s="54"/>
      <c r="AB283" s="54"/>
      <c r="AC283" s="54"/>
    </row>
    <row r="284" spans="1:29" ht="15.75">
      <c r="A284" s="51"/>
      <c r="B284" s="52"/>
      <c r="C284" s="53"/>
      <c r="D284" s="53"/>
      <c r="E284" s="53"/>
      <c r="F284" s="53"/>
      <c r="G284" s="54"/>
      <c r="H284" s="54"/>
      <c r="I284" s="54"/>
      <c r="J284" s="54"/>
      <c r="K284" s="54"/>
      <c r="L284" s="54"/>
      <c r="M284" s="54"/>
      <c r="N284" s="54"/>
      <c r="O284" s="54"/>
      <c r="P284" s="54"/>
      <c r="Q284" s="54"/>
      <c r="R284" s="54"/>
      <c r="S284" s="54"/>
      <c r="T284" s="54"/>
      <c r="U284" s="54"/>
      <c r="V284" s="54"/>
      <c r="W284" s="54"/>
      <c r="X284" s="54"/>
      <c r="Y284" s="54"/>
      <c r="Z284" s="54"/>
      <c r="AA284" s="54"/>
      <c r="AB284" s="54"/>
      <c r="AC284" s="54"/>
    </row>
    <row r="285" spans="1:29" ht="15.75">
      <c r="A285" s="51"/>
      <c r="B285" s="52"/>
      <c r="C285" s="53"/>
      <c r="D285" s="53"/>
      <c r="E285" s="53"/>
      <c r="F285" s="53"/>
      <c r="G285" s="54"/>
      <c r="H285" s="54"/>
      <c r="I285" s="54"/>
      <c r="J285" s="54"/>
      <c r="K285" s="54"/>
      <c r="L285" s="54"/>
      <c r="M285" s="54"/>
      <c r="N285" s="54"/>
      <c r="O285" s="54"/>
      <c r="P285" s="54"/>
      <c r="Q285" s="54"/>
      <c r="R285" s="54"/>
      <c r="S285" s="54"/>
      <c r="T285" s="54"/>
      <c r="U285" s="54"/>
      <c r="V285" s="54"/>
      <c r="W285" s="54"/>
      <c r="X285" s="54"/>
      <c r="Y285" s="54"/>
      <c r="Z285" s="54"/>
      <c r="AA285" s="54"/>
      <c r="AB285" s="54"/>
      <c r="AC285" s="54"/>
    </row>
    <row r="286" spans="1:29" ht="15.75">
      <c r="A286" s="51"/>
      <c r="B286" s="52"/>
      <c r="C286" s="53"/>
      <c r="D286" s="53"/>
      <c r="E286" s="53"/>
      <c r="F286" s="53"/>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row>
    <row r="287" spans="1:29" ht="15.75">
      <c r="A287" s="51"/>
      <c r="B287" s="52"/>
      <c r="C287" s="53"/>
      <c r="D287" s="53"/>
      <c r="E287" s="53"/>
      <c r="F287" s="53"/>
      <c r="G287" s="54"/>
      <c r="H287" s="54"/>
      <c r="I287" s="54"/>
      <c r="J287" s="54"/>
      <c r="K287" s="54"/>
      <c r="L287" s="54"/>
      <c r="M287" s="54"/>
      <c r="N287" s="54"/>
      <c r="O287" s="54"/>
      <c r="P287" s="54"/>
      <c r="Q287" s="54"/>
      <c r="R287" s="54"/>
      <c r="S287" s="54"/>
      <c r="T287" s="54"/>
      <c r="U287" s="54"/>
      <c r="V287" s="54"/>
      <c r="W287" s="54"/>
      <c r="X287" s="54"/>
      <c r="Y287" s="54"/>
      <c r="Z287" s="54"/>
      <c r="AA287" s="54"/>
      <c r="AB287" s="54"/>
      <c r="AC287" s="54"/>
    </row>
    <row r="288" spans="1:29" ht="15.75">
      <c r="A288" s="51"/>
      <c r="B288" s="52"/>
      <c r="C288" s="53"/>
      <c r="D288" s="53"/>
      <c r="E288" s="53"/>
      <c r="F288" s="53"/>
      <c r="G288" s="54"/>
      <c r="H288" s="54"/>
      <c r="I288" s="54"/>
      <c r="J288" s="54"/>
      <c r="K288" s="54"/>
      <c r="L288" s="54"/>
      <c r="M288" s="54"/>
      <c r="N288" s="54"/>
      <c r="O288" s="54"/>
      <c r="P288" s="54"/>
      <c r="Q288" s="54"/>
      <c r="R288" s="54"/>
      <c r="S288" s="54"/>
      <c r="T288" s="54"/>
      <c r="U288" s="54"/>
      <c r="V288" s="54"/>
      <c r="W288" s="54"/>
      <c r="X288" s="54"/>
      <c r="Y288" s="54"/>
      <c r="Z288" s="54"/>
      <c r="AA288" s="54"/>
      <c r="AB288" s="54"/>
      <c r="AC288" s="54"/>
    </row>
    <row r="289" spans="1:29" ht="15.75">
      <c r="A289" s="51"/>
      <c r="B289" s="52"/>
      <c r="C289" s="53"/>
      <c r="D289" s="53"/>
      <c r="E289" s="53"/>
      <c r="F289" s="53"/>
      <c r="G289" s="54"/>
      <c r="H289" s="54"/>
      <c r="I289" s="54"/>
      <c r="J289" s="54"/>
      <c r="K289" s="54"/>
      <c r="L289" s="54"/>
      <c r="M289" s="54"/>
      <c r="N289" s="54"/>
      <c r="O289" s="54"/>
      <c r="P289" s="54"/>
      <c r="Q289" s="54"/>
      <c r="R289" s="54"/>
      <c r="S289" s="54"/>
      <c r="T289" s="54"/>
      <c r="U289" s="54"/>
      <c r="V289" s="54"/>
      <c r="W289" s="54"/>
      <c r="X289" s="54"/>
      <c r="Y289" s="54"/>
      <c r="Z289" s="54"/>
      <c r="AA289" s="54"/>
      <c r="AB289" s="54"/>
      <c r="AC289" s="54"/>
    </row>
    <row r="290" spans="1:29" ht="15.75">
      <c r="A290" s="51"/>
      <c r="B290" s="52"/>
      <c r="C290" s="53"/>
      <c r="D290" s="53"/>
      <c r="E290" s="53"/>
      <c r="F290" s="53"/>
      <c r="G290" s="54"/>
      <c r="H290" s="54"/>
      <c r="I290" s="54"/>
      <c r="J290" s="54"/>
      <c r="K290" s="54"/>
      <c r="L290" s="54"/>
      <c r="M290" s="54"/>
      <c r="N290" s="54"/>
      <c r="O290" s="54"/>
      <c r="P290" s="54"/>
      <c r="Q290" s="54"/>
      <c r="R290" s="54"/>
      <c r="S290" s="54"/>
      <c r="T290" s="54"/>
      <c r="U290" s="54"/>
      <c r="V290" s="54"/>
      <c r="W290" s="54"/>
      <c r="X290" s="54"/>
      <c r="Y290" s="54"/>
      <c r="Z290" s="54"/>
      <c r="AA290" s="54"/>
      <c r="AB290" s="54"/>
      <c r="AC290" s="54"/>
    </row>
    <row r="291" spans="1:29" ht="15.75">
      <c r="A291" s="51"/>
      <c r="B291" s="52"/>
      <c r="C291" s="53"/>
      <c r="D291" s="53"/>
      <c r="E291" s="53"/>
      <c r="F291" s="53"/>
      <c r="G291" s="54"/>
      <c r="H291" s="54"/>
      <c r="I291" s="54"/>
      <c r="J291" s="54"/>
      <c r="K291" s="54"/>
      <c r="L291" s="54"/>
      <c r="M291" s="54"/>
      <c r="N291" s="54"/>
      <c r="O291" s="54"/>
      <c r="P291" s="54"/>
      <c r="Q291" s="54"/>
      <c r="R291" s="54"/>
      <c r="S291" s="54"/>
      <c r="T291" s="54"/>
      <c r="U291" s="54"/>
      <c r="V291" s="54"/>
      <c r="W291" s="54"/>
      <c r="X291" s="54"/>
      <c r="Y291" s="54"/>
      <c r="Z291" s="54"/>
      <c r="AA291" s="54"/>
      <c r="AB291" s="54"/>
      <c r="AC291" s="54"/>
    </row>
    <row r="292" spans="1:29" ht="15.75">
      <c r="A292" s="51"/>
      <c r="B292" s="52"/>
      <c r="C292" s="53"/>
      <c r="D292" s="53"/>
      <c r="E292" s="53"/>
      <c r="F292" s="53"/>
      <c r="G292" s="54"/>
      <c r="H292" s="54"/>
      <c r="I292" s="54"/>
      <c r="J292" s="54"/>
      <c r="K292" s="54"/>
      <c r="L292" s="54"/>
      <c r="M292" s="54"/>
      <c r="N292" s="54"/>
      <c r="O292" s="54"/>
      <c r="P292" s="54"/>
      <c r="Q292" s="54"/>
      <c r="R292" s="54"/>
      <c r="S292" s="54"/>
      <c r="T292" s="54"/>
      <c r="U292" s="54"/>
      <c r="V292" s="54"/>
      <c r="W292" s="54"/>
      <c r="X292" s="54"/>
      <c r="Y292" s="54"/>
      <c r="Z292" s="54"/>
      <c r="AA292" s="54"/>
      <c r="AB292" s="54"/>
      <c r="AC292" s="54"/>
    </row>
    <row r="293" spans="1:29" ht="15.75">
      <c r="A293" s="51"/>
      <c r="B293" s="52"/>
      <c r="C293" s="53"/>
      <c r="D293" s="53"/>
      <c r="E293" s="53"/>
      <c r="F293" s="53"/>
      <c r="G293" s="54"/>
      <c r="H293" s="54"/>
      <c r="I293" s="54"/>
      <c r="J293" s="54"/>
      <c r="K293" s="54"/>
      <c r="L293" s="54"/>
      <c r="M293" s="54"/>
      <c r="N293" s="54"/>
      <c r="O293" s="54"/>
      <c r="P293" s="54"/>
      <c r="Q293" s="54"/>
      <c r="R293" s="54"/>
      <c r="S293" s="54"/>
      <c r="T293" s="54"/>
      <c r="U293" s="54"/>
      <c r="V293" s="54"/>
      <c r="W293" s="54"/>
      <c r="X293" s="54"/>
      <c r="Y293" s="54"/>
      <c r="Z293" s="54"/>
      <c r="AA293" s="54"/>
      <c r="AB293" s="54"/>
      <c r="AC293" s="54"/>
    </row>
    <row r="294" spans="1:29" ht="15.75">
      <c r="A294" s="51"/>
      <c r="B294" s="52"/>
      <c r="C294" s="53"/>
      <c r="D294" s="53"/>
      <c r="E294" s="53"/>
      <c r="F294" s="53"/>
      <c r="G294" s="54"/>
      <c r="H294" s="54"/>
      <c r="I294" s="54"/>
      <c r="J294" s="54"/>
      <c r="K294" s="54"/>
      <c r="L294" s="54"/>
      <c r="M294" s="54"/>
      <c r="N294" s="54"/>
      <c r="O294" s="54"/>
      <c r="P294" s="54"/>
      <c r="Q294" s="54"/>
      <c r="R294" s="54"/>
      <c r="S294" s="54"/>
      <c r="T294" s="54"/>
      <c r="U294" s="54"/>
      <c r="V294" s="54"/>
      <c r="W294" s="54"/>
      <c r="X294" s="54"/>
      <c r="Y294" s="54"/>
      <c r="Z294" s="54"/>
      <c r="AA294" s="54"/>
      <c r="AB294" s="54"/>
      <c r="AC294" s="54"/>
    </row>
    <row r="295" spans="1:29" ht="15.75">
      <c r="A295" s="51"/>
      <c r="B295" s="52"/>
      <c r="C295" s="53"/>
      <c r="D295" s="53"/>
      <c r="E295" s="53"/>
      <c r="F295" s="53"/>
      <c r="G295" s="54"/>
      <c r="H295" s="54"/>
      <c r="I295" s="54"/>
      <c r="J295" s="54"/>
      <c r="K295" s="54"/>
      <c r="L295" s="54"/>
      <c r="M295" s="54"/>
      <c r="N295" s="54"/>
      <c r="O295" s="54"/>
      <c r="P295" s="54"/>
      <c r="Q295" s="54"/>
      <c r="R295" s="54"/>
      <c r="S295" s="54"/>
      <c r="T295" s="54"/>
      <c r="U295" s="54"/>
      <c r="V295" s="54"/>
      <c r="W295" s="54"/>
      <c r="X295" s="54"/>
      <c r="Y295" s="54"/>
      <c r="Z295" s="54"/>
      <c r="AA295" s="54"/>
      <c r="AB295" s="54"/>
      <c r="AC295" s="54"/>
    </row>
    <row r="296" spans="1:29" ht="15.75">
      <c r="A296" s="51"/>
      <c r="B296" s="52"/>
      <c r="C296" s="53"/>
      <c r="D296" s="53"/>
      <c r="E296" s="53"/>
      <c r="F296" s="53"/>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row>
    <row r="297" spans="1:29" ht="15.75">
      <c r="A297" s="51"/>
      <c r="B297" s="52"/>
      <c r="C297" s="53"/>
      <c r="D297" s="53"/>
      <c r="E297" s="53"/>
      <c r="F297" s="53"/>
      <c r="G297" s="54"/>
      <c r="H297" s="54"/>
      <c r="I297" s="54"/>
      <c r="J297" s="54"/>
      <c r="K297" s="54"/>
      <c r="L297" s="54"/>
      <c r="M297" s="54"/>
      <c r="N297" s="54"/>
      <c r="O297" s="54"/>
      <c r="P297" s="54"/>
      <c r="Q297" s="54"/>
      <c r="R297" s="54"/>
      <c r="S297" s="54"/>
      <c r="T297" s="54"/>
      <c r="U297" s="54"/>
      <c r="V297" s="54"/>
      <c r="W297" s="54"/>
      <c r="X297" s="54"/>
      <c r="Y297" s="54"/>
      <c r="Z297" s="54"/>
      <c r="AA297" s="54"/>
      <c r="AB297" s="54"/>
      <c r="AC297" s="54"/>
    </row>
    <row r="298" spans="1:29" ht="15.75">
      <c r="A298" s="51"/>
      <c r="B298" s="52"/>
      <c r="C298" s="53"/>
      <c r="D298" s="53"/>
      <c r="E298" s="53"/>
      <c r="F298" s="53"/>
      <c r="G298" s="54"/>
      <c r="H298" s="54"/>
      <c r="I298" s="54"/>
      <c r="J298" s="54"/>
      <c r="K298" s="54"/>
      <c r="L298" s="54"/>
      <c r="M298" s="54"/>
      <c r="N298" s="54"/>
      <c r="O298" s="54"/>
      <c r="P298" s="54"/>
      <c r="Q298" s="54"/>
      <c r="R298" s="54"/>
      <c r="S298" s="54"/>
      <c r="T298" s="54"/>
      <c r="U298" s="54"/>
      <c r="V298" s="54"/>
      <c r="W298" s="54"/>
      <c r="X298" s="54"/>
      <c r="Y298" s="54"/>
      <c r="Z298" s="54"/>
      <c r="AA298" s="54"/>
      <c r="AB298" s="54"/>
      <c r="AC298" s="54"/>
    </row>
    <row r="299" spans="1:29" ht="15.75">
      <c r="A299" s="51"/>
      <c r="B299" s="52"/>
      <c r="C299" s="53"/>
      <c r="D299" s="53"/>
      <c r="E299" s="53"/>
      <c r="F299" s="53"/>
      <c r="G299" s="54"/>
      <c r="H299" s="54"/>
      <c r="I299" s="54"/>
      <c r="J299" s="54"/>
      <c r="K299" s="54"/>
      <c r="L299" s="54"/>
      <c r="M299" s="54"/>
      <c r="N299" s="54"/>
      <c r="O299" s="54"/>
      <c r="P299" s="54"/>
      <c r="Q299" s="54"/>
      <c r="R299" s="54"/>
      <c r="S299" s="54"/>
      <c r="T299" s="54"/>
      <c r="U299" s="54"/>
      <c r="V299" s="54"/>
      <c r="W299" s="54"/>
      <c r="X299" s="54"/>
      <c r="Y299" s="54"/>
      <c r="Z299" s="54"/>
      <c r="AA299" s="54"/>
      <c r="AB299" s="54"/>
      <c r="AC299" s="54"/>
    </row>
    <row r="300" spans="1:29" ht="15.75">
      <c r="A300" s="51"/>
      <c r="B300" s="52"/>
      <c r="C300" s="53"/>
      <c r="D300" s="53"/>
      <c r="E300" s="53"/>
      <c r="F300" s="53"/>
      <c r="G300" s="54"/>
      <c r="H300" s="54"/>
      <c r="I300" s="54"/>
      <c r="J300" s="54"/>
      <c r="K300" s="54"/>
      <c r="L300" s="54"/>
      <c r="M300" s="54"/>
      <c r="N300" s="54"/>
      <c r="O300" s="54"/>
      <c r="P300" s="54"/>
      <c r="Q300" s="54"/>
      <c r="R300" s="54"/>
      <c r="S300" s="54"/>
      <c r="T300" s="54"/>
      <c r="U300" s="54"/>
      <c r="V300" s="54"/>
      <c r="W300" s="54"/>
      <c r="X300" s="54"/>
      <c r="Y300" s="54"/>
      <c r="Z300" s="54"/>
      <c r="AA300" s="54"/>
      <c r="AB300" s="54"/>
      <c r="AC300" s="54"/>
    </row>
    <row r="301" spans="1:29" ht="15.75">
      <c r="A301" s="51"/>
      <c r="B301" s="52"/>
      <c r="C301" s="53"/>
      <c r="D301" s="53"/>
      <c r="E301" s="53"/>
      <c r="F301" s="53"/>
      <c r="G301" s="54"/>
      <c r="H301" s="54"/>
      <c r="I301" s="54"/>
      <c r="J301" s="54"/>
      <c r="K301" s="54"/>
      <c r="L301" s="54"/>
      <c r="M301" s="54"/>
      <c r="N301" s="54"/>
      <c r="O301" s="54"/>
      <c r="P301" s="54"/>
      <c r="Q301" s="54"/>
      <c r="R301" s="54"/>
      <c r="S301" s="54"/>
      <c r="T301" s="54"/>
      <c r="U301" s="54"/>
      <c r="V301" s="54"/>
      <c r="W301" s="54"/>
      <c r="X301" s="54"/>
      <c r="Y301" s="54"/>
      <c r="Z301" s="54"/>
      <c r="AA301" s="54"/>
      <c r="AB301" s="54"/>
      <c r="AC301" s="54"/>
    </row>
    <row r="302" spans="1:29" ht="15.75">
      <c r="A302" s="51"/>
      <c r="B302" s="52"/>
      <c r="C302" s="53"/>
      <c r="D302" s="53"/>
      <c r="E302" s="53"/>
      <c r="F302" s="53"/>
      <c r="G302" s="54"/>
      <c r="H302" s="54"/>
      <c r="I302" s="54"/>
      <c r="J302" s="54"/>
      <c r="K302" s="54"/>
      <c r="L302" s="54"/>
      <c r="M302" s="54"/>
      <c r="N302" s="54"/>
      <c r="O302" s="54"/>
      <c r="P302" s="54"/>
      <c r="Q302" s="54"/>
      <c r="R302" s="54"/>
      <c r="S302" s="54"/>
      <c r="T302" s="54"/>
      <c r="U302" s="54"/>
      <c r="V302" s="54"/>
      <c r="W302" s="54"/>
      <c r="X302" s="54"/>
      <c r="Y302" s="54"/>
      <c r="Z302" s="54"/>
      <c r="AA302" s="54"/>
      <c r="AB302" s="54"/>
      <c r="AC302" s="54"/>
    </row>
    <row r="303" spans="1:29" ht="15.75">
      <c r="A303" s="51"/>
      <c r="B303" s="52"/>
      <c r="C303" s="53"/>
      <c r="D303" s="53"/>
      <c r="E303" s="53"/>
      <c r="F303" s="53"/>
      <c r="G303" s="54"/>
      <c r="H303" s="54"/>
      <c r="I303" s="54"/>
      <c r="J303" s="54"/>
      <c r="K303" s="54"/>
      <c r="L303" s="54"/>
      <c r="M303" s="54"/>
      <c r="N303" s="54"/>
      <c r="O303" s="54"/>
      <c r="P303" s="54"/>
      <c r="Q303" s="54"/>
      <c r="R303" s="54"/>
      <c r="S303" s="54"/>
      <c r="T303" s="54"/>
      <c r="U303" s="54"/>
      <c r="V303" s="54"/>
      <c r="W303" s="54"/>
      <c r="X303" s="54"/>
      <c r="Y303" s="54"/>
      <c r="Z303" s="54"/>
      <c r="AA303" s="54"/>
      <c r="AB303" s="54"/>
      <c r="AC303" s="54"/>
    </row>
    <row r="304" spans="1:29" ht="15.75">
      <c r="A304" s="51"/>
      <c r="B304" s="52"/>
      <c r="C304" s="53"/>
      <c r="D304" s="53"/>
      <c r="E304" s="53"/>
      <c r="F304" s="53"/>
      <c r="G304" s="54"/>
      <c r="H304" s="54"/>
      <c r="I304" s="54"/>
      <c r="J304" s="54"/>
      <c r="K304" s="54"/>
      <c r="L304" s="54"/>
      <c r="M304" s="54"/>
      <c r="N304" s="54"/>
      <c r="O304" s="54"/>
      <c r="P304" s="54"/>
      <c r="Q304" s="54"/>
      <c r="R304" s="54"/>
      <c r="S304" s="54"/>
      <c r="T304" s="54"/>
      <c r="U304" s="54"/>
      <c r="V304" s="54"/>
      <c r="W304" s="54"/>
      <c r="X304" s="54"/>
      <c r="Y304" s="54"/>
      <c r="Z304" s="54"/>
      <c r="AA304" s="54"/>
      <c r="AB304" s="54"/>
      <c r="AC304" s="54"/>
    </row>
    <row r="305" spans="1:29" ht="15.75">
      <c r="A305" s="51"/>
      <c r="B305" s="52"/>
      <c r="C305" s="53"/>
      <c r="D305" s="53"/>
      <c r="E305" s="53"/>
      <c r="F305" s="53"/>
      <c r="G305" s="54"/>
      <c r="H305" s="54"/>
      <c r="I305" s="54"/>
      <c r="J305" s="54"/>
      <c r="K305" s="54"/>
      <c r="L305" s="54"/>
      <c r="M305" s="54"/>
      <c r="N305" s="54"/>
      <c r="O305" s="54"/>
      <c r="P305" s="54"/>
      <c r="Q305" s="54"/>
      <c r="R305" s="54"/>
      <c r="S305" s="54"/>
      <c r="T305" s="54"/>
      <c r="U305" s="54"/>
      <c r="V305" s="54"/>
      <c r="W305" s="54"/>
      <c r="X305" s="54"/>
      <c r="Y305" s="54"/>
      <c r="Z305" s="54"/>
      <c r="AA305" s="54"/>
      <c r="AB305" s="54"/>
      <c r="AC305" s="54"/>
    </row>
    <row r="306" spans="1:29" ht="15.75">
      <c r="A306" s="51"/>
      <c r="B306" s="52"/>
      <c r="C306" s="53"/>
      <c r="D306" s="53"/>
      <c r="E306" s="53"/>
      <c r="F306" s="53"/>
      <c r="G306" s="54"/>
      <c r="H306" s="54"/>
      <c r="I306" s="54"/>
      <c r="J306" s="54"/>
      <c r="K306" s="54"/>
      <c r="L306" s="54"/>
      <c r="M306" s="54"/>
      <c r="N306" s="54"/>
      <c r="O306" s="54"/>
      <c r="P306" s="54"/>
      <c r="Q306" s="54"/>
      <c r="R306" s="54"/>
      <c r="S306" s="54"/>
      <c r="T306" s="54"/>
      <c r="U306" s="54"/>
      <c r="V306" s="54"/>
      <c r="W306" s="54"/>
      <c r="X306" s="54"/>
      <c r="Y306" s="54"/>
      <c r="Z306" s="54"/>
      <c r="AA306" s="54"/>
      <c r="AB306" s="54"/>
      <c r="AC306" s="54"/>
    </row>
    <row r="307" spans="1:29" ht="15.75">
      <c r="A307" s="51"/>
      <c r="B307" s="52"/>
      <c r="C307" s="53"/>
      <c r="D307" s="53"/>
      <c r="E307" s="53"/>
      <c r="F307" s="53"/>
      <c r="G307" s="54"/>
      <c r="H307" s="54"/>
      <c r="I307" s="54"/>
      <c r="J307" s="54"/>
      <c r="K307" s="54"/>
      <c r="L307" s="54"/>
      <c r="M307" s="54"/>
      <c r="N307" s="54"/>
      <c r="O307" s="54"/>
      <c r="P307" s="54"/>
      <c r="Q307" s="54"/>
      <c r="R307" s="54"/>
      <c r="S307" s="54"/>
      <c r="T307" s="54"/>
      <c r="U307" s="54"/>
      <c r="V307" s="54"/>
      <c r="W307" s="54"/>
      <c r="X307" s="54"/>
      <c r="Y307" s="54"/>
      <c r="Z307" s="54"/>
      <c r="AA307" s="54"/>
      <c r="AB307" s="54"/>
      <c r="AC307" s="54"/>
    </row>
    <row r="308" spans="1:29" ht="15.75">
      <c r="A308" s="51"/>
      <c r="B308" s="52"/>
      <c r="C308" s="53"/>
      <c r="D308" s="53"/>
      <c r="E308" s="53"/>
      <c r="F308" s="53"/>
      <c r="G308" s="54"/>
      <c r="H308" s="54"/>
      <c r="I308" s="54"/>
      <c r="J308" s="54"/>
      <c r="K308" s="54"/>
      <c r="L308" s="54"/>
      <c r="M308" s="54"/>
      <c r="N308" s="54"/>
      <c r="O308" s="54"/>
      <c r="P308" s="54"/>
      <c r="Q308" s="54"/>
      <c r="R308" s="54"/>
      <c r="S308" s="54"/>
      <c r="T308" s="54"/>
      <c r="U308" s="54"/>
      <c r="V308" s="54"/>
      <c r="W308" s="54"/>
      <c r="X308" s="54"/>
      <c r="Y308" s="54"/>
      <c r="Z308" s="54"/>
      <c r="AA308" s="54"/>
      <c r="AB308" s="54"/>
      <c r="AC308" s="54"/>
    </row>
    <row r="309" spans="1:29" ht="15.75">
      <c r="A309" s="51"/>
      <c r="B309" s="52"/>
      <c r="C309" s="53"/>
      <c r="D309" s="53"/>
      <c r="E309" s="53"/>
      <c r="F309" s="53"/>
      <c r="G309" s="54"/>
      <c r="H309" s="54"/>
      <c r="I309" s="54"/>
      <c r="J309" s="54"/>
      <c r="K309" s="54"/>
      <c r="L309" s="54"/>
      <c r="M309" s="54"/>
      <c r="N309" s="54"/>
      <c r="O309" s="54"/>
      <c r="P309" s="54"/>
      <c r="Q309" s="54"/>
      <c r="R309" s="54"/>
      <c r="S309" s="54"/>
      <c r="T309" s="54"/>
      <c r="U309" s="54"/>
      <c r="V309" s="54"/>
      <c r="W309" s="54"/>
      <c r="X309" s="54"/>
      <c r="Y309" s="54"/>
      <c r="Z309" s="54"/>
      <c r="AA309" s="54"/>
      <c r="AB309" s="54"/>
      <c r="AC309" s="54"/>
    </row>
    <row r="310" spans="1:29" ht="15.75">
      <c r="A310" s="51"/>
      <c r="B310" s="52"/>
      <c r="C310" s="53"/>
      <c r="D310" s="53"/>
      <c r="E310" s="53"/>
      <c r="F310" s="53"/>
      <c r="G310" s="54"/>
      <c r="H310" s="54"/>
      <c r="I310" s="54"/>
      <c r="J310" s="54"/>
      <c r="K310" s="54"/>
      <c r="L310" s="54"/>
      <c r="M310" s="54"/>
      <c r="N310" s="54"/>
      <c r="O310" s="54"/>
      <c r="P310" s="54"/>
      <c r="Q310" s="54"/>
      <c r="R310" s="54"/>
      <c r="S310" s="54"/>
      <c r="T310" s="54"/>
      <c r="U310" s="54"/>
      <c r="V310" s="54"/>
      <c r="W310" s="54"/>
      <c r="X310" s="54"/>
      <c r="Y310" s="54"/>
      <c r="Z310" s="54"/>
      <c r="AA310" s="54"/>
      <c r="AB310" s="54"/>
      <c r="AC310" s="54"/>
    </row>
    <row r="311" spans="1:29" ht="15.75">
      <c r="A311" s="51"/>
      <c r="B311" s="52"/>
      <c r="C311" s="53"/>
      <c r="D311" s="53"/>
      <c r="E311" s="53"/>
      <c r="F311" s="53"/>
      <c r="G311" s="54"/>
      <c r="H311" s="54"/>
      <c r="I311" s="54"/>
      <c r="J311" s="54"/>
      <c r="K311" s="54"/>
      <c r="L311" s="54"/>
      <c r="M311" s="54"/>
      <c r="N311" s="54"/>
      <c r="O311" s="54"/>
      <c r="P311" s="54"/>
      <c r="Q311" s="54"/>
      <c r="R311" s="54"/>
      <c r="S311" s="54"/>
      <c r="T311" s="54"/>
      <c r="U311" s="54"/>
      <c r="V311" s="54"/>
      <c r="W311" s="54"/>
      <c r="X311" s="54"/>
      <c r="Y311" s="54"/>
      <c r="Z311" s="54"/>
      <c r="AA311" s="54"/>
      <c r="AB311" s="54"/>
      <c r="AC311" s="54"/>
    </row>
    <row r="312" spans="1:29" ht="15.75">
      <c r="A312" s="51"/>
      <c r="B312" s="52"/>
      <c r="C312" s="53"/>
      <c r="D312" s="53"/>
      <c r="E312" s="53"/>
      <c r="F312" s="53"/>
      <c r="G312" s="54"/>
      <c r="H312" s="54"/>
      <c r="I312" s="54"/>
      <c r="J312" s="54"/>
      <c r="K312" s="54"/>
      <c r="L312" s="54"/>
      <c r="M312" s="54"/>
      <c r="N312" s="54"/>
      <c r="O312" s="54"/>
      <c r="P312" s="54"/>
      <c r="Q312" s="54"/>
      <c r="R312" s="54"/>
      <c r="S312" s="54"/>
      <c r="T312" s="54"/>
      <c r="U312" s="54"/>
      <c r="V312" s="54"/>
      <c r="W312" s="54"/>
      <c r="X312" s="54"/>
      <c r="Y312" s="54"/>
      <c r="Z312" s="54"/>
      <c r="AA312" s="54"/>
      <c r="AB312" s="54"/>
      <c r="AC312" s="54"/>
    </row>
    <row r="313" spans="1:29" ht="15.75">
      <c r="A313" s="51"/>
      <c r="B313" s="52"/>
      <c r="C313" s="53"/>
      <c r="D313" s="53"/>
      <c r="E313" s="53"/>
      <c r="F313" s="53"/>
      <c r="G313" s="54"/>
      <c r="H313" s="54"/>
      <c r="I313" s="54"/>
      <c r="J313" s="54"/>
      <c r="K313" s="54"/>
      <c r="L313" s="54"/>
      <c r="M313" s="54"/>
      <c r="N313" s="54"/>
      <c r="O313" s="54"/>
      <c r="P313" s="54"/>
      <c r="Q313" s="54"/>
      <c r="R313" s="54"/>
      <c r="S313" s="54"/>
      <c r="T313" s="54"/>
      <c r="U313" s="54"/>
      <c r="V313" s="54"/>
      <c r="W313" s="54"/>
      <c r="X313" s="54"/>
      <c r="Y313" s="54"/>
      <c r="Z313" s="54"/>
      <c r="AA313" s="54"/>
      <c r="AB313" s="54"/>
      <c r="AC313" s="54"/>
    </row>
    <row r="314" spans="1:29" ht="15.75">
      <c r="A314" s="51"/>
      <c r="B314" s="52"/>
      <c r="C314" s="53"/>
      <c r="D314" s="53"/>
      <c r="E314" s="53"/>
      <c r="F314" s="53"/>
      <c r="G314" s="54"/>
      <c r="H314" s="54"/>
      <c r="I314" s="54"/>
      <c r="J314" s="54"/>
      <c r="K314" s="54"/>
      <c r="L314" s="54"/>
      <c r="M314" s="54"/>
      <c r="N314" s="54"/>
      <c r="O314" s="54"/>
      <c r="P314" s="54"/>
      <c r="Q314" s="54"/>
      <c r="R314" s="54"/>
      <c r="S314" s="54"/>
      <c r="T314" s="54"/>
      <c r="U314" s="54"/>
      <c r="V314" s="54"/>
      <c r="W314" s="54"/>
      <c r="X314" s="54"/>
      <c r="Y314" s="54"/>
      <c r="Z314" s="54"/>
      <c r="AA314" s="54"/>
      <c r="AB314" s="54"/>
      <c r="AC314" s="54"/>
    </row>
    <row r="315" spans="1:29" ht="15.75">
      <c r="A315" s="51"/>
      <c r="B315" s="52"/>
      <c r="C315" s="53"/>
      <c r="D315" s="53"/>
      <c r="E315" s="53"/>
      <c r="F315" s="53"/>
      <c r="G315" s="54"/>
      <c r="H315" s="54"/>
      <c r="I315" s="54"/>
      <c r="J315" s="54"/>
      <c r="K315" s="54"/>
      <c r="L315" s="54"/>
      <c r="M315" s="54"/>
      <c r="N315" s="54"/>
      <c r="O315" s="54"/>
      <c r="P315" s="54"/>
      <c r="Q315" s="54"/>
      <c r="R315" s="54"/>
      <c r="S315" s="54"/>
      <c r="T315" s="54"/>
      <c r="U315" s="54"/>
      <c r="V315" s="54"/>
      <c r="W315" s="54"/>
      <c r="X315" s="54"/>
      <c r="Y315" s="54"/>
      <c r="Z315" s="54"/>
      <c r="AA315" s="54"/>
      <c r="AB315" s="54"/>
      <c r="AC315" s="54"/>
    </row>
    <row r="316" spans="1:29" ht="15.75">
      <c r="A316" s="51"/>
      <c r="B316" s="52"/>
      <c r="C316" s="53"/>
      <c r="D316" s="53"/>
      <c r="E316" s="53"/>
      <c r="F316" s="53"/>
      <c r="G316" s="54"/>
      <c r="H316" s="54"/>
      <c r="I316" s="54"/>
      <c r="J316" s="54"/>
      <c r="K316" s="54"/>
      <c r="L316" s="54"/>
      <c r="M316" s="54"/>
      <c r="N316" s="54"/>
      <c r="O316" s="54"/>
      <c r="P316" s="54"/>
      <c r="Q316" s="54"/>
      <c r="R316" s="54"/>
      <c r="S316" s="54"/>
      <c r="T316" s="54"/>
      <c r="U316" s="54"/>
      <c r="V316" s="54"/>
      <c r="W316" s="54"/>
      <c r="X316" s="54"/>
      <c r="Y316" s="54"/>
      <c r="Z316" s="54"/>
      <c r="AA316" s="54"/>
      <c r="AB316" s="54"/>
      <c r="AC316" s="54"/>
    </row>
    <row r="317" spans="1:29" ht="15.75">
      <c r="A317" s="51"/>
      <c r="B317" s="52"/>
      <c r="C317" s="53"/>
      <c r="D317" s="53"/>
      <c r="E317" s="53"/>
      <c r="F317" s="53"/>
      <c r="G317" s="54"/>
      <c r="H317" s="54"/>
      <c r="I317" s="54"/>
      <c r="J317" s="54"/>
      <c r="K317" s="54"/>
      <c r="L317" s="54"/>
      <c r="M317" s="54"/>
      <c r="N317" s="54"/>
      <c r="O317" s="54"/>
      <c r="P317" s="54"/>
      <c r="Q317" s="54"/>
      <c r="R317" s="54"/>
      <c r="S317" s="54"/>
      <c r="T317" s="54"/>
      <c r="U317" s="54"/>
      <c r="V317" s="54"/>
      <c r="W317" s="54"/>
      <c r="X317" s="54"/>
      <c r="Y317" s="54"/>
      <c r="Z317" s="54"/>
      <c r="AA317" s="54"/>
      <c r="AB317" s="54"/>
      <c r="AC317" s="54"/>
    </row>
    <row r="318" spans="1:29" ht="15.75">
      <c r="A318" s="51"/>
      <c r="B318" s="52"/>
      <c r="C318" s="53"/>
      <c r="D318" s="53"/>
      <c r="E318" s="53"/>
      <c r="F318" s="53"/>
      <c r="G318" s="54"/>
      <c r="H318" s="54"/>
      <c r="I318" s="54"/>
      <c r="J318" s="54"/>
      <c r="K318" s="54"/>
      <c r="L318" s="54"/>
      <c r="M318" s="54"/>
      <c r="N318" s="54"/>
      <c r="O318" s="54"/>
      <c r="P318" s="54"/>
      <c r="Q318" s="54"/>
      <c r="R318" s="54"/>
      <c r="S318" s="54"/>
      <c r="T318" s="54"/>
      <c r="U318" s="54"/>
      <c r="V318" s="54"/>
      <c r="W318" s="54"/>
      <c r="X318" s="54"/>
      <c r="Y318" s="54"/>
      <c r="Z318" s="54"/>
      <c r="AA318" s="54"/>
      <c r="AB318" s="54"/>
      <c r="AC318" s="54"/>
    </row>
    <row r="319" spans="1:29" ht="15.75">
      <c r="A319" s="51"/>
      <c r="B319" s="52"/>
      <c r="C319" s="53"/>
      <c r="D319" s="53"/>
      <c r="E319" s="53"/>
      <c r="F319" s="53"/>
      <c r="G319" s="54"/>
      <c r="H319" s="54"/>
      <c r="I319" s="54"/>
      <c r="J319" s="54"/>
      <c r="K319" s="54"/>
      <c r="L319" s="54"/>
      <c r="M319" s="54"/>
      <c r="N319" s="54"/>
      <c r="O319" s="54"/>
      <c r="P319" s="54"/>
      <c r="Q319" s="54"/>
      <c r="R319" s="54"/>
      <c r="S319" s="54"/>
      <c r="T319" s="54"/>
      <c r="U319" s="54"/>
      <c r="V319" s="54"/>
      <c r="W319" s="54"/>
      <c r="X319" s="54"/>
      <c r="Y319" s="54"/>
      <c r="Z319" s="54"/>
      <c r="AA319" s="54"/>
      <c r="AB319" s="54"/>
      <c r="AC319" s="54"/>
    </row>
    <row r="320" spans="1:29" ht="15.75">
      <c r="A320" s="51"/>
      <c r="B320" s="52"/>
      <c r="C320" s="53"/>
      <c r="D320" s="53"/>
      <c r="E320" s="53"/>
      <c r="F320" s="53"/>
      <c r="G320" s="54"/>
      <c r="H320" s="54"/>
      <c r="I320" s="54"/>
      <c r="J320" s="54"/>
      <c r="K320" s="54"/>
      <c r="L320" s="54"/>
      <c r="M320" s="54"/>
      <c r="N320" s="54"/>
      <c r="O320" s="54"/>
      <c r="P320" s="54"/>
      <c r="Q320" s="54"/>
      <c r="R320" s="54"/>
      <c r="S320" s="54"/>
      <c r="T320" s="54"/>
      <c r="U320" s="54"/>
      <c r="V320" s="54"/>
      <c r="W320" s="54"/>
      <c r="X320" s="54"/>
      <c r="Y320" s="54"/>
      <c r="Z320" s="54"/>
      <c r="AA320" s="54"/>
      <c r="AB320" s="54"/>
      <c r="AC320" s="54"/>
    </row>
    <row r="321" spans="1:29" ht="15.75">
      <c r="A321" s="51"/>
      <c r="B321" s="52"/>
      <c r="C321" s="53"/>
      <c r="D321" s="53"/>
      <c r="E321" s="53"/>
      <c r="F321" s="53"/>
      <c r="G321" s="54"/>
      <c r="H321" s="54"/>
      <c r="I321" s="54"/>
      <c r="J321" s="54"/>
      <c r="K321" s="54"/>
      <c r="L321" s="54"/>
      <c r="M321" s="54"/>
      <c r="N321" s="54"/>
      <c r="O321" s="54"/>
      <c r="P321" s="54"/>
      <c r="Q321" s="54"/>
      <c r="R321" s="54"/>
      <c r="S321" s="54"/>
      <c r="T321" s="54"/>
      <c r="U321" s="54"/>
      <c r="V321" s="54"/>
      <c r="W321" s="54"/>
      <c r="X321" s="54"/>
      <c r="Y321" s="54"/>
      <c r="Z321" s="54"/>
      <c r="AA321" s="54"/>
      <c r="AB321" s="54"/>
      <c r="AC321" s="54"/>
    </row>
    <row r="322" spans="1:29" ht="15.75">
      <c r="A322" s="51"/>
      <c r="B322" s="52"/>
      <c r="C322" s="53"/>
      <c r="D322" s="53"/>
      <c r="E322" s="53"/>
      <c r="F322" s="53"/>
      <c r="G322" s="54"/>
      <c r="H322" s="54"/>
      <c r="I322" s="54"/>
      <c r="J322" s="54"/>
      <c r="K322" s="54"/>
      <c r="L322" s="54"/>
      <c r="M322" s="54"/>
      <c r="N322" s="54"/>
      <c r="O322" s="54"/>
      <c r="P322" s="54"/>
      <c r="Q322" s="54"/>
      <c r="R322" s="54"/>
      <c r="S322" s="54"/>
      <c r="T322" s="54"/>
      <c r="U322" s="54"/>
      <c r="V322" s="54"/>
      <c r="W322" s="54"/>
      <c r="X322" s="54"/>
      <c r="Y322" s="54"/>
      <c r="Z322" s="54"/>
      <c r="AA322" s="54"/>
      <c r="AB322" s="54"/>
      <c r="AC322" s="54"/>
    </row>
    <row r="323" spans="1:29" ht="15.75">
      <c r="A323" s="51"/>
      <c r="B323" s="52"/>
      <c r="C323" s="53"/>
      <c r="D323" s="53"/>
      <c r="E323" s="53"/>
      <c r="F323" s="53"/>
      <c r="G323" s="54"/>
      <c r="H323" s="54"/>
      <c r="I323" s="54"/>
      <c r="J323" s="54"/>
      <c r="K323" s="54"/>
      <c r="L323" s="54"/>
      <c r="M323" s="54"/>
      <c r="N323" s="54"/>
      <c r="O323" s="54"/>
      <c r="P323" s="54"/>
      <c r="Q323" s="54"/>
      <c r="R323" s="54"/>
      <c r="S323" s="54"/>
      <c r="T323" s="54"/>
      <c r="U323" s="54"/>
      <c r="V323" s="54"/>
      <c r="W323" s="54"/>
      <c r="X323" s="54"/>
      <c r="Y323" s="54"/>
      <c r="Z323" s="54"/>
      <c r="AA323" s="54"/>
      <c r="AB323" s="54"/>
      <c r="AC323" s="54"/>
    </row>
    <row r="324" spans="1:29" ht="15.75">
      <c r="A324" s="51"/>
      <c r="B324" s="52"/>
      <c r="C324" s="53"/>
      <c r="D324" s="53"/>
      <c r="E324" s="53"/>
      <c r="F324" s="53"/>
      <c r="G324" s="54"/>
      <c r="H324" s="54"/>
      <c r="I324" s="54"/>
      <c r="J324" s="54"/>
      <c r="K324" s="54"/>
      <c r="L324" s="54"/>
      <c r="M324" s="54"/>
      <c r="N324" s="54"/>
      <c r="O324" s="54"/>
      <c r="P324" s="54"/>
      <c r="Q324" s="54"/>
      <c r="R324" s="54"/>
      <c r="S324" s="54"/>
      <c r="T324" s="54"/>
      <c r="U324" s="54"/>
      <c r="V324" s="54"/>
      <c r="W324" s="54"/>
      <c r="X324" s="54"/>
      <c r="Y324" s="54"/>
      <c r="Z324" s="54"/>
      <c r="AA324" s="54"/>
      <c r="AB324" s="54"/>
      <c r="AC324" s="54"/>
    </row>
    <row r="325" spans="1:29" ht="15.75">
      <c r="A325" s="51"/>
      <c r="B325" s="52"/>
      <c r="C325" s="53"/>
      <c r="D325" s="53"/>
      <c r="E325" s="53"/>
      <c r="F325" s="53"/>
      <c r="G325" s="54"/>
      <c r="H325" s="54"/>
      <c r="I325" s="54"/>
      <c r="J325" s="54"/>
      <c r="K325" s="54"/>
      <c r="L325" s="54"/>
      <c r="M325" s="54"/>
      <c r="N325" s="54"/>
      <c r="O325" s="54"/>
      <c r="P325" s="54"/>
      <c r="Q325" s="54"/>
      <c r="R325" s="54"/>
      <c r="S325" s="54"/>
      <c r="T325" s="54"/>
      <c r="U325" s="54"/>
      <c r="V325" s="54"/>
      <c r="W325" s="54"/>
      <c r="X325" s="54"/>
      <c r="Y325" s="54"/>
      <c r="Z325" s="54"/>
      <c r="AA325" s="54"/>
      <c r="AB325" s="54"/>
      <c r="AC325" s="54"/>
    </row>
    <row r="326" spans="1:29" ht="15.75">
      <c r="A326" s="51"/>
      <c r="B326" s="52"/>
      <c r="C326" s="53"/>
      <c r="D326" s="53"/>
      <c r="E326" s="53"/>
      <c r="F326" s="53"/>
      <c r="G326" s="54"/>
      <c r="H326" s="54"/>
      <c r="I326" s="54"/>
      <c r="J326" s="54"/>
      <c r="K326" s="54"/>
      <c r="L326" s="54"/>
      <c r="M326" s="54"/>
      <c r="N326" s="54"/>
      <c r="O326" s="54"/>
      <c r="P326" s="54"/>
      <c r="Q326" s="54"/>
      <c r="R326" s="54"/>
      <c r="S326" s="54"/>
      <c r="T326" s="54"/>
      <c r="U326" s="54"/>
      <c r="V326" s="54"/>
      <c r="W326" s="54"/>
      <c r="X326" s="54"/>
      <c r="Y326" s="54"/>
      <c r="Z326" s="54"/>
      <c r="AA326" s="54"/>
      <c r="AB326" s="54"/>
      <c r="AC326" s="54"/>
    </row>
    <row r="327" spans="1:29" ht="15.75">
      <c r="A327" s="51"/>
      <c r="B327" s="52"/>
      <c r="C327" s="53"/>
      <c r="D327" s="53"/>
      <c r="E327" s="53"/>
      <c r="F327" s="53"/>
      <c r="G327" s="54"/>
      <c r="H327" s="54"/>
      <c r="I327" s="54"/>
      <c r="J327" s="54"/>
      <c r="K327" s="54"/>
      <c r="L327" s="54"/>
      <c r="M327" s="54"/>
      <c r="N327" s="54"/>
      <c r="O327" s="54"/>
      <c r="P327" s="54"/>
      <c r="Q327" s="54"/>
      <c r="R327" s="54"/>
      <c r="S327" s="54"/>
      <c r="T327" s="54"/>
      <c r="U327" s="54"/>
      <c r="V327" s="54"/>
      <c r="W327" s="54"/>
      <c r="X327" s="54"/>
      <c r="Y327" s="54"/>
      <c r="Z327" s="54"/>
      <c r="AA327" s="54"/>
      <c r="AB327" s="54"/>
      <c r="AC327" s="54"/>
    </row>
    <row r="328" spans="1:29" ht="15.75">
      <c r="A328" s="51"/>
      <c r="B328" s="52"/>
      <c r="C328" s="53"/>
      <c r="D328" s="53"/>
      <c r="E328" s="53"/>
      <c r="F328" s="53"/>
      <c r="G328" s="54"/>
      <c r="H328" s="54"/>
      <c r="I328" s="54"/>
      <c r="J328" s="54"/>
      <c r="K328" s="54"/>
      <c r="L328" s="54"/>
      <c r="M328" s="54"/>
      <c r="N328" s="54"/>
      <c r="O328" s="54"/>
      <c r="P328" s="54"/>
      <c r="Q328" s="54"/>
      <c r="R328" s="54"/>
      <c r="S328" s="54"/>
      <c r="T328" s="54"/>
      <c r="U328" s="54"/>
      <c r="V328" s="54"/>
      <c r="W328" s="54"/>
      <c r="X328" s="54"/>
      <c r="Y328" s="54"/>
      <c r="Z328" s="54"/>
      <c r="AA328" s="54"/>
      <c r="AB328" s="54"/>
      <c r="AC328" s="54"/>
    </row>
    <row r="329" spans="1:29" ht="15.75">
      <c r="A329" s="51"/>
      <c r="B329" s="52"/>
      <c r="C329" s="53"/>
      <c r="D329" s="53"/>
      <c r="E329" s="53"/>
      <c r="F329" s="53"/>
      <c r="G329" s="54"/>
      <c r="H329" s="54"/>
      <c r="I329" s="54"/>
      <c r="J329" s="54"/>
      <c r="K329" s="54"/>
      <c r="L329" s="54"/>
      <c r="M329" s="54"/>
      <c r="N329" s="54"/>
      <c r="O329" s="54"/>
      <c r="P329" s="54"/>
      <c r="Q329" s="54"/>
      <c r="R329" s="54"/>
      <c r="S329" s="54"/>
      <c r="T329" s="54"/>
      <c r="U329" s="54"/>
      <c r="V329" s="54"/>
      <c r="W329" s="54"/>
      <c r="X329" s="54"/>
      <c r="Y329" s="54"/>
      <c r="Z329" s="54"/>
      <c r="AA329" s="54"/>
      <c r="AB329" s="54"/>
      <c r="AC329" s="54"/>
    </row>
    <row r="330" spans="1:29" ht="15.75">
      <c r="A330" s="51"/>
      <c r="B330" s="52"/>
      <c r="C330" s="53"/>
      <c r="D330" s="53"/>
      <c r="E330" s="53"/>
      <c r="F330" s="53"/>
      <c r="G330" s="54"/>
      <c r="H330" s="54"/>
      <c r="I330" s="54"/>
      <c r="J330" s="54"/>
      <c r="K330" s="54"/>
      <c r="L330" s="54"/>
      <c r="M330" s="54"/>
      <c r="N330" s="54"/>
      <c r="O330" s="54"/>
      <c r="P330" s="54"/>
      <c r="Q330" s="54"/>
      <c r="R330" s="54"/>
      <c r="S330" s="54"/>
      <c r="T330" s="54"/>
      <c r="U330" s="54"/>
      <c r="V330" s="54"/>
      <c r="W330" s="54"/>
      <c r="X330" s="54"/>
      <c r="Y330" s="54"/>
      <c r="Z330" s="54"/>
      <c r="AA330" s="54"/>
      <c r="AB330" s="54"/>
      <c r="AC330" s="54"/>
    </row>
    <row r="331" spans="1:29" ht="15.75">
      <c r="A331" s="51"/>
      <c r="B331" s="52"/>
      <c r="C331" s="53"/>
      <c r="D331" s="53"/>
      <c r="E331" s="53"/>
      <c r="F331" s="53"/>
      <c r="G331" s="54"/>
      <c r="H331" s="54"/>
      <c r="I331" s="54"/>
      <c r="J331" s="54"/>
      <c r="K331" s="54"/>
      <c r="L331" s="54"/>
      <c r="M331" s="54"/>
      <c r="N331" s="54"/>
      <c r="O331" s="54"/>
      <c r="P331" s="54"/>
      <c r="Q331" s="54"/>
      <c r="R331" s="54"/>
      <c r="S331" s="54"/>
      <c r="T331" s="54"/>
      <c r="U331" s="54"/>
      <c r="V331" s="54"/>
      <c r="W331" s="54"/>
      <c r="X331" s="54"/>
      <c r="Y331" s="54"/>
      <c r="Z331" s="54"/>
      <c r="AA331" s="54"/>
      <c r="AB331" s="54"/>
      <c r="AC331" s="54"/>
    </row>
    <row r="332" spans="1:29" ht="15.75">
      <c r="A332" s="51"/>
      <c r="B332" s="52"/>
      <c r="C332" s="53"/>
      <c r="D332" s="53"/>
      <c r="E332" s="53"/>
      <c r="F332" s="53"/>
      <c r="G332" s="54"/>
      <c r="H332" s="54"/>
      <c r="I332" s="54"/>
      <c r="J332" s="54"/>
      <c r="K332" s="54"/>
      <c r="L332" s="54"/>
      <c r="M332" s="54"/>
      <c r="N332" s="54"/>
      <c r="O332" s="54"/>
      <c r="P332" s="54"/>
      <c r="Q332" s="54"/>
      <c r="R332" s="54"/>
      <c r="S332" s="54"/>
      <c r="T332" s="54"/>
      <c r="U332" s="54"/>
      <c r="V332" s="54"/>
      <c r="W332" s="54"/>
      <c r="X332" s="54"/>
      <c r="Y332" s="54"/>
      <c r="Z332" s="54"/>
      <c r="AA332" s="54"/>
      <c r="AB332" s="54"/>
      <c r="AC332" s="54"/>
    </row>
    <row r="333" spans="1:29" ht="15.75">
      <c r="A333" s="51"/>
      <c r="B333" s="52"/>
      <c r="C333" s="53"/>
      <c r="D333" s="53"/>
      <c r="E333" s="53"/>
      <c r="F333" s="53"/>
      <c r="G333" s="54"/>
      <c r="H333" s="54"/>
      <c r="I333" s="54"/>
      <c r="J333" s="54"/>
      <c r="K333" s="54"/>
      <c r="L333" s="54"/>
      <c r="M333" s="54"/>
      <c r="N333" s="54"/>
      <c r="O333" s="54"/>
      <c r="P333" s="54"/>
      <c r="Q333" s="54"/>
      <c r="R333" s="54"/>
      <c r="S333" s="54"/>
      <c r="T333" s="54"/>
      <c r="U333" s="54"/>
      <c r="V333" s="54"/>
      <c r="W333" s="54"/>
      <c r="X333" s="54"/>
      <c r="Y333" s="54"/>
      <c r="Z333" s="54"/>
      <c r="AA333" s="54"/>
      <c r="AB333" s="54"/>
      <c r="AC333" s="54"/>
    </row>
    <row r="334" spans="1:29" ht="15.75">
      <c r="A334" s="51"/>
      <c r="B334" s="52"/>
      <c r="C334" s="53"/>
      <c r="D334" s="53"/>
      <c r="E334" s="53"/>
      <c r="F334" s="53"/>
      <c r="G334" s="54"/>
      <c r="H334" s="54"/>
      <c r="I334" s="54"/>
      <c r="J334" s="54"/>
      <c r="K334" s="54"/>
      <c r="L334" s="54"/>
      <c r="M334" s="54"/>
      <c r="N334" s="54"/>
      <c r="O334" s="54"/>
      <c r="P334" s="54"/>
      <c r="Q334" s="54"/>
      <c r="R334" s="54"/>
      <c r="S334" s="54"/>
      <c r="T334" s="54"/>
      <c r="U334" s="54"/>
      <c r="V334" s="54"/>
      <c r="W334" s="54"/>
      <c r="X334" s="54"/>
      <c r="Y334" s="54"/>
      <c r="Z334" s="54"/>
      <c r="AA334" s="54"/>
      <c r="AB334" s="54"/>
      <c r="AC334" s="54"/>
    </row>
    <row r="335" spans="1:29" ht="15.75">
      <c r="A335" s="51"/>
      <c r="B335" s="52"/>
      <c r="C335" s="53"/>
      <c r="D335" s="53"/>
      <c r="E335" s="53"/>
      <c r="F335" s="53"/>
      <c r="G335" s="54"/>
      <c r="H335" s="54"/>
      <c r="I335" s="54"/>
      <c r="J335" s="54"/>
      <c r="K335" s="54"/>
      <c r="L335" s="54"/>
      <c r="M335" s="54"/>
      <c r="N335" s="54"/>
      <c r="O335" s="54"/>
      <c r="P335" s="54"/>
      <c r="Q335" s="54"/>
      <c r="R335" s="54"/>
      <c r="S335" s="54"/>
      <c r="T335" s="54"/>
      <c r="U335" s="54"/>
      <c r="V335" s="54"/>
      <c r="W335" s="54"/>
      <c r="X335" s="54"/>
      <c r="Y335" s="54"/>
      <c r="Z335" s="54"/>
      <c r="AA335" s="54"/>
      <c r="AB335" s="54"/>
      <c r="AC335" s="54"/>
    </row>
    <row r="336" spans="1:29" ht="15.75">
      <c r="A336" s="51"/>
      <c r="B336" s="52"/>
      <c r="C336" s="53"/>
      <c r="D336" s="53"/>
      <c r="E336" s="53"/>
      <c r="F336" s="53"/>
      <c r="G336" s="54"/>
      <c r="H336" s="54"/>
      <c r="I336" s="54"/>
      <c r="J336" s="54"/>
      <c r="K336" s="54"/>
      <c r="L336" s="54"/>
      <c r="M336" s="54"/>
      <c r="N336" s="54"/>
      <c r="O336" s="54"/>
      <c r="P336" s="54"/>
      <c r="Q336" s="54"/>
      <c r="R336" s="54"/>
      <c r="S336" s="54"/>
      <c r="T336" s="54"/>
      <c r="U336" s="54"/>
      <c r="V336" s="54"/>
      <c r="W336" s="54"/>
      <c r="X336" s="54"/>
      <c r="Y336" s="54"/>
      <c r="Z336" s="54"/>
      <c r="AA336" s="54"/>
      <c r="AB336" s="54"/>
      <c r="AC336" s="54"/>
    </row>
    <row r="337" spans="1:29" ht="15.75">
      <c r="A337" s="51"/>
      <c r="B337" s="52"/>
      <c r="C337" s="53"/>
      <c r="D337" s="53"/>
      <c r="E337" s="53"/>
      <c r="F337" s="53"/>
      <c r="G337" s="54"/>
      <c r="H337" s="54"/>
      <c r="I337" s="54"/>
      <c r="J337" s="54"/>
      <c r="K337" s="54"/>
      <c r="L337" s="54"/>
      <c r="M337" s="54"/>
      <c r="N337" s="54"/>
      <c r="O337" s="54"/>
      <c r="P337" s="54"/>
      <c r="Q337" s="54"/>
      <c r="R337" s="54"/>
      <c r="S337" s="54"/>
      <c r="T337" s="54"/>
      <c r="U337" s="54"/>
      <c r="V337" s="54"/>
      <c r="W337" s="54"/>
      <c r="X337" s="54"/>
      <c r="Y337" s="54"/>
      <c r="Z337" s="54"/>
      <c r="AA337" s="54"/>
      <c r="AB337" s="54"/>
      <c r="AC337" s="54"/>
    </row>
    <row r="338" spans="1:29" ht="15.75">
      <c r="A338" s="51"/>
      <c r="B338" s="52"/>
      <c r="C338" s="53"/>
      <c r="D338" s="53"/>
      <c r="E338" s="53"/>
      <c r="F338" s="53"/>
      <c r="G338" s="54"/>
      <c r="H338" s="54"/>
      <c r="I338" s="54"/>
      <c r="J338" s="54"/>
      <c r="K338" s="54"/>
      <c r="L338" s="54"/>
      <c r="M338" s="54"/>
      <c r="N338" s="54"/>
      <c r="O338" s="54"/>
      <c r="P338" s="54"/>
      <c r="Q338" s="54"/>
      <c r="R338" s="54"/>
      <c r="S338" s="54"/>
      <c r="T338" s="54"/>
      <c r="U338" s="54"/>
      <c r="V338" s="54"/>
      <c r="W338" s="54"/>
      <c r="X338" s="54"/>
      <c r="Y338" s="54"/>
      <c r="Z338" s="54"/>
      <c r="AA338" s="54"/>
      <c r="AB338" s="54"/>
      <c r="AC338" s="54"/>
    </row>
    <row r="339" spans="1:29" ht="15.75">
      <c r="A339" s="51"/>
      <c r="B339" s="52"/>
      <c r="C339" s="53"/>
      <c r="D339" s="53"/>
      <c r="E339" s="53"/>
      <c r="F339" s="53"/>
      <c r="G339" s="54"/>
      <c r="H339" s="54"/>
      <c r="I339" s="54"/>
      <c r="J339" s="54"/>
      <c r="K339" s="54"/>
      <c r="L339" s="54"/>
      <c r="M339" s="54"/>
      <c r="N339" s="54"/>
      <c r="O339" s="54"/>
      <c r="P339" s="54"/>
      <c r="Q339" s="54"/>
      <c r="R339" s="54"/>
      <c r="S339" s="54"/>
      <c r="T339" s="54"/>
      <c r="U339" s="54"/>
      <c r="V339" s="54"/>
      <c r="W339" s="54"/>
      <c r="X339" s="54"/>
      <c r="Y339" s="54"/>
      <c r="Z339" s="54"/>
      <c r="AA339" s="54"/>
      <c r="AB339" s="54"/>
      <c r="AC339" s="54"/>
    </row>
    <row r="340" spans="1:29" ht="15.75">
      <c r="A340" s="51"/>
      <c r="B340" s="52"/>
      <c r="C340" s="53"/>
      <c r="D340" s="53"/>
      <c r="E340" s="53"/>
      <c r="F340" s="53"/>
      <c r="G340" s="54"/>
      <c r="H340" s="54"/>
      <c r="I340" s="54"/>
      <c r="J340" s="54"/>
      <c r="K340" s="54"/>
      <c r="L340" s="54"/>
      <c r="M340" s="54"/>
      <c r="N340" s="54"/>
      <c r="O340" s="54"/>
      <c r="P340" s="54"/>
      <c r="Q340" s="54"/>
      <c r="R340" s="54"/>
      <c r="S340" s="54"/>
      <c r="T340" s="54"/>
      <c r="U340" s="54"/>
      <c r="V340" s="54"/>
      <c r="W340" s="54"/>
      <c r="X340" s="54"/>
      <c r="Y340" s="54"/>
      <c r="Z340" s="54"/>
      <c r="AA340" s="54"/>
      <c r="AB340" s="54"/>
      <c r="AC340" s="54"/>
    </row>
    <row r="341" spans="1:29" ht="15.75">
      <c r="A341" s="51"/>
      <c r="B341" s="52"/>
      <c r="C341" s="53"/>
      <c r="D341" s="53"/>
      <c r="E341" s="53"/>
      <c r="F341" s="53"/>
      <c r="G341" s="54"/>
      <c r="H341" s="54"/>
      <c r="I341" s="54"/>
      <c r="J341" s="54"/>
      <c r="K341" s="54"/>
      <c r="L341" s="54"/>
      <c r="M341" s="54"/>
      <c r="N341" s="54"/>
      <c r="O341" s="54"/>
      <c r="P341" s="54"/>
      <c r="Q341" s="54"/>
      <c r="R341" s="54"/>
      <c r="S341" s="54"/>
      <c r="T341" s="54"/>
      <c r="U341" s="54"/>
      <c r="V341" s="54"/>
      <c r="W341" s="54"/>
      <c r="X341" s="54"/>
      <c r="Y341" s="54"/>
      <c r="Z341" s="54"/>
      <c r="AA341" s="54"/>
      <c r="AB341" s="54"/>
      <c r="AC341" s="54"/>
    </row>
    <row r="342" spans="1:29" ht="15.75">
      <c r="A342" s="51"/>
      <c r="B342" s="52"/>
      <c r="C342" s="53"/>
      <c r="D342" s="53"/>
      <c r="E342" s="53"/>
      <c r="F342" s="53"/>
      <c r="G342" s="54"/>
      <c r="H342" s="54"/>
      <c r="I342" s="54"/>
      <c r="J342" s="54"/>
      <c r="K342" s="54"/>
      <c r="L342" s="54"/>
      <c r="M342" s="54"/>
      <c r="N342" s="54"/>
      <c r="O342" s="54"/>
      <c r="P342" s="54"/>
      <c r="Q342" s="54"/>
      <c r="R342" s="54"/>
      <c r="S342" s="54"/>
      <c r="T342" s="54"/>
      <c r="U342" s="54"/>
      <c r="V342" s="54"/>
      <c r="W342" s="54"/>
      <c r="X342" s="54"/>
      <c r="Y342" s="54"/>
      <c r="Z342" s="54"/>
      <c r="AA342" s="54"/>
      <c r="AB342" s="54"/>
      <c r="AC342" s="54"/>
    </row>
    <row r="343" spans="1:29" ht="15.75">
      <c r="A343" s="51"/>
      <c r="B343" s="52"/>
      <c r="C343" s="53"/>
      <c r="D343" s="53"/>
      <c r="E343" s="53"/>
      <c r="F343" s="53"/>
      <c r="G343" s="54"/>
      <c r="H343" s="54"/>
      <c r="I343" s="54"/>
      <c r="J343" s="54"/>
      <c r="K343" s="54"/>
      <c r="L343" s="54"/>
      <c r="M343" s="54"/>
      <c r="N343" s="54"/>
      <c r="O343" s="54"/>
      <c r="P343" s="54"/>
      <c r="Q343" s="54"/>
      <c r="R343" s="54"/>
      <c r="S343" s="54"/>
      <c r="T343" s="54"/>
      <c r="U343" s="54"/>
      <c r="V343" s="54"/>
      <c r="W343" s="54"/>
      <c r="X343" s="54"/>
      <c r="Y343" s="54"/>
      <c r="Z343" s="54"/>
      <c r="AA343" s="54"/>
      <c r="AB343" s="54"/>
      <c r="AC343" s="54"/>
    </row>
    <row r="344" spans="1:29" ht="15.75">
      <c r="A344" s="51"/>
      <c r="B344" s="52"/>
      <c r="C344" s="53"/>
      <c r="D344" s="53"/>
      <c r="E344" s="53"/>
      <c r="F344" s="53"/>
      <c r="G344" s="54"/>
      <c r="H344" s="54"/>
      <c r="I344" s="54"/>
      <c r="J344" s="54"/>
      <c r="K344" s="54"/>
      <c r="L344" s="54"/>
      <c r="M344" s="54"/>
      <c r="N344" s="54"/>
      <c r="O344" s="54"/>
      <c r="P344" s="54"/>
      <c r="Q344" s="54"/>
      <c r="R344" s="54"/>
      <c r="S344" s="54"/>
      <c r="T344" s="54"/>
      <c r="U344" s="54"/>
      <c r="V344" s="54"/>
      <c r="W344" s="54"/>
      <c r="X344" s="54"/>
      <c r="Y344" s="54"/>
      <c r="Z344" s="54"/>
      <c r="AA344" s="54"/>
      <c r="AB344" s="54"/>
      <c r="AC344" s="54"/>
    </row>
    <row r="345" spans="1:29" ht="15.75">
      <c r="A345" s="51"/>
      <c r="B345" s="52"/>
      <c r="C345" s="53"/>
      <c r="D345" s="53"/>
      <c r="E345" s="53"/>
      <c r="F345" s="53"/>
      <c r="G345" s="54"/>
      <c r="H345" s="54"/>
      <c r="I345" s="54"/>
      <c r="J345" s="54"/>
      <c r="K345" s="54"/>
      <c r="L345" s="54"/>
      <c r="M345" s="54"/>
      <c r="N345" s="54"/>
      <c r="O345" s="54"/>
      <c r="P345" s="54"/>
      <c r="Q345" s="54"/>
      <c r="R345" s="54"/>
      <c r="S345" s="54"/>
      <c r="T345" s="54"/>
      <c r="U345" s="54"/>
      <c r="V345" s="54"/>
      <c r="W345" s="54"/>
      <c r="X345" s="54"/>
      <c r="Y345" s="54"/>
      <c r="Z345" s="54"/>
      <c r="AA345" s="54"/>
      <c r="AB345" s="54"/>
      <c r="AC345" s="54"/>
    </row>
    <row r="346" spans="1:29" ht="15.75">
      <c r="A346" s="51"/>
      <c r="B346" s="52"/>
      <c r="C346" s="53"/>
      <c r="D346" s="53"/>
      <c r="E346" s="53"/>
      <c r="F346" s="53"/>
      <c r="G346" s="54"/>
      <c r="H346" s="54"/>
      <c r="I346" s="54"/>
      <c r="J346" s="54"/>
      <c r="K346" s="54"/>
      <c r="L346" s="54"/>
      <c r="M346" s="54"/>
      <c r="N346" s="54"/>
      <c r="O346" s="54"/>
      <c r="P346" s="54"/>
      <c r="Q346" s="54"/>
      <c r="R346" s="54"/>
      <c r="S346" s="54"/>
      <c r="T346" s="54"/>
      <c r="U346" s="54"/>
      <c r="V346" s="54"/>
      <c r="W346" s="54"/>
      <c r="X346" s="54"/>
      <c r="Y346" s="54"/>
      <c r="Z346" s="54"/>
      <c r="AA346" s="54"/>
      <c r="AB346" s="54"/>
      <c r="AC346" s="54"/>
    </row>
    <row r="347" spans="1:29" ht="15.75">
      <c r="A347" s="51"/>
      <c r="B347" s="52"/>
      <c r="C347" s="53"/>
      <c r="D347" s="53"/>
      <c r="E347" s="53"/>
      <c r="F347" s="53"/>
      <c r="G347" s="54"/>
      <c r="H347" s="54"/>
      <c r="I347" s="54"/>
      <c r="J347" s="54"/>
      <c r="K347" s="54"/>
      <c r="L347" s="54"/>
      <c r="M347" s="54"/>
      <c r="N347" s="54"/>
      <c r="O347" s="54"/>
      <c r="P347" s="54"/>
      <c r="Q347" s="54"/>
      <c r="R347" s="54"/>
      <c r="S347" s="54"/>
      <c r="T347" s="54"/>
      <c r="U347" s="54"/>
      <c r="V347" s="54"/>
      <c r="W347" s="54"/>
      <c r="X347" s="54"/>
      <c r="Y347" s="54"/>
      <c r="Z347" s="54"/>
      <c r="AA347" s="54"/>
      <c r="AB347" s="54"/>
      <c r="AC347" s="54"/>
    </row>
    <row r="348" spans="1:29" ht="15.75">
      <c r="A348" s="51"/>
      <c r="B348" s="52"/>
      <c r="C348" s="53"/>
      <c r="D348" s="53"/>
      <c r="E348" s="53"/>
      <c r="F348" s="53"/>
      <c r="G348" s="54"/>
      <c r="H348" s="54"/>
      <c r="I348" s="54"/>
      <c r="J348" s="54"/>
      <c r="K348" s="54"/>
      <c r="L348" s="54"/>
      <c r="M348" s="54"/>
      <c r="N348" s="54"/>
      <c r="O348" s="54"/>
      <c r="P348" s="54"/>
      <c r="Q348" s="54"/>
      <c r="R348" s="54"/>
      <c r="S348" s="54"/>
      <c r="T348" s="54"/>
      <c r="U348" s="54"/>
      <c r="V348" s="54"/>
      <c r="W348" s="54"/>
      <c r="X348" s="54"/>
      <c r="Y348" s="54"/>
      <c r="Z348" s="54"/>
      <c r="AA348" s="54"/>
      <c r="AB348" s="54"/>
      <c r="AC348" s="54"/>
    </row>
    <row r="349" spans="1:29" ht="15.75">
      <c r="A349" s="51"/>
      <c r="B349" s="52"/>
      <c r="C349" s="53"/>
      <c r="D349" s="53"/>
      <c r="E349" s="53"/>
      <c r="F349" s="53"/>
      <c r="G349" s="54"/>
      <c r="H349" s="54"/>
      <c r="I349" s="54"/>
      <c r="J349" s="54"/>
      <c r="K349" s="54"/>
      <c r="L349" s="54"/>
      <c r="M349" s="54"/>
      <c r="N349" s="54"/>
      <c r="O349" s="54"/>
      <c r="P349" s="54"/>
      <c r="Q349" s="54"/>
      <c r="R349" s="54"/>
      <c r="S349" s="54"/>
      <c r="T349" s="54"/>
      <c r="U349" s="54"/>
      <c r="V349" s="54"/>
      <c r="W349" s="54"/>
      <c r="X349" s="54"/>
      <c r="Y349" s="54"/>
      <c r="Z349" s="54"/>
      <c r="AA349" s="54"/>
      <c r="AB349" s="54"/>
      <c r="AC349" s="54"/>
    </row>
    <row r="350" spans="1:29" ht="15.75">
      <c r="A350" s="51"/>
      <c r="B350" s="52"/>
      <c r="C350" s="53"/>
      <c r="D350" s="53"/>
      <c r="E350" s="53"/>
      <c r="F350" s="53"/>
      <c r="G350" s="54"/>
      <c r="H350" s="54"/>
      <c r="I350" s="54"/>
      <c r="J350" s="54"/>
      <c r="K350" s="54"/>
      <c r="L350" s="54"/>
      <c r="M350" s="54"/>
      <c r="N350" s="54"/>
      <c r="O350" s="54"/>
      <c r="P350" s="54"/>
      <c r="Q350" s="54"/>
      <c r="R350" s="54"/>
      <c r="S350" s="54"/>
      <c r="T350" s="54"/>
      <c r="U350" s="54"/>
      <c r="V350" s="54"/>
      <c r="W350" s="54"/>
      <c r="X350" s="54"/>
      <c r="Y350" s="54"/>
      <c r="Z350" s="54"/>
      <c r="AA350" s="54"/>
      <c r="AB350" s="54"/>
      <c r="AC350" s="54"/>
    </row>
    <row r="351" spans="1:29" ht="15.75">
      <c r="A351" s="51"/>
      <c r="B351" s="52"/>
      <c r="C351" s="53"/>
      <c r="D351" s="53"/>
      <c r="E351" s="53"/>
      <c r="F351" s="53"/>
      <c r="G351" s="54"/>
      <c r="H351" s="54"/>
      <c r="I351" s="54"/>
      <c r="J351" s="54"/>
      <c r="K351" s="54"/>
      <c r="L351" s="54"/>
      <c r="M351" s="54"/>
      <c r="N351" s="54"/>
      <c r="O351" s="54"/>
      <c r="P351" s="54"/>
      <c r="Q351" s="54"/>
      <c r="R351" s="54"/>
      <c r="S351" s="54"/>
      <c r="T351" s="54"/>
      <c r="U351" s="54"/>
      <c r="V351" s="54"/>
      <c r="W351" s="54"/>
      <c r="X351" s="54"/>
      <c r="Y351" s="54"/>
      <c r="Z351" s="54"/>
      <c r="AA351" s="54"/>
      <c r="AB351" s="54"/>
      <c r="AC351" s="54"/>
    </row>
    <row r="352" spans="1:29" ht="15.75">
      <c r="A352" s="51"/>
      <c r="B352" s="52"/>
      <c r="C352" s="53"/>
      <c r="D352" s="53"/>
      <c r="E352" s="53"/>
      <c r="F352" s="53"/>
      <c r="G352" s="54"/>
      <c r="H352" s="54"/>
      <c r="I352" s="54"/>
      <c r="J352" s="54"/>
      <c r="K352" s="54"/>
      <c r="L352" s="54"/>
      <c r="M352" s="54"/>
      <c r="N352" s="54"/>
      <c r="O352" s="54"/>
      <c r="P352" s="54"/>
      <c r="Q352" s="54"/>
      <c r="R352" s="54"/>
      <c r="S352" s="54"/>
      <c r="T352" s="54"/>
      <c r="U352" s="54"/>
      <c r="V352" s="54"/>
      <c r="W352" s="54"/>
      <c r="X352" s="54"/>
      <c r="Y352" s="54"/>
      <c r="Z352" s="54"/>
      <c r="AA352" s="54"/>
      <c r="AB352" s="54"/>
      <c r="AC352" s="54"/>
    </row>
    <row r="353" spans="1:29" ht="15.75">
      <c r="A353" s="51"/>
      <c r="B353" s="52"/>
      <c r="C353" s="53"/>
      <c r="D353" s="53"/>
      <c r="E353" s="53"/>
      <c r="F353" s="53"/>
      <c r="G353" s="54"/>
      <c r="H353" s="54"/>
      <c r="I353" s="54"/>
      <c r="J353" s="54"/>
      <c r="K353" s="54"/>
      <c r="L353" s="54"/>
      <c r="M353" s="54"/>
      <c r="N353" s="54"/>
      <c r="O353" s="54"/>
      <c r="P353" s="54"/>
      <c r="Q353" s="54"/>
      <c r="R353" s="54"/>
      <c r="S353" s="54"/>
      <c r="T353" s="54"/>
      <c r="U353" s="54"/>
      <c r="V353" s="54"/>
      <c r="W353" s="54"/>
      <c r="X353" s="54"/>
      <c r="Y353" s="54"/>
      <c r="Z353" s="54"/>
      <c r="AA353" s="54"/>
      <c r="AB353" s="54"/>
      <c r="AC353" s="54"/>
    </row>
    <row r="354" spans="1:29" ht="15.75">
      <c r="A354" s="51"/>
      <c r="B354" s="52"/>
      <c r="C354" s="53"/>
      <c r="D354" s="53"/>
      <c r="E354" s="53"/>
      <c r="F354" s="53"/>
      <c r="G354" s="54"/>
      <c r="H354" s="54"/>
      <c r="I354" s="54"/>
      <c r="J354" s="54"/>
      <c r="K354" s="54"/>
      <c r="L354" s="54"/>
      <c r="M354" s="54"/>
      <c r="N354" s="54"/>
      <c r="O354" s="54"/>
      <c r="P354" s="54"/>
      <c r="Q354" s="54"/>
      <c r="R354" s="54"/>
      <c r="S354" s="54"/>
      <c r="T354" s="54"/>
      <c r="U354" s="54"/>
      <c r="V354" s="54"/>
      <c r="W354" s="54"/>
      <c r="X354" s="54"/>
      <c r="Y354" s="54"/>
      <c r="Z354" s="54"/>
      <c r="AA354" s="54"/>
      <c r="AB354" s="54"/>
      <c r="AC354" s="54"/>
    </row>
    <row r="355" spans="1:29" ht="15.75">
      <c r="A355" s="51"/>
      <c r="B355" s="52"/>
      <c r="C355" s="53"/>
      <c r="D355" s="53"/>
      <c r="E355" s="53"/>
      <c r="F355" s="53"/>
      <c r="G355" s="54"/>
      <c r="H355" s="54"/>
      <c r="I355" s="54"/>
      <c r="J355" s="54"/>
      <c r="K355" s="54"/>
      <c r="L355" s="54"/>
      <c r="M355" s="54"/>
      <c r="N355" s="54"/>
      <c r="O355" s="54"/>
      <c r="P355" s="54"/>
      <c r="Q355" s="54"/>
      <c r="R355" s="54"/>
      <c r="S355" s="54"/>
      <c r="T355" s="54"/>
      <c r="U355" s="54"/>
      <c r="V355" s="54"/>
      <c r="W355" s="54"/>
      <c r="X355" s="54"/>
      <c r="Y355" s="54"/>
      <c r="Z355" s="54"/>
      <c r="AA355" s="54"/>
      <c r="AB355" s="54"/>
      <c r="AC355" s="54"/>
    </row>
    <row r="356" spans="1:29" ht="15.75">
      <c r="A356" s="51"/>
      <c r="B356" s="52"/>
      <c r="C356" s="53"/>
      <c r="D356" s="53"/>
      <c r="E356" s="53"/>
      <c r="F356" s="53"/>
      <c r="G356" s="54"/>
      <c r="H356" s="54"/>
      <c r="I356" s="54"/>
      <c r="J356" s="54"/>
      <c r="K356" s="54"/>
      <c r="L356" s="54"/>
      <c r="M356" s="54"/>
      <c r="N356" s="54"/>
      <c r="O356" s="54"/>
      <c r="P356" s="54"/>
      <c r="Q356" s="54"/>
      <c r="R356" s="54"/>
      <c r="S356" s="54"/>
      <c r="T356" s="54"/>
      <c r="U356" s="54"/>
      <c r="V356" s="54"/>
      <c r="W356" s="54"/>
      <c r="X356" s="54"/>
      <c r="Y356" s="54"/>
      <c r="Z356" s="54"/>
      <c r="AA356" s="54"/>
      <c r="AB356" s="54"/>
      <c r="AC356" s="54"/>
    </row>
    <row r="357" spans="1:29" ht="15.75">
      <c r="A357" s="51"/>
      <c r="B357" s="52"/>
      <c r="C357" s="53"/>
      <c r="D357" s="53"/>
      <c r="E357" s="53"/>
      <c r="F357" s="53"/>
      <c r="G357" s="54"/>
      <c r="H357" s="54"/>
      <c r="I357" s="54"/>
      <c r="J357" s="54"/>
      <c r="K357" s="54"/>
      <c r="L357" s="54"/>
      <c r="M357" s="54"/>
      <c r="N357" s="54"/>
      <c r="O357" s="54"/>
      <c r="P357" s="54"/>
      <c r="Q357" s="54"/>
      <c r="R357" s="54"/>
      <c r="S357" s="54"/>
      <c r="T357" s="54"/>
      <c r="U357" s="54"/>
      <c r="V357" s="54"/>
      <c r="W357" s="54"/>
      <c r="X357" s="54"/>
      <c r="Y357" s="54"/>
      <c r="Z357" s="54"/>
      <c r="AA357" s="54"/>
      <c r="AB357" s="54"/>
      <c r="AC357" s="54"/>
    </row>
    <row r="358" spans="1:29" ht="15.75">
      <c r="A358" s="51"/>
      <c r="B358" s="52"/>
      <c r="C358" s="53"/>
      <c r="D358" s="53"/>
      <c r="E358" s="53"/>
      <c r="F358" s="53"/>
      <c r="G358" s="54"/>
      <c r="H358" s="54"/>
      <c r="I358" s="54"/>
      <c r="J358" s="54"/>
      <c r="K358" s="54"/>
      <c r="L358" s="54"/>
      <c r="M358" s="54"/>
      <c r="N358" s="54"/>
      <c r="O358" s="54"/>
      <c r="P358" s="54"/>
      <c r="Q358" s="54"/>
      <c r="R358" s="54"/>
      <c r="S358" s="54"/>
      <c r="T358" s="54"/>
      <c r="U358" s="54"/>
      <c r="V358" s="54"/>
      <c r="W358" s="54"/>
      <c r="X358" s="54"/>
      <c r="Y358" s="54"/>
      <c r="Z358" s="54"/>
      <c r="AA358" s="54"/>
      <c r="AB358" s="54"/>
      <c r="AC358" s="54"/>
    </row>
    <row r="359" spans="1:29" ht="15.75">
      <c r="A359" s="51"/>
      <c r="B359" s="52"/>
      <c r="C359" s="53"/>
      <c r="D359" s="53"/>
      <c r="E359" s="53"/>
      <c r="F359" s="53"/>
      <c r="G359" s="54"/>
      <c r="H359" s="54"/>
      <c r="I359" s="54"/>
      <c r="J359" s="54"/>
      <c r="K359" s="54"/>
      <c r="L359" s="54"/>
      <c r="M359" s="54"/>
      <c r="N359" s="54"/>
      <c r="O359" s="54"/>
      <c r="P359" s="54"/>
      <c r="Q359" s="54"/>
      <c r="R359" s="54"/>
      <c r="S359" s="54"/>
      <c r="T359" s="54"/>
      <c r="U359" s="54"/>
      <c r="V359" s="54"/>
      <c r="W359" s="54"/>
      <c r="X359" s="54"/>
      <c r="Y359" s="54"/>
      <c r="Z359" s="54"/>
      <c r="AA359" s="54"/>
      <c r="AB359" s="54"/>
      <c r="AC359" s="54"/>
    </row>
    <row r="360" spans="1:29" ht="15.75">
      <c r="A360" s="51"/>
      <c r="B360" s="52"/>
      <c r="C360" s="53"/>
      <c r="D360" s="53"/>
      <c r="E360" s="53"/>
      <c r="F360" s="53"/>
      <c r="G360" s="54"/>
      <c r="H360" s="54"/>
      <c r="I360" s="54"/>
      <c r="J360" s="54"/>
      <c r="K360" s="54"/>
      <c r="L360" s="54"/>
      <c r="M360" s="54"/>
      <c r="N360" s="54"/>
      <c r="O360" s="54"/>
      <c r="P360" s="54"/>
      <c r="Q360" s="54"/>
      <c r="R360" s="54"/>
      <c r="S360" s="54"/>
      <c r="T360" s="54"/>
      <c r="U360" s="54"/>
      <c r="V360" s="54"/>
      <c r="W360" s="54"/>
      <c r="X360" s="54"/>
      <c r="Y360" s="54"/>
      <c r="Z360" s="54"/>
      <c r="AA360" s="54"/>
      <c r="AB360" s="54"/>
      <c r="AC360" s="54"/>
    </row>
    <row r="361" spans="1:29" ht="15.75">
      <c r="A361" s="51"/>
      <c r="B361" s="52"/>
      <c r="C361" s="53"/>
      <c r="D361" s="53"/>
      <c r="E361" s="53"/>
      <c r="F361" s="53"/>
      <c r="G361" s="54"/>
      <c r="H361" s="54"/>
      <c r="I361" s="54"/>
      <c r="J361" s="54"/>
      <c r="K361" s="54"/>
      <c r="L361" s="54"/>
      <c r="M361" s="54"/>
      <c r="N361" s="54"/>
      <c r="O361" s="54"/>
      <c r="P361" s="54"/>
      <c r="Q361" s="54"/>
      <c r="R361" s="54"/>
      <c r="S361" s="54"/>
      <c r="T361" s="54"/>
      <c r="U361" s="54"/>
      <c r="V361" s="54"/>
      <c r="W361" s="54"/>
      <c r="X361" s="54"/>
      <c r="Y361" s="54"/>
      <c r="Z361" s="54"/>
      <c r="AA361" s="54"/>
      <c r="AB361" s="54"/>
      <c r="AC361" s="54"/>
    </row>
    <row r="362" spans="1:29" ht="15.75">
      <c r="A362" s="51"/>
      <c r="B362" s="52"/>
      <c r="C362" s="53"/>
      <c r="D362" s="53"/>
      <c r="E362" s="53"/>
      <c r="F362" s="53"/>
      <c r="G362" s="54"/>
      <c r="H362" s="54"/>
      <c r="I362" s="54"/>
      <c r="J362" s="54"/>
      <c r="K362" s="54"/>
      <c r="L362" s="54"/>
      <c r="M362" s="54"/>
      <c r="N362" s="54"/>
      <c r="O362" s="54"/>
      <c r="P362" s="54"/>
      <c r="Q362" s="54"/>
      <c r="R362" s="54"/>
      <c r="S362" s="54"/>
      <c r="T362" s="54"/>
      <c r="U362" s="54"/>
      <c r="V362" s="54"/>
      <c r="W362" s="54"/>
      <c r="X362" s="54"/>
      <c r="Y362" s="54"/>
      <c r="Z362" s="54"/>
      <c r="AA362" s="54"/>
      <c r="AB362" s="54"/>
      <c r="AC362" s="54"/>
    </row>
    <row r="363" spans="1:29" ht="15.75">
      <c r="A363" s="51"/>
      <c r="B363" s="52"/>
      <c r="C363" s="53"/>
      <c r="D363" s="53"/>
      <c r="E363" s="53"/>
      <c r="F363" s="53"/>
      <c r="G363" s="54"/>
      <c r="H363" s="54"/>
      <c r="I363" s="54"/>
      <c r="J363" s="54"/>
      <c r="K363" s="54"/>
      <c r="L363" s="54"/>
      <c r="M363" s="54"/>
      <c r="N363" s="54"/>
      <c r="O363" s="54"/>
      <c r="P363" s="54"/>
      <c r="Q363" s="54"/>
      <c r="R363" s="54"/>
      <c r="S363" s="54"/>
      <c r="T363" s="54"/>
      <c r="U363" s="54"/>
      <c r="V363" s="54"/>
      <c r="W363" s="54"/>
      <c r="X363" s="54"/>
      <c r="Y363" s="54"/>
      <c r="Z363" s="54"/>
      <c r="AA363" s="54"/>
      <c r="AB363" s="54"/>
      <c r="AC363" s="54"/>
    </row>
    <row r="364" spans="1:29" ht="15.75">
      <c r="A364" s="51"/>
      <c r="B364" s="52"/>
      <c r="C364" s="53"/>
      <c r="D364" s="53"/>
      <c r="E364" s="53"/>
      <c r="F364" s="53"/>
      <c r="G364" s="54"/>
      <c r="H364" s="54"/>
      <c r="I364" s="54"/>
      <c r="J364" s="54"/>
      <c r="K364" s="54"/>
      <c r="L364" s="54"/>
      <c r="M364" s="54"/>
      <c r="N364" s="54"/>
      <c r="O364" s="54"/>
      <c r="P364" s="54"/>
      <c r="Q364" s="54"/>
      <c r="R364" s="54"/>
      <c r="S364" s="54"/>
      <c r="T364" s="54"/>
      <c r="U364" s="54"/>
      <c r="V364" s="54"/>
      <c r="W364" s="54"/>
      <c r="X364" s="54"/>
      <c r="Y364" s="54"/>
      <c r="Z364" s="54"/>
      <c r="AA364" s="54"/>
      <c r="AB364" s="54"/>
      <c r="AC364" s="54"/>
    </row>
    <row r="365" spans="1:29" ht="15.75">
      <c r="A365" s="51"/>
      <c r="B365" s="52"/>
      <c r="C365" s="53"/>
      <c r="D365" s="53"/>
      <c r="E365" s="53"/>
      <c r="F365" s="53"/>
      <c r="G365" s="54"/>
      <c r="H365" s="54"/>
      <c r="I365" s="54"/>
      <c r="J365" s="54"/>
      <c r="K365" s="54"/>
      <c r="L365" s="54"/>
      <c r="M365" s="54"/>
      <c r="N365" s="54"/>
      <c r="O365" s="54"/>
      <c r="P365" s="54"/>
      <c r="Q365" s="54"/>
      <c r="R365" s="54"/>
      <c r="S365" s="54"/>
      <c r="T365" s="54"/>
      <c r="U365" s="54"/>
      <c r="V365" s="54"/>
      <c r="W365" s="54"/>
      <c r="X365" s="54"/>
      <c r="Y365" s="54"/>
      <c r="Z365" s="54"/>
      <c r="AA365" s="54"/>
      <c r="AB365" s="54"/>
      <c r="AC365" s="54"/>
    </row>
    <row r="366" spans="1:29" ht="15.75">
      <c r="A366" s="51"/>
      <c r="B366" s="52"/>
      <c r="C366" s="53"/>
      <c r="D366" s="53"/>
      <c r="E366" s="53"/>
      <c r="F366" s="53"/>
      <c r="G366" s="54"/>
      <c r="H366" s="54"/>
      <c r="I366" s="54"/>
      <c r="J366" s="54"/>
      <c r="K366" s="54"/>
      <c r="L366" s="54"/>
      <c r="M366" s="54"/>
      <c r="N366" s="54"/>
      <c r="O366" s="54"/>
      <c r="P366" s="54"/>
      <c r="Q366" s="54"/>
      <c r="R366" s="54"/>
      <c r="S366" s="54"/>
      <c r="T366" s="54"/>
      <c r="U366" s="54"/>
      <c r="V366" s="54"/>
      <c r="W366" s="54"/>
      <c r="X366" s="54"/>
      <c r="Y366" s="54"/>
      <c r="Z366" s="54"/>
      <c r="AA366" s="54"/>
      <c r="AB366" s="54"/>
      <c r="AC366" s="54"/>
    </row>
    <row r="367" spans="1:29" ht="15.75">
      <c r="A367" s="51"/>
      <c r="B367" s="52"/>
      <c r="C367" s="53"/>
      <c r="D367" s="53"/>
      <c r="E367" s="53"/>
      <c r="F367" s="53"/>
      <c r="G367" s="54"/>
      <c r="H367" s="54"/>
      <c r="I367" s="54"/>
      <c r="J367" s="54"/>
      <c r="K367" s="54"/>
      <c r="L367" s="54"/>
      <c r="M367" s="54"/>
      <c r="N367" s="54"/>
      <c r="O367" s="54"/>
      <c r="P367" s="54"/>
      <c r="Q367" s="54"/>
      <c r="R367" s="54"/>
      <c r="S367" s="54"/>
      <c r="T367" s="54"/>
      <c r="U367" s="54"/>
      <c r="V367" s="54"/>
      <c r="W367" s="54"/>
      <c r="X367" s="54"/>
      <c r="Y367" s="54"/>
      <c r="Z367" s="54"/>
      <c r="AA367" s="54"/>
      <c r="AB367" s="54"/>
      <c r="AC367" s="54"/>
    </row>
    <row r="368" spans="1:29" ht="15.75">
      <c r="A368" s="51"/>
      <c r="B368" s="52"/>
      <c r="C368" s="53"/>
      <c r="D368" s="53"/>
      <c r="E368" s="53"/>
      <c r="F368" s="53"/>
      <c r="G368" s="54"/>
      <c r="H368" s="54"/>
      <c r="I368" s="54"/>
      <c r="J368" s="54"/>
      <c r="K368" s="54"/>
      <c r="L368" s="54"/>
      <c r="M368" s="54"/>
      <c r="N368" s="54"/>
      <c r="O368" s="54"/>
      <c r="P368" s="54"/>
      <c r="Q368" s="54"/>
      <c r="R368" s="54"/>
      <c r="S368" s="54"/>
      <c r="T368" s="54"/>
      <c r="U368" s="54"/>
      <c r="V368" s="54"/>
      <c r="W368" s="54"/>
      <c r="X368" s="54"/>
      <c r="Y368" s="54"/>
      <c r="Z368" s="54"/>
      <c r="AA368" s="54"/>
      <c r="AB368" s="54"/>
      <c r="AC368" s="54"/>
    </row>
    <row r="369" spans="1:29" ht="15.75">
      <c r="A369" s="51"/>
      <c r="B369" s="52"/>
      <c r="C369" s="53"/>
      <c r="D369" s="53"/>
      <c r="E369" s="53"/>
      <c r="F369" s="53"/>
      <c r="G369" s="54"/>
      <c r="H369" s="54"/>
      <c r="I369" s="54"/>
      <c r="J369" s="54"/>
      <c r="K369" s="54"/>
      <c r="L369" s="54"/>
      <c r="M369" s="54"/>
      <c r="N369" s="54"/>
      <c r="O369" s="54"/>
      <c r="P369" s="54"/>
      <c r="Q369" s="54"/>
      <c r="R369" s="54"/>
      <c r="S369" s="54"/>
      <c r="T369" s="54"/>
      <c r="U369" s="54"/>
      <c r="V369" s="54"/>
      <c r="W369" s="54"/>
      <c r="X369" s="54"/>
      <c r="Y369" s="54"/>
      <c r="Z369" s="54"/>
      <c r="AA369" s="54"/>
      <c r="AB369" s="54"/>
      <c r="AC369" s="54"/>
    </row>
    <row r="370" spans="1:29" ht="15.75">
      <c r="A370" s="51"/>
      <c r="B370" s="52"/>
      <c r="C370" s="53"/>
      <c r="D370" s="53"/>
      <c r="E370" s="53"/>
      <c r="F370" s="53"/>
      <c r="G370" s="54"/>
      <c r="H370" s="54"/>
      <c r="I370" s="54"/>
      <c r="J370" s="54"/>
      <c r="K370" s="54"/>
      <c r="L370" s="54"/>
      <c r="M370" s="54"/>
      <c r="N370" s="54"/>
      <c r="O370" s="54"/>
      <c r="P370" s="54"/>
      <c r="Q370" s="54"/>
      <c r="R370" s="54"/>
      <c r="S370" s="54"/>
      <c r="T370" s="54"/>
      <c r="U370" s="54"/>
      <c r="V370" s="54"/>
      <c r="W370" s="54"/>
      <c r="X370" s="54"/>
      <c r="Y370" s="54"/>
      <c r="Z370" s="54"/>
      <c r="AA370" s="54"/>
      <c r="AB370" s="54"/>
      <c r="AC370" s="54"/>
    </row>
    <row r="371" spans="1:29" ht="15.75">
      <c r="A371" s="51"/>
      <c r="B371" s="52"/>
      <c r="C371" s="53"/>
      <c r="D371" s="53"/>
      <c r="E371" s="53"/>
      <c r="F371" s="53"/>
      <c r="G371" s="54"/>
      <c r="H371" s="54"/>
      <c r="I371" s="54"/>
      <c r="J371" s="54"/>
      <c r="K371" s="54"/>
      <c r="L371" s="54"/>
      <c r="M371" s="54"/>
      <c r="N371" s="54"/>
      <c r="O371" s="54"/>
      <c r="P371" s="54"/>
      <c r="Q371" s="54"/>
      <c r="R371" s="54"/>
      <c r="S371" s="54"/>
      <c r="T371" s="54"/>
      <c r="U371" s="54"/>
      <c r="V371" s="54"/>
      <c r="W371" s="54"/>
      <c r="X371" s="54"/>
      <c r="Y371" s="54"/>
      <c r="Z371" s="54"/>
      <c r="AA371" s="54"/>
      <c r="AB371" s="54"/>
      <c r="AC371" s="54"/>
    </row>
    <row r="372" spans="1:29" ht="15.75">
      <c r="A372" s="51"/>
      <c r="B372" s="52"/>
      <c r="C372" s="53"/>
      <c r="D372" s="53"/>
      <c r="E372" s="53"/>
      <c r="F372" s="53"/>
      <c r="G372" s="54"/>
      <c r="H372" s="54"/>
      <c r="I372" s="54"/>
      <c r="J372" s="54"/>
      <c r="K372" s="54"/>
      <c r="L372" s="54"/>
      <c r="M372" s="54"/>
      <c r="N372" s="54"/>
      <c r="O372" s="54"/>
      <c r="P372" s="54"/>
      <c r="Q372" s="54"/>
      <c r="R372" s="54"/>
      <c r="S372" s="54"/>
      <c r="T372" s="54"/>
      <c r="U372" s="54"/>
      <c r="V372" s="54"/>
      <c r="W372" s="54"/>
      <c r="X372" s="54"/>
      <c r="Y372" s="54"/>
      <c r="Z372" s="54"/>
      <c r="AA372" s="54"/>
      <c r="AB372" s="54"/>
      <c r="AC372" s="54"/>
    </row>
    <row r="373" spans="1:29" ht="15.75">
      <c r="A373" s="51"/>
      <c r="B373" s="52"/>
      <c r="C373" s="53"/>
      <c r="D373" s="53"/>
      <c r="E373" s="53"/>
      <c r="F373" s="53"/>
      <c r="G373" s="54"/>
      <c r="H373" s="54"/>
      <c r="I373" s="54"/>
      <c r="J373" s="54"/>
      <c r="K373" s="54"/>
      <c r="L373" s="54"/>
      <c r="M373" s="54"/>
      <c r="N373" s="54"/>
      <c r="O373" s="54"/>
      <c r="P373" s="54"/>
      <c r="Q373" s="54"/>
      <c r="R373" s="54"/>
      <c r="S373" s="54"/>
      <c r="T373" s="54"/>
      <c r="U373" s="54"/>
      <c r="V373" s="54"/>
      <c r="W373" s="54"/>
      <c r="X373" s="54"/>
      <c r="Y373" s="54"/>
      <c r="Z373" s="54"/>
      <c r="AA373" s="54"/>
      <c r="AB373" s="54"/>
      <c r="AC373" s="54"/>
    </row>
    <row r="374" spans="1:29" ht="15.75">
      <c r="A374" s="51"/>
      <c r="B374" s="52"/>
      <c r="C374" s="53"/>
      <c r="D374" s="53"/>
      <c r="E374" s="53"/>
      <c r="F374" s="53"/>
      <c r="G374" s="54"/>
      <c r="H374" s="54"/>
      <c r="I374" s="54"/>
      <c r="J374" s="54"/>
      <c r="K374" s="54"/>
      <c r="L374" s="54"/>
      <c r="M374" s="54"/>
      <c r="N374" s="54"/>
      <c r="O374" s="54"/>
      <c r="P374" s="54"/>
      <c r="Q374" s="54"/>
      <c r="R374" s="54"/>
      <c r="S374" s="54"/>
      <c r="T374" s="54"/>
      <c r="U374" s="54"/>
      <c r="V374" s="54"/>
      <c r="W374" s="54"/>
      <c r="X374" s="54"/>
      <c r="Y374" s="54"/>
      <c r="Z374" s="54"/>
      <c r="AA374" s="54"/>
      <c r="AB374" s="54"/>
      <c r="AC374" s="54"/>
    </row>
    <row r="375" spans="1:29" ht="15.75">
      <c r="A375" s="51"/>
      <c r="B375" s="52"/>
      <c r="C375" s="53"/>
      <c r="D375" s="53"/>
      <c r="E375" s="53"/>
      <c r="F375" s="53"/>
      <c r="G375" s="54"/>
      <c r="H375" s="54"/>
      <c r="I375" s="54"/>
      <c r="J375" s="54"/>
      <c r="K375" s="54"/>
      <c r="L375" s="54"/>
      <c r="M375" s="54"/>
      <c r="N375" s="54"/>
      <c r="O375" s="54"/>
      <c r="P375" s="54"/>
      <c r="Q375" s="54"/>
      <c r="R375" s="54"/>
      <c r="S375" s="54"/>
      <c r="T375" s="54"/>
      <c r="U375" s="54"/>
      <c r="V375" s="54"/>
      <c r="W375" s="54"/>
      <c r="X375" s="54"/>
      <c r="Y375" s="54"/>
      <c r="Z375" s="54"/>
      <c r="AA375" s="54"/>
      <c r="AB375" s="54"/>
      <c r="AC375" s="54"/>
    </row>
    <row r="376" spans="1:29" ht="15.75">
      <c r="A376" s="51"/>
      <c r="B376" s="52"/>
      <c r="C376" s="53"/>
      <c r="D376" s="53"/>
      <c r="E376" s="53"/>
      <c r="F376" s="53"/>
      <c r="G376" s="54"/>
      <c r="H376" s="54"/>
      <c r="I376" s="54"/>
      <c r="J376" s="54"/>
      <c r="K376" s="54"/>
      <c r="L376" s="54"/>
      <c r="M376" s="54"/>
      <c r="N376" s="54"/>
      <c r="O376" s="54"/>
      <c r="P376" s="54"/>
      <c r="Q376" s="54"/>
      <c r="R376" s="54"/>
      <c r="S376" s="54"/>
      <c r="T376" s="54"/>
      <c r="U376" s="54"/>
      <c r="V376" s="54"/>
      <c r="W376" s="54"/>
      <c r="X376" s="54"/>
      <c r="Y376" s="54"/>
      <c r="Z376" s="54"/>
      <c r="AA376" s="54"/>
      <c r="AB376" s="54"/>
      <c r="AC376" s="54"/>
    </row>
    <row r="377" spans="1:29" ht="15.75">
      <c r="A377" s="51"/>
      <c r="B377" s="52"/>
      <c r="C377" s="53"/>
      <c r="D377" s="53"/>
      <c r="E377" s="53"/>
      <c r="F377" s="53"/>
      <c r="G377" s="54"/>
      <c r="H377" s="54"/>
      <c r="I377" s="54"/>
      <c r="J377" s="54"/>
      <c r="K377" s="54"/>
      <c r="L377" s="54"/>
      <c r="M377" s="54"/>
      <c r="N377" s="54"/>
      <c r="O377" s="54"/>
      <c r="P377" s="54"/>
      <c r="Q377" s="54"/>
      <c r="R377" s="54"/>
      <c r="S377" s="54"/>
      <c r="T377" s="54"/>
      <c r="U377" s="54"/>
      <c r="V377" s="54"/>
      <c r="W377" s="54"/>
      <c r="X377" s="54"/>
      <c r="Y377" s="54"/>
      <c r="Z377" s="54"/>
      <c r="AA377" s="54"/>
      <c r="AB377" s="54"/>
      <c r="AC377" s="54"/>
    </row>
    <row r="378" spans="1:29" ht="15.75">
      <c r="A378" s="51"/>
      <c r="B378" s="52"/>
      <c r="C378" s="53"/>
      <c r="D378" s="53"/>
      <c r="E378" s="53"/>
      <c r="F378" s="53"/>
      <c r="G378" s="54"/>
      <c r="H378" s="54"/>
      <c r="I378" s="54"/>
      <c r="J378" s="54"/>
      <c r="K378" s="54"/>
      <c r="L378" s="54"/>
      <c r="M378" s="54"/>
      <c r="N378" s="54"/>
      <c r="O378" s="54"/>
      <c r="P378" s="54"/>
      <c r="Q378" s="54"/>
      <c r="R378" s="54"/>
      <c r="S378" s="54"/>
      <c r="T378" s="54"/>
      <c r="U378" s="54"/>
      <c r="V378" s="54"/>
      <c r="W378" s="54"/>
      <c r="X378" s="54"/>
      <c r="Y378" s="54"/>
      <c r="Z378" s="54"/>
      <c r="AA378" s="54"/>
      <c r="AB378" s="54"/>
      <c r="AC378" s="54"/>
    </row>
    <row r="379" spans="1:29" ht="15.75">
      <c r="A379" s="51"/>
      <c r="B379" s="52"/>
      <c r="C379" s="53"/>
      <c r="D379" s="53"/>
      <c r="E379" s="53"/>
      <c r="F379" s="53"/>
      <c r="G379" s="54"/>
      <c r="H379" s="54"/>
      <c r="I379" s="54"/>
      <c r="J379" s="54"/>
      <c r="K379" s="54"/>
      <c r="L379" s="54"/>
      <c r="M379" s="54"/>
      <c r="N379" s="54"/>
      <c r="O379" s="54"/>
      <c r="P379" s="54"/>
      <c r="Q379" s="54"/>
      <c r="R379" s="54"/>
      <c r="S379" s="54"/>
      <c r="T379" s="54"/>
      <c r="U379" s="54"/>
      <c r="V379" s="54"/>
      <c r="W379" s="54"/>
      <c r="X379" s="54"/>
      <c r="Y379" s="54"/>
      <c r="Z379" s="54"/>
      <c r="AA379" s="54"/>
      <c r="AB379" s="54"/>
      <c r="AC379" s="54"/>
    </row>
    <row r="380" spans="1:29" ht="15.75">
      <c r="A380" s="51"/>
      <c r="B380" s="52"/>
      <c r="C380" s="53"/>
      <c r="D380" s="53"/>
      <c r="E380" s="53"/>
      <c r="F380" s="53"/>
      <c r="G380" s="54"/>
      <c r="H380" s="54"/>
      <c r="I380" s="54"/>
      <c r="J380" s="54"/>
      <c r="K380" s="54"/>
      <c r="L380" s="54"/>
      <c r="M380" s="54"/>
      <c r="N380" s="54"/>
      <c r="O380" s="54"/>
      <c r="P380" s="54"/>
      <c r="Q380" s="54"/>
      <c r="R380" s="54"/>
      <c r="S380" s="54"/>
      <c r="T380" s="54"/>
      <c r="U380" s="54"/>
      <c r="V380" s="54"/>
      <c r="W380" s="54"/>
      <c r="X380" s="54"/>
      <c r="Y380" s="54"/>
      <c r="Z380" s="54"/>
      <c r="AA380" s="54"/>
      <c r="AB380" s="54"/>
      <c r="AC380" s="54"/>
    </row>
    <row r="381" spans="1:29" ht="15.75">
      <c r="A381" s="51"/>
      <c r="B381" s="52"/>
      <c r="C381" s="53"/>
      <c r="D381" s="53"/>
      <c r="E381" s="53"/>
      <c r="F381" s="53"/>
      <c r="G381" s="54"/>
      <c r="H381" s="54"/>
      <c r="I381" s="54"/>
      <c r="J381" s="54"/>
      <c r="K381" s="54"/>
      <c r="L381" s="54"/>
      <c r="M381" s="54"/>
      <c r="N381" s="54"/>
      <c r="O381" s="54"/>
      <c r="P381" s="54"/>
      <c r="Q381" s="54"/>
      <c r="R381" s="54"/>
      <c r="S381" s="54"/>
      <c r="T381" s="54"/>
      <c r="U381" s="54"/>
      <c r="V381" s="54"/>
      <c r="W381" s="54"/>
      <c r="X381" s="54"/>
      <c r="Y381" s="54"/>
      <c r="Z381" s="54"/>
      <c r="AA381" s="54"/>
      <c r="AB381" s="54"/>
      <c r="AC381" s="54"/>
    </row>
    <row r="382" spans="1:29" ht="15.75">
      <c r="A382" s="51"/>
      <c r="B382" s="52"/>
      <c r="C382" s="53"/>
      <c r="D382" s="53"/>
      <c r="E382" s="53"/>
      <c r="F382" s="53"/>
      <c r="G382" s="54"/>
      <c r="H382" s="54"/>
      <c r="I382" s="54"/>
      <c r="J382" s="54"/>
      <c r="K382" s="54"/>
      <c r="L382" s="54"/>
      <c r="M382" s="54"/>
      <c r="N382" s="54"/>
      <c r="O382" s="54"/>
      <c r="P382" s="54"/>
      <c r="Q382" s="54"/>
      <c r="R382" s="54"/>
      <c r="S382" s="54"/>
      <c r="T382" s="54"/>
      <c r="U382" s="54"/>
      <c r="V382" s="54"/>
      <c r="W382" s="54"/>
      <c r="X382" s="54"/>
      <c r="Y382" s="54"/>
      <c r="Z382" s="54"/>
      <c r="AA382" s="54"/>
      <c r="AB382" s="54"/>
      <c r="AC382" s="54"/>
    </row>
    <row r="383" spans="1:29" ht="15.75">
      <c r="A383" s="51"/>
      <c r="B383" s="52"/>
      <c r="C383" s="53"/>
      <c r="D383" s="53"/>
      <c r="E383" s="53"/>
      <c r="F383" s="53"/>
      <c r="G383" s="54"/>
      <c r="H383" s="54"/>
      <c r="I383" s="54"/>
      <c r="J383" s="54"/>
      <c r="K383" s="54"/>
      <c r="L383" s="54"/>
      <c r="M383" s="54"/>
      <c r="N383" s="54"/>
      <c r="O383" s="54"/>
      <c r="P383" s="54"/>
      <c r="Q383" s="54"/>
      <c r="R383" s="54"/>
      <c r="S383" s="54"/>
      <c r="T383" s="54"/>
      <c r="U383" s="54"/>
      <c r="V383" s="54"/>
      <c r="W383" s="54"/>
      <c r="X383" s="54"/>
      <c r="Y383" s="54"/>
      <c r="Z383" s="54"/>
      <c r="AA383" s="54"/>
      <c r="AB383" s="54"/>
      <c r="AC383" s="54"/>
    </row>
    <row r="384" spans="1:29" ht="15.75">
      <c r="A384" s="51"/>
      <c r="B384" s="52"/>
      <c r="C384" s="53"/>
      <c r="D384" s="53"/>
      <c r="E384" s="53"/>
      <c r="F384" s="53"/>
      <c r="G384" s="54"/>
      <c r="H384" s="54"/>
      <c r="I384" s="54"/>
      <c r="J384" s="54"/>
      <c r="K384" s="54"/>
      <c r="L384" s="54"/>
      <c r="M384" s="54"/>
      <c r="N384" s="54"/>
      <c r="O384" s="54"/>
      <c r="P384" s="54"/>
      <c r="Q384" s="54"/>
      <c r="R384" s="54"/>
      <c r="S384" s="54"/>
      <c r="T384" s="54"/>
      <c r="U384" s="54"/>
      <c r="V384" s="54"/>
      <c r="W384" s="54"/>
      <c r="X384" s="54"/>
      <c r="Y384" s="54"/>
      <c r="Z384" s="54"/>
      <c r="AA384" s="54"/>
      <c r="AB384" s="54"/>
      <c r="AC384" s="54"/>
    </row>
    <row r="385" spans="1:29" ht="15.75">
      <c r="A385" s="51"/>
      <c r="B385" s="52"/>
      <c r="C385" s="53"/>
      <c r="D385" s="53"/>
      <c r="E385" s="53"/>
      <c r="F385" s="53"/>
      <c r="G385" s="54"/>
      <c r="H385" s="54"/>
      <c r="I385" s="54"/>
      <c r="J385" s="54"/>
      <c r="K385" s="54"/>
      <c r="L385" s="54"/>
      <c r="M385" s="54"/>
      <c r="N385" s="54"/>
      <c r="O385" s="54"/>
      <c r="P385" s="54"/>
      <c r="Q385" s="54"/>
      <c r="R385" s="54"/>
      <c r="S385" s="54"/>
      <c r="T385" s="54"/>
      <c r="U385" s="54"/>
      <c r="V385" s="54"/>
      <c r="W385" s="54"/>
      <c r="X385" s="54"/>
      <c r="Y385" s="54"/>
      <c r="Z385" s="54"/>
      <c r="AA385" s="54"/>
      <c r="AB385" s="54"/>
      <c r="AC385" s="54"/>
    </row>
    <row r="386" spans="1:29" ht="15.75">
      <c r="A386" s="51"/>
      <c r="B386" s="52"/>
      <c r="C386" s="53"/>
      <c r="D386" s="53"/>
      <c r="E386" s="53"/>
      <c r="F386" s="53"/>
      <c r="G386" s="54"/>
      <c r="H386" s="54"/>
      <c r="I386" s="54"/>
      <c r="J386" s="54"/>
      <c r="K386" s="54"/>
      <c r="L386" s="54"/>
      <c r="M386" s="54"/>
      <c r="N386" s="54"/>
      <c r="O386" s="54"/>
      <c r="P386" s="54"/>
      <c r="Q386" s="54"/>
      <c r="R386" s="54"/>
      <c r="S386" s="54"/>
      <c r="T386" s="54"/>
      <c r="U386" s="54"/>
      <c r="V386" s="54"/>
      <c r="W386" s="54"/>
      <c r="X386" s="54"/>
      <c r="Y386" s="54"/>
      <c r="Z386" s="54"/>
      <c r="AA386" s="54"/>
      <c r="AB386" s="54"/>
      <c r="AC386" s="54"/>
    </row>
    <row r="387" spans="1:29" ht="15.75">
      <c r="A387" s="51"/>
      <c r="B387" s="52"/>
      <c r="C387" s="53"/>
      <c r="D387" s="53"/>
      <c r="E387" s="53"/>
      <c r="F387" s="53"/>
      <c r="G387" s="54"/>
      <c r="H387" s="54"/>
      <c r="I387" s="54"/>
      <c r="J387" s="54"/>
      <c r="K387" s="54"/>
      <c r="L387" s="54"/>
      <c r="M387" s="54"/>
      <c r="N387" s="54"/>
      <c r="O387" s="54"/>
      <c r="P387" s="54"/>
      <c r="Q387" s="54"/>
      <c r="R387" s="54"/>
      <c r="S387" s="54"/>
      <c r="T387" s="54"/>
      <c r="U387" s="54"/>
      <c r="V387" s="54"/>
      <c r="W387" s="54"/>
      <c r="X387" s="54"/>
      <c r="Y387" s="54"/>
      <c r="Z387" s="54"/>
      <c r="AA387" s="54"/>
      <c r="AB387" s="54"/>
      <c r="AC387" s="54"/>
    </row>
    <row r="388" spans="1:29" ht="15.75">
      <c r="A388" s="51"/>
      <c r="B388" s="52"/>
      <c r="C388" s="53"/>
      <c r="D388" s="53"/>
      <c r="E388" s="53"/>
      <c r="F388" s="53"/>
      <c r="G388" s="54"/>
      <c r="H388" s="54"/>
      <c r="I388" s="54"/>
      <c r="J388" s="54"/>
      <c r="K388" s="54"/>
      <c r="L388" s="54"/>
      <c r="M388" s="54"/>
      <c r="N388" s="54"/>
      <c r="O388" s="54"/>
      <c r="P388" s="54"/>
      <c r="Q388" s="54"/>
      <c r="R388" s="54"/>
      <c r="S388" s="54"/>
      <c r="T388" s="54"/>
      <c r="U388" s="54"/>
      <c r="V388" s="54"/>
      <c r="W388" s="54"/>
      <c r="X388" s="54"/>
      <c r="Y388" s="54"/>
      <c r="Z388" s="54"/>
      <c r="AA388" s="54"/>
      <c r="AB388" s="54"/>
      <c r="AC388" s="54"/>
    </row>
    <row r="389" spans="1:29" ht="15.75">
      <c r="A389" s="51"/>
      <c r="B389" s="52"/>
      <c r="C389" s="53"/>
      <c r="D389" s="53"/>
      <c r="E389" s="53"/>
      <c r="F389" s="53"/>
      <c r="G389" s="54"/>
      <c r="H389" s="54"/>
      <c r="I389" s="54"/>
      <c r="J389" s="54"/>
      <c r="K389" s="54"/>
      <c r="L389" s="54"/>
      <c r="M389" s="54"/>
      <c r="N389" s="54"/>
      <c r="O389" s="54"/>
      <c r="P389" s="54"/>
      <c r="Q389" s="54"/>
      <c r="R389" s="54"/>
      <c r="S389" s="54"/>
      <c r="T389" s="54"/>
      <c r="U389" s="54"/>
      <c r="V389" s="54"/>
      <c r="W389" s="54"/>
      <c r="X389" s="54"/>
      <c r="Y389" s="54"/>
      <c r="Z389" s="54"/>
      <c r="AA389" s="54"/>
      <c r="AB389" s="54"/>
      <c r="AC389" s="54"/>
    </row>
    <row r="390" spans="1:29" ht="15.75">
      <c r="A390" s="51"/>
      <c r="B390" s="52"/>
      <c r="C390" s="53"/>
      <c r="D390" s="53"/>
      <c r="E390" s="53"/>
      <c r="F390" s="53"/>
      <c r="G390" s="54"/>
      <c r="H390" s="54"/>
      <c r="I390" s="54"/>
      <c r="J390" s="54"/>
      <c r="K390" s="54"/>
      <c r="L390" s="54"/>
      <c r="M390" s="54"/>
      <c r="N390" s="54"/>
      <c r="O390" s="54"/>
      <c r="P390" s="54"/>
      <c r="Q390" s="54"/>
      <c r="R390" s="54"/>
      <c r="S390" s="54"/>
      <c r="T390" s="54"/>
      <c r="U390" s="54"/>
      <c r="V390" s="54"/>
      <c r="W390" s="54"/>
      <c r="X390" s="54"/>
      <c r="Y390" s="54"/>
      <c r="Z390" s="54"/>
      <c r="AA390" s="54"/>
      <c r="AB390" s="54"/>
      <c r="AC390" s="54"/>
    </row>
    <row r="391" spans="1:29" ht="15.75">
      <c r="A391" s="51"/>
      <c r="B391" s="52"/>
      <c r="C391" s="53"/>
      <c r="D391" s="53"/>
      <c r="E391" s="53"/>
      <c r="F391" s="53"/>
      <c r="G391" s="54"/>
      <c r="H391" s="54"/>
      <c r="I391" s="54"/>
      <c r="J391" s="54"/>
      <c r="K391" s="54"/>
      <c r="L391" s="54"/>
      <c r="M391" s="54"/>
      <c r="N391" s="54"/>
      <c r="O391" s="54"/>
      <c r="P391" s="54"/>
      <c r="Q391" s="54"/>
      <c r="R391" s="54"/>
      <c r="S391" s="54"/>
      <c r="T391" s="54"/>
      <c r="U391" s="54"/>
      <c r="V391" s="54"/>
      <c r="W391" s="54"/>
      <c r="X391" s="54"/>
      <c r="Y391" s="54"/>
      <c r="Z391" s="54"/>
      <c r="AA391" s="54"/>
      <c r="AB391" s="54"/>
      <c r="AC391" s="54"/>
    </row>
    <row r="392" spans="1:29" ht="15.75">
      <c r="A392" s="51"/>
      <c r="B392" s="52"/>
      <c r="C392" s="53"/>
      <c r="D392" s="53"/>
      <c r="E392" s="53"/>
      <c r="F392" s="53"/>
      <c r="G392" s="54"/>
      <c r="H392" s="54"/>
      <c r="I392" s="54"/>
      <c r="J392" s="54"/>
      <c r="K392" s="54"/>
      <c r="L392" s="54"/>
      <c r="M392" s="54"/>
      <c r="N392" s="54"/>
      <c r="O392" s="54"/>
      <c r="P392" s="54"/>
      <c r="Q392" s="54"/>
      <c r="R392" s="54"/>
      <c r="S392" s="54"/>
      <c r="T392" s="54"/>
      <c r="U392" s="54"/>
      <c r="V392" s="54"/>
      <c r="W392" s="54"/>
      <c r="X392" s="54"/>
      <c r="Y392" s="54"/>
      <c r="Z392" s="54"/>
      <c r="AA392" s="54"/>
      <c r="AB392" s="54"/>
      <c r="AC392" s="54"/>
    </row>
    <row r="393" spans="1:29" ht="15.75">
      <c r="A393" s="51"/>
      <c r="B393" s="52"/>
      <c r="C393" s="53"/>
      <c r="D393" s="53"/>
      <c r="E393" s="53"/>
      <c r="F393" s="53"/>
      <c r="G393" s="54"/>
      <c r="H393" s="54"/>
      <c r="I393" s="54"/>
      <c r="J393" s="54"/>
      <c r="K393" s="54"/>
      <c r="L393" s="54"/>
      <c r="M393" s="54"/>
      <c r="N393" s="54"/>
      <c r="O393" s="54"/>
      <c r="P393" s="54"/>
      <c r="Q393" s="54"/>
      <c r="R393" s="54"/>
      <c r="S393" s="54"/>
      <c r="T393" s="54"/>
      <c r="U393" s="54"/>
      <c r="V393" s="54"/>
      <c r="W393" s="54"/>
      <c r="X393" s="54"/>
      <c r="Y393" s="54"/>
      <c r="Z393" s="54"/>
      <c r="AA393" s="54"/>
      <c r="AB393" s="54"/>
      <c r="AC393" s="54"/>
    </row>
    <row r="394" spans="1:29" ht="15.75">
      <c r="A394" s="51"/>
      <c r="B394" s="52"/>
      <c r="C394" s="53"/>
      <c r="D394" s="53"/>
      <c r="E394" s="53"/>
      <c r="F394" s="53"/>
      <c r="G394" s="54"/>
      <c r="H394" s="54"/>
      <c r="I394" s="54"/>
      <c r="J394" s="54"/>
      <c r="K394" s="54"/>
      <c r="L394" s="54"/>
      <c r="M394" s="54"/>
      <c r="N394" s="54"/>
      <c r="O394" s="54"/>
      <c r="P394" s="54"/>
      <c r="Q394" s="54"/>
      <c r="R394" s="54"/>
      <c r="S394" s="54"/>
      <c r="T394" s="54"/>
      <c r="U394" s="54"/>
      <c r="V394" s="54"/>
      <c r="W394" s="54"/>
      <c r="X394" s="54"/>
      <c r="Y394" s="54"/>
      <c r="Z394" s="54"/>
      <c r="AA394" s="54"/>
      <c r="AB394" s="54"/>
      <c r="AC394" s="54"/>
    </row>
    <row r="395" spans="1:29" ht="15.75">
      <c r="A395" s="51"/>
      <c r="B395" s="52"/>
      <c r="C395" s="53"/>
      <c r="D395" s="53"/>
      <c r="E395" s="53"/>
      <c r="F395" s="53"/>
      <c r="G395" s="54"/>
      <c r="H395" s="54"/>
      <c r="I395" s="54"/>
      <c r="J395" s="54"/>
      <c r="K395" s="54"/>
      <c r="L395" s="54"/>
      <c r="M395" s="54"/>
      <c r="N395" s="54"/>
      <c r="O395" s="54"/>
      <c r="P395" s="54"/>
      <c r="Q395" s="54"/>
      <c r="R395" s="54"/>
      <c r="S395" s="54"/>
      <c r="T395" s="54"/>
      <c r="U395" s="54"/>
      <c r="V395" s="54"/>
      <c r="W395" s="54"/>
      <c r="X395" s="54"/>
      <c r="Y395" s="54"/>
      <c r="Z395" s="54"/>
      <c r="AA395" s="54"/>
      <c r="AB395" s="54"/>
      <c r="AC395" s="54"/>
    </row>
    <row r="396" spans="1:29" ht="15.75">
      <c r="A396" s="51"/>
      <c r="B396" s="52"/>
      <c r="C396" s="53"/>
      <c r="D396" s="53"/>
      <c r="E396" s="53"/>
      <c r="F396" s="53"/>
      <c r="G396" s="54"/>
      <c r="H396" s="54"/>
      <c r="I396" s="54"/>
      <c r="J396" s="54"/>
      <c r="K396" s="54"/>
      <c r="L396" s="54"/>
      <c r="M396" s="54"/>
      <c r="N396" s="54"/>
      <c r="O396" s="54"/>
      <c r="P396" s="54"/>
      <c r="Q396" s="54"/>
      <c r="R396" s="54"/>
      <c r="S396" s="54"/>
      <c r="T396" s="54"/>
      <c r="U396" s="54"/>
      <c r="V396" s="54"/>
      <c r="W396" s="54"/>
      <c r="X396" s="54"/>
      <c r="Y396" s="54"/>
      <c r="Z396" s="54"/>
      <c r="AA396" s="54"/>
      <c r="AB396" s="54"/>
      <c r="AC396" s="54"/>
    </row>
    <row r="397" spans="1:29" ht="15.75">
      <c r="A397" s="51"/>
      <c r="B397" s="52"/>
      <c r="C397" s="53"/>
      <c r="D397" s="53"/>
      <c r="E397" s="53"/>
      <c r="F397" s="53"/>
      <c r="G397" s="54"/>
      <c r="H397" s="54"/>
      <c r="I397" s="54"/>
      <c r="J397" s="54"/>
      <c r="K397" s="54"/>
      <c r="L397" s="54"/>
      <c r="M397" s="54"/>
      <c r="N397" s="54"/>
      <c r="O397" s="54"/>
      <c r="P397" s="54"/>
      <c r="Q397" s="54"/>
      <c r="R397" s="54"/>
      <c r="S397" s="54"/>
      <c r="T397" s="54"/>
      <c r="U397" s="54"/>
      <c r="V397" s="54"/>
      <c r="W397" s="54"/>
      <c r="X397" s="54"/>
      <c r="Y397" s="54"/>
      <c r="Z397" s="54"/>
      <c r="AA397" s="54"/>
      <c r="AB397" s="54"/>
      <c r="AC397" s="54"/>
    </row>
    <row r="398" spans="1:29" ht="15.75">
      <c r="A398" s="51"/>
      <c r="B398" s="52"/>
      <c r="C398" s="53"/>
      <c r="D398" s="53"/>
      <c r="E398" s="53"/>
      <c r="F398" s="53"/>
      <c r="G398" s="54"/>
      <c r="H398" s="54"/>
      <c r="I398" s="54"/>
      <c r="J398" s="54"/>
      <c r="K398" s="54"/>
      <c r="L398" s="54"/>
      <c r="M398" s="54"/>
      <c r="N398" s="54"/>
      <c r="O398" s="54"/>
      <c r="P398" s="54"/>
      <c r="Q398" s="54"/>
      <c r="R398" s="54"/>
      <c r="S398" s="54"/>
      <c r="T398" s="54"/>
      <c r="U398" s="54"/>
      <c r="V398" s="54"/>
      <c r="W398" s="54"/>
      <c r="X398" s="54"/>
      <c r="Y398" s="54"/>
      <c r="Z398" s="54"/>
      <c r="AA398" s="54"/>
      <c r="AB398" s="54"/>
      <c r="AC398" s="54"/>
    </row>
  </sheetData>
  <mergeCells count="72">
    <mergeCell ref="T6:T7"/>
    <mergeCell ref="U6:U7"/>
    <mergeCell ref="V6:V7"/>
    <mergeCell ref="W6:W7"/>
    <mergeCell ref="P6:P7"/>
    <mergeCell ref="S6:S7"/>
    <mergeCell ref="Q6:Q7"/>
    <mergeCell ref="AA6:AA7"/>
    <mergeCell ref="B62:AC62"/>
    <mergeCell ref="A4:A7"/>
    <mergeCell ref="B4:B7"/>
    <mergeCell ref="C4:C7"/>
    <mergeCell ref="D4:D7"/>
    <mergeCell ref="E4:E7"/>
    <mergeCell ref="F6:F7"/>
    <mergeCell ref="G6:G7"/>
    <mergeCell ref="H6:H7"/>
    <mergeCell ref="B45:S45"/>
    <mergeCell ref="B46:S46"/>
    <mergeCell ref="B47:S47"/>
    <mergeCell ref="B48:S48"/>
    <mergeCell ref="B41:S41"/>
    <mergeCell ref="B42:S42"/>
    <mergeCell ref="B43:S43"/>
    <mergeCell ref="B44:S44"/>
    <mergeCell ref="B53:S53"/>
    <mergeCell ref="B55:S55"/>
    <mergeCell ref="B57:S57"/>
    <mergeCell ref="B61:AC61"/>
    <mergeCell ref="B49:S49"/>
    <mergeCell ref="B50:S50"/>
    <mergeCell ref="B51:S51"/>
    <mergeCell ref="B52:S52"/>
    <mergeCell ref="B37:S37"/>
    <mergeCell ref="B38:S38"/>
    <mergeCell ref="B39:S39"/>
    <mergeCell ref="B40:S40"/>
    <mergeCell ref="B33:S33"/>
    <mergeCell ref="B34:S34"/>
    <mergeCell ref="B35:S35"/>
    <mergeCell ref="B36:S36"/>
    <mergeCell ref="B31:S31"/>
    <mergeCell ref="B32:S32"/>
    <mergeCell ref="J6:J7"/>
    <mergeCell ref="K6:K7"/>
    <mergeCell ref="L6:L7"/>
    <mergeCell ref="M6:M7"/>
    <mergeCell ref="N6:N7"/>
    <mergeCell ref="O6:O7"/>
    <mergeCell ref="R6:R7"/>
    <mergeCell ref="I6:I7"/>
    <mergeCell ref="X5:Y5"/>
    <mergeCell ref="N4:O5"/>
    <mergeCell ref="P4:Q5"/>
    <mergeCell ref="Z5:AA5"/>
    <mergeCell ref="T5:U5"/>
    <mergeCell ref="A2:AD2"/>
    <mergeCell ref="AA3:AD3"/>
    <mergeCell ref="T4:W4"/>
    <mergeCell ref="X4:AA4"/>
    <mergeCell ref="AD4:AD7"/>
    <mergeCell ref="F4:H5"/>
    <mergeCell ref="R4:S5"/>
    <mergeCell ref="AB4:AC5"/>
    <mergeCell ref="AB6:AB7"/>
    <mergeCell ref="AC6:AC7"/>
    <mergeCell ref="X6:X7"/>
    <mergeCell ref="Y6:Y7"/>
    <mergeCell ref="Z6:Z7"/>
    <mergeCell ref="I4:K5"/>
    <mergeCell ref="L4:M5"/>
    <mergeCell ref="V5:W5"/>
  </mergeCells>
  <phoneticPr fontId="50" type="noConversion"/>
  <printOptions horizontalCentered="1"/>
  <pageMargins left="0.235416666666667" right="0.235416666666667" top="0.74791666666666701" bottom="0.74791666666666701" header="0.31388888888888899" footer="0.31388888888888899"/>
  <pageSetup paperSize="9" scale="70" fitToHeight="0" orientation="landscape"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workbookViewId="0">
      <selection activeCell="C21" sqref="C21"/>
    </sheetView>
  </sheetViews>
  <sheetFormatPr defaultRowHeight="15.75"/>
  <cols>
    <col min="1" max="1" width="4.375" customWidth="1"/>
    <col min="2" max="2" width="22" customWidth="1"/>
    <col min="3" max="3" width="11.25" customWidth="1"/>
    <col min="4" max="4" width="16" customWidth="1"/>
    <col min="5" max="5" width="18.875" customWidth="1"/>
    <col min="6" max="6" width="23.875" customWidth="1"/>
    <col min="7" max="7" width="15.5" customWidth="1"/>
    <col min="8" max="8" width="13.875" customWidth="1"/>
    <col min="9" max="9" width="14.25" customWidth="1"/>
  </cols>
  <sheetData>
    <row r="1" spans="1:9">
      <c r="A1" s="17" t="s">
        <v>210</v>
      </c>
      <c r="I1" s="22" t="s">
        <v>211</v>
      </c>
    </row>
    <row r="3" spans="1:9">
      <c r="A3" s="497" t="s">
        <v>212</v>
      </c>
      <c r="B3" s="497"/>
      <c r="C3" s="497"/>
      <c r="D3" s="497"/>
      <c r="E3" s="497"/>
      <c r="F3" s="497"/>
      <c r="G3" s="497"/>
      <c r="H3" s="497"/>
      <c r="I3" s="497"/>
    </row>
    <row r="5" spans="1:9">
      <c r="A5" s="498" t="s">
        <v>96</v>
      </c>
      <c r="B5" s="498"/>
      <c r="C5" s="498"/>
      <c r="D5" s="498"/>
      <c r="E5" s="498"/>
      <c r="F5" s="498"/>
      <c r="G5" s="498"/>
      <c r="H5" s="498"/>
      <c r="I5" s="498"/>
    </row>
    <row r="7" spans="1:9">
      <c r="A7" s="500" t="s">
        <v>213</v>
      </c>
      <c r="B7" s="500" t="s">
        <v>214</v>
      </c>
      <c r="C7" s="501" t="s">
        <v>215</v>
      </c>
      <c r="D7" s="501" t="s">
        <v>216</v>
      </c>
      <c r="E7" s="499" t="s">
        <v>217</v>
      </c>
      <c r="F7" s="499"/>
      <c r="G7" s="501" t="s">
        <v>218</v>
      </c>
      <c r="H7" s="501" t="s">
        <v>219</v>
      </c>
      <c r="I7" s="500" t="s">
        <v>220</v>
      </c>
    </row>
    <row r="8" spans="1:9" ht="72.75" customHeight="1">
      <c r="A8" s="500"/>
      <c r="B8" s="500"/>
      <c r="C8" s="500"/>
      <c r="D8" s="500"/>
      <c r="E8" s="18" t="s">
        <v>221</v>
      </c>
      <c r="F8" s="18" t="s">
        <v>222</v>
      </c>
      <c r="G8" s="500"/>
      <c r="H8" s="500"/>
      <c r="I8" s="500"/>
    </row>
    <row r="9" spans="1:9">
      <c r="A9" s="19">
        <v>1</v>
      </c>
      <c r="B9" s="19">
        <v>2</v>
      </c>
      <c r="C9" s="19">
        <v>3</v>
      </c>
      <c r="D9" s="19">
        <v>4</v>
      </c>
      <c r="E9" s="19">
        <v>5</v>
      </c>
      <c r="F9" s="19">
        <v>6</v>
      </c>
      <c r="G9" s="19">
        <v>7</v>
      </c>
      <c r="H9" s="19" t="s">
        <v>223</v>
      </c>
      <c r="I9" s="19">
        <v>9</v>
      </c>
    </row>
    <row r="10" spans="1:9" ht="21" customHeight="1">
      <c r="A10" s="20"/>
      <c r="B10" s="21" t="s">
        <v>224</v>
      </c>
      <c r="C10" s="20"/>
      <c r="D10" s="20"/>
      <c r="E10" s="20"/>
      <c r="F10" s="20"/>
      <c r="G10" s="20"/>
      <c r="H10" s="20"/>
      <c r="I10" s="20"/>
    </row>
    <row r="11" spans="1:9" ht="21.75" customHeight="1">
      <c r="A11" s="20"/>
      <c r="B11" s="20" t="s">
        <v>225</v>
      </c>
      <c r="C11" s="20"/>
      <c r="D11" s="20"/>
      <c r="E11" s="20"/>
      <c r="F11" s="20"/>
      <c r="G11" s="20"/>
      <c r="H11" s="20"/>
      <c r="I11" s="20"/>
    </row>
    <row r="12" spans="1:9">
      <c r="A12" s="20"/>
      <c r="B12" s="20"/>
      <c r="C12" s="20"/>
      <c r="D12" s="20"/>
      <c r="E12" s="20"/>
      <c r="F12" s="20"/>
      <c r="G12" s="20"/>
      <c r="H12" s="20"/>
      <c r="I12" s="20"/>
    </row>
    <row r="13" spans="1:9">
      <c r="A13" s="20"/>
      <c r="B13" s="20"/>
      <c r="C13" s="20"/>
      <c r="D13" s="20"/>
      <c r="E13" s="20"/>
      <c r="F13" s="20"/>
      <c r="G13" s="20"/>
      <c r="H13" s="20"/>
      <c r="I13" s="20"/>
    </row>
    <row r="14" spans="1:9">
      <c r="A14" s="20"/>
      <c r="B14" s="20"/>
      <c r="C14" s="20"/>
      <c r="D14" s="20"/>
      <c r="E14" s="20"/>
      <c r="F14" s="20"/>
      <c r="G14" s="20"/>
      <c r="H14" s="20"/>
      <c r="I14" s="20"/>
    </row>
    <row r="15" spans="1:9">
      <c r="A15" s="20"/>
      <c r="B15" s="20"/>
      <c r="C15" s="20"/>
      <c r="D15" s="20"/>
      <c r="E15" s="20"/>
      <c r="F15" s="20"/>
      <c r="G15" s="20"/>
      <c r="H15" s="20"/>
      <c r="I15" s="20"/>
    </row>
    <row r="16" spans="1:9">
      <c r="A16" s="20"/>
      <c r="B16" s="20"/>
      <c r="C16" s="20"/>
      <c r="D16" s="20"/>
      <c r="E16" s="20"/>
      <c r="F16" s="20"/>
      <c r="G16" s="20"/>
      <c r="H16" s="20"/>
      <c r="I16" s="20"/>
    </row>
    <row r="17" spans="1:9">
      <c r="A17" s="20"/>
      <c r="B17" s="20"/>
      <c r="C17" s="20"/>
      <c r="D17" s="20"/>
      <c r="E17" s="20"/>
      <c r="F17" s="20"/>
      <c r="G17" s="20"/>
      <c r="H17" s="20"/>
      <c r="I17" s="20"/>
    </row>
    <row r="18" spans="1:9">
      <c r="A18" s="20"/>
      <c r="B18" s="20"/>
      <c r="C18" s="20"/>
      <c r="D18" s="20"/>
      <c r="E18" s="20"/>
      <c r="F18" s="20"/>
      <c r="G18" s="20"/>
      <c r="H18" s="20"/>
      <c r="I18" s="20"/>
    </row>
    <row r="19" spans="1:9">
      <c r="A19" s="20"/>
      <c r="B19" s="20"/>
      <c r="C19" s="20"/>
      <c r="D19" s="20"/>
      <c r="E19" s="20"/>
      <c r="F19" s="20"/>
      <c r="G19" s="20"/>
      <c r="H19" s="20"/>
      <c r="I19" s="20"/>
    </row>
    <row r="20" spans="1:9">
      <c r="A20" s="20"/>
      <c r="B20" s="20"/>
      <c r="C20" s="20"/>
      <c r="D20" s="20"/>
      <c r="E20" s="20"/>
      <c r="F20" s="20"/>
      <c r="G20" s="20"/>
      <c r="H20" s="20"/>
      <c r="I20" s="20"/>
    </row>
    <row r="21" spans="1:9">
      <c r="A21" s="20"/>
      <c r="B21" s="20"/>
      <c r="C21" s="20"/>
      <c r="D21" s="20"/>
      <c r="E21" s="20"/>
      <c r="F21" s="20"/>
      <c r="G21" s="20"/>
      <c r="H21" s="20"/>
      <c r="I21" s="20"/>
    </row>
    <row r="22" spans="1:9">
      <c r="A22" s="20"/>
      <c r="B22" s="20"/>
      <c r="C22" s="20"/>
      <c r="D22" s="20"/>
      <c r="E22" s="20"/>
      <c r="F22" s="20"/>
      <c r="G22" s="20"/>
      <c r="H22" s="20"/>
      <c r="I22" s="20"/>
    </row>
    <row r="23" spans="1:9">
      <c r="A23" s="20"/>
      <c r="B23" s="20"/>
      <c r="C23" s="20"/>
      <c r="D23" s="20"/>
      <c r="E23" s="20"/>
      <c r="F23" s="20"/>
      <c r="G23" s="20"/>
      <c r="H23" s="20"/>
      <c r="I23" s="20"/>
    </row>
    <row r="24" spans="1:9">
      <c r="A24" s="20"/>
      <c r="B24" s="20"/>
      <c r="C24" s="20"/>
      <c r="D24" s="20"/>
      <c r="E24" s="20"/>
      <c r="F24" s="20"/>
      <c r="G24" s="20"/>
      <c r="H24" s="20"/>
      <c r="I24" s="20"/>
    </row>
    <row r="25" spans="1:9">
      <c r="A25" s="20"/>
      <c r="B25" s="20"/>
      <c r="C25" s="20"/>
      <c r="D25" s="20"/>
      <c r="E25" s="20"/>
      <c r="F25" s="20"/>
      <c r="G25" s="20"/>
      <c r="H25" s="20"/>
      <c r="I25" s="20"/>
    </row>
    <row r="26" spans="1:9">
      <c r="A26" s="20"/>
      <c r="B26" s="20"/>
      <c r="C26" s="20"/>
      <c r="D26" s="20"/>
      <c r="E26" s="20"/>
      <c r="F26" s="20"/>
      <c r="G26" s="20"/>
      <c r="H26" s="20"/>
      <c r="I26" s="20"/>
    </row>
    <row r="27" spans="1:9">
      <c r="A27" s="20"/>
      <c r="B27" s="20"/>
      <c r="C27" s="20"/>
      <c r="D27" s="20"/>
      <c r="E27" s="20"/>
      <c r="F27" s="20"/>
      <c r="G27" s="20"/>
      <c r="H27" s="20"/>
      <c r="I27" s="20"/>
    </row>
  </sheetData>
  <mergeCells count="10">
    <mergeCell ref="A3:I3"/>
    <mergeCell ref="A5:I5"/>
    <mergeCell ref="E7:F7"/>
    <mergeCell ref="A7:A8"/>
    <mergeCell ref="B7:B8"/>
    <mergeCell ref="C7:C8"/>
    <mergeCell ref="D7:D8"/>
    <mergeCell ref="G7:G8"/>
    <mergeCell ref="H7:H8"/>
    <mergeCell ref="I7:I8"/>
  </mergeCells>
  <phoneticPr fontId="50" type="noConversion"/>
  <printOptions horizontalCentered="1"/>
  <pageMargins left="0.235416666666667" right="0.235416666666667" top="0.74791666666666701" bottom="0.74791666666666701" header="0.31388888888888899" footer="0.31388888888888899"/>
  <pageSetup paperSize="9" scale="96" fitToHeight="0" orientation="landscape"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zoomScale="85" zoomScaleNormal="85" workbookViewId="0">
      <selection activeCell="C21" sqref="C21"/>
    </sheetView>
  </sheetViews>
  <sheetFormatPr defaultColWidth="9" defaultRowHeight="15.75"/>
  <cols>
    <col min="1" max="1" width="3.625" style="5" customWidth="1"/>
    <col min="2" max="2" width="24.375" style="5" customWidth="1"/>
    <col min="3" max="3" width="8.75" style="5" customWidth="1"/>
    <col min="4" max="4" width="8.5" style="5" customWidth="1"/>
    <col min="5" max="5" width="9.375" style="5" customWidth="1"/>
    <col min="6" max="8" width="14.5" style="5" customWidth="1"/>
    <col min="9" max="9" width="10.375" style="5" customWidth="1"/>
    <col min="10" max="11" width="10.75" style="5" customWidth="1"/>
    <col min="12" max="12" width="11.875" style="5" customWidth="1"/>
    <col min="13" max="13" width="9.5" style="5" customWidth="1"/>
    <col min="14" max="14" width="12.625" style="5" customWidth="1"/>
    <col min="15" max="16384" width="9" style="5"/>
  </cols>
  <sheetData>
    <row r="1" spans="1:15">
      <c r="A1" s="3" t="s">
        <v>226</v>
      </c>
      <c r="B1" s="3"/>
      <c r="C1" s="3"/>
      <c r="D1" s="3"/>
      <c r="E1" s="3"/>
      <c r="F1" s="3"/>
      <c r="G1" s="3"/>
      <c r="H1" s="3"/>
      <c r="I1" s="3"/>
      <c r="J1" s="3"/>
      <c r="K1" s="3"/>
      <c r="L1" s="3"/>
      <c r="M1" s="506" t="s">
        <v>0</v>
      </c>
      <c r="N1" s="506"/>
      <c r="O1" s="506"/>
    </row>
    <row r="3" spans="1:15" ht="24" customHeight="1">
      <c r="A3" s="507" t="s">
        <v>227</v>
      </c>
      <c r="B3" s="507"/>
      <c r="C3" s="507"/>
      <c r="D3" s="507"/>
      <c r="E3" s="507"/>
      <c r="F3" s="507"/>
      <c r="G3" s="507"/>
      <c r="H3" s="507"/>
      <c r="I3" s="507"/>
      <c r="J3" s="507"/>
      <c r="K3" s="507"/>
      <c r="L3" s="507"/>
      <c r="M3" s="507"/>
      <c r="N3" s="507"/>
      <c r="O3" s="507"/>
    </row>
    <row r="4" spans="1:15">
      <c r="A4" s="507"/>
      <c r="B4" s="507"/>
      <c r="C4" s="507"/>
      <c r="D4" s="507"/>
      <c r="E4" s="507"/>
      <c r="F4" s="507"/>
      <c r="G4" s="507"/>
      <c r="H4" s="507"/>
      <c r="I4" s="507"/>
      <c r="J4" s="507"/>
      <c r="K4" s="507"/>
      <c r="L4" s="507"/>
      <c r="M4" s="507"/>
      <c r="N4" s="508" t="s">
        <v>96</v>
      </c>
      <c r="O4" s="508"/>
    </row>
    <row r="5" spans="1:15" s="1" customFormat="1" ht="28.5" customHeight="1">
      <c r="A5" s="502" t="s">
        <v>1</v>
      </c>
      <c r="B5" s="502"/>
      <c r="C5" s="502" t="s">
        <v>228</v>
      </c>
      <c r="D5" s="502" t="s">
        <v>229</v>
      </c>
      <c r="E5" s="502" t="s">
        <v>100</v>
      </c>
      <c r="F5" s="479" t="s">
        <v>101</v>
      </c>
      <c r="G5" s="479"/>
      <c r="H5" s="479"/>
      <c r="I5" s="503" t="s">
        <v>230</v>
      </c>
      <c r="J5" s="502" t="s">
        <v>231</v>
      </c>
      <c r="K5" s="502" t="s">
        <v>232</v>
      </c>
      <c r="L5" s="502" t="s">
        <v>233</v>
      </c>
      <c r="M5" s="502" t="s">
        <v>234</v>
      </c>
      <c r="N5" s="502" t="s">
        <v>235</v>
      </c>
      <c r="O5" s="502" t="s">
        <v>110</v>
      </c>
    </row>
    <row r="6" spans="1:15" s="2" customFormat="1" ht="28.5" customHeight="1">
      <c r="A6" s="502"/>
      <c r="B6" s="502"/>
      <c r="C6" s="502"/>
      <c r="D6" s="502"/>
      <c r="E6" s="502"/>
      <c r="F6" s="479" t="s">
        <v>111</v>
      </c>
      <c r="G6" s="479" t="s">
        <v>112</v>
      </c>
      <c r="H6" s="479"/>
      <c r="I6" s="504"/>
      <c r="J6" s="502"/>
      <c r="K6" s="502"/>
      <c r="L6" s="502"/>
      <c r="M6" s="502"/>
      <c r="N6" s="502"/>
      <c r="O6" s="502"/>
    </row>
    <row r="7" spans="1:15" s="2" customFormat="1" ht="54.75" customHeight="1">
      <c r="A7" s="502"/>
      <c r="B7" s="502"/>
      <c r="C7" s="502"/>
      <c r="D7" s="502"/>
      <c r="E7" s="502"/>
      <c r="F7" s="479"/>
      <c r="G7" s="7" t="s">
        <v>113</v>
      </c>
      <c r="H7" s="7" t="s">
        <v>116</v>
      </c>
      <c r="I7" s="505"/>
      <c r="J7" s="502"/>
      <c r="K7" s="502"/>
      <c r="L7" s="502"/>
      <c r="M7" s="502"/>
      <c r="N7" s="502"/>
      <c r="O7" s="502"/>
    </row>
    <row r="8" spans="1:15" s="3" customFormat="1" ht="18" customHeight="1">
      <c r="A8" s="8"/>
      <c r="B8" s="9" t="s">
        <v>119</v>
      </c>
      <c r="C8" s="8"/>
      <c r="D8" s="8"/>
      <c r="E8" s="8"/>
      <c r="F8" s="8"/>
      <c r="G8" s="8"/>
      <c r="H8" s="8"/>
      <c r="I8" s="8"/>
      <c r="J8" s="8"/>
      <c r="K8" s="8"/>
      <c r="L8" s="8"/>
      <c r="M8" s="8"/>
      <c r="N8" s="8"/>
      <c r="O8" s="8"/>
    </row>
    <row r="9" spans="1:15" ht="47.25">
      <c r="A9" s="9" t="s">
        <v>64</v>
      </c>
      <c r="B9" s="10" t="s">
        <v>236</v>
      </c>
      <c r="C9" s="11"/>
      <c r="D9" s="11"/>
      <c r="E9" s="11"/>
      <c r="F9" s="11"/>
      <c r="G9" s="11"/>
      <c r="H9" s="11"/>
      <c r="I9" s="11"/>
      <c r="J9" s="11"/>
      <c r="K9" s="11"/>
      <c r="L9" s="11"/>
      <c r="M9" s="11"/>
      <c r="N9" s="11"/>
      <c r="O9" s="11"/>
    </row>
    <row r="10" spans="1:15" ht="18" customHeight="1">
      <c r="A10" s="9" t="s">
        <v>37</v>
      </c>
      <c r="B10" s="97" t="s">
        <v>237</v>
      </c>
      <c r="C10" s="11"/>
      <c r="D10" s="11"/>
      <c r="E10" s="11"/>
      <c r="F10" s="11"/>
      <c r="G10" s="11"/>
      <c r="H10" s="11"/>
      <c r="I10" s="11"/>
      <c r="J10" s="11"/>
      <c r="K10" s="11"/>
      <c r="L10" s="11"/>
      <c r="M10" s="11"/>
      <c r="N10" s="11"/>
      <c r="O10" s="11"/>
    </row>
    <row r="11" spans="1:15" ht="18" customHeight="1">
      <c r="A11" s="9"/>
      <c r="B11" s="98" t="s">
        <v>238</v>
      </c>
      <c r="C11" s="11"/>
      <c r="D11" s="11"/>
      <c r="E11" s="11"/>
      <c r="F11" s="11"/>
      <c r="G11" s="11"/>
      <c r="H11" s="11"/>
      <c r="I11" s="11"/>
      <c r="J11" s="11"/>
      <c r="K11" s="11"/>
      <c r="L11" s="11"/>
      <c r="M11" s="11"/>
      <c r="N11" s="11"/>
      <c r="O11" s="11"/>
    </row>
    <row r="12" spans="1:15" ht="18" customHeight="1">
      <c r="A12" s="14">
        <v>1</v>
      </c>
      <c r="B12" s="99" t="s">
        <v>239</v>
      </c>
      <c r="C12" s="11"/>
      <c r="D12" s="11"/>
      <c r="E12" s="11"/>
      <c r="F12" s="11"/>
      <c r="G12" s="11"/>
      <c r="H12" s="11"/>
      <c r="I12" s="11"/>
      <c r="J12" s="11"/>
      <c r="K12" s="11"/>
      <c r="L12" s="11"/>
      <c r="M12" s="11"/>
      <c r="N12" s="11"/>
      <c r="O12" s="11"/>
    </row>
    <row r="13" spans="1:15" ht="18" customHeight="1">
      <c r="A13" s="14">
        <v>2</v>
      </c>
      <c r="B13" s="99" t="s">
        <v>239</v>
      </c>
      <c r="C13" s="11"/>
      <c r="D13" s="11"/>
      <c r="E13" s="11"/>
      <c r="F13" s="11"/>
      <c r="G13" s="11"/>
      <c r="H13" s="11"/>
      <c r="I13" s="11"/>
      <c r="J13" s="11"/>
      <c r="K13" s="11"/>
      <c r="L13" s="11"/>
      <c r="M13" s="11"/>
      <c r="N13" s="11"/>
      <c r="O13" s="11"/>
    </row>
    <row r="14" spans="1:15" s="4" customFormat="1" ht="18" customHeight="1">
      <c r="A14" s="15"/>
      <c r="B14" s="13" t="s">
        <v>240</v>
      </c>
      <c r="C14" s="13"/>
      <c r="D14" s="13"/>
      <c r="E14" s="13"/>
      <c r="F14" s="13"/>
      <c r="G14" s="13"/>
      <c r="H14" s="13"/>
      <c r="I14" s="13"/>
      <c r="J14" s="13"/>
      <c r="K14" s="13"/>
      <c r="L14" s="13"/>
      <c r="M14" s="13"/>
      <c r="N14" s="13"/>
      <c r="O14" s="13"/>
    </row>
    <row r="15" spans="1:15" ht="18" customHeight="1">
      <c r="A15" s="14">
        <v>1</v>
      </c>
      <c r="B15" s="99" t="s">
        <v>241</v>
      </c>
      <c r="C15" s="11"/>
      <c r="D15" s="11"/>
      <c r="E15" s="11"/>
      <c r="F15" s="11"/>
      <c r="G15" s="11"/>
      <c r="H15" s="11"/>
      <c r="I15" s="11"/>
      <c r="J15" s="11"/>
      <c r="K15" s="11"/>
      <c r="L15" s="11"/>
      <c r="M15" s="11"/>
      <c r="N15" s="11"/>
      <c r="O15" s="11"/>
    </row>
    <row r="16" spans="1:15" ht="18" customHeight="1">
      <c r="A16" s="14">
        <v>2</v>
      </c>
      <c r="B16" s="99" t="s">
        <v>241</v>
      </c>
      <c r="C16" s="11"/>
      <c r="D16" s="11"/>
      <c r="E16" s="11"/>
      <c r="F16" s="11"/>
      <c r="G16" s="11"/>
      <c r="H16" s="11"/>
      <c r="I16" s="11"/>
      <c r="J16" s="11"/>
      <c r="K16" s="11"/>
      <c r="L16" s="11"/>
      <c r="M16" s="11"/>
      <c r="N16" s="11"/>
      <c r="O16" s="11"/>
    </row>
    <row r="17" spans="1:15" s="4" customFormat="1" ht="39.75" customHeight="1">
      <c r="A17" s="9" t="s">
        <v>54</v>
      </c>
      <c r="B17" s="16" t="s">
        <v>242</v>
      </c>
      <c r="C17" s="13"/>
      <c r="D17" s="13"/>
      <c r="E17" s="13"/>
      <c r="F17" s="13"/>
      <c r="G17" s="13"/>
      <c r="H17" s="13"/>
      <c r="I17" s="13"/>
      <c r="J17" s="13"/>
      <c r="K17" s="13"/>
      <c r="L17" s="13"/>
      <c r="M17" s="13"/>
      <c r="N17" s="13"/>
      <c r="O17" s="13"/>
    </row>
    <row r="18" spans="1:15" ht="18" customHeight="1">
      <c r="A18" s="14">
        <v>1</v>
      </c>
      <c r="B18" s="99" t="s">
        <v>239</v>
      </c>
      <c r="C18" s="11"/>
      <c r="D18" s="11"/>
      <c r="E18" s="11"/>
      <c r="F18" s="11"/>
      <c r="G18" s="11"/>
      <c r="H18" s="11"/>
      <c r="I18" s="11"/>
      <c r="J18" s="11"/>
      <c r="K18" s="11"/>
      <c r="L18" s="11"/>
      <c r="M18" s="11"/>
      <c r="N18" s="11"/>
      <c r="O18" s="11"/>
    </row>
    <row r="19" spans="1:15" ht="18" customHeight="1">
      <c r="A19" s="14">
        <v>2</v>
      </c>
      <c r="B19" s="99" t="s">
        <v>239</v>
      </c>
      <c r="C19" s="11"/>
      <c r="D19" s="11"/>
      <c r="E19" s="11"/>
      <c r="F19" s="11"/>
      <c r="G19" s="11"/>
      <c r="H19" s="11"/>
      <c r="I19" s="11"/>
      <c r="J19" s="11"/>
      <c r="K19" s="11"/>
      <c r="L19" s="11"/>
      <c r="M19" s="11"/>
      <c r="N19" s="11"/>
      <c r="O19" s="11"/>
    </row>
    <row r="20" spans="1:15" ht="18" customHeight="1">
      <c r="A20" s="15"/>
      <c r="B20" s="13" t="s">
        <v>240</v>
      </c>
      <c r="C20" s="11"/>
      <c r="D20" s="11"/>
      <c r="E20" s="11"/>
      <c r="F20" s="11"/>
      <c r="G20" s="11"/>
      <c r="H20" s="11"/>
      <c r="I20" s="11"/>
      <c r="J20" s="11"/>
      <c r="K20" s="11"/>
      <c r="L20" s="11"/>
      <c r="M20" s="11"/>
      <c r="N20" s="11"/>
      <c r="O20" s="11"/>
    </row>
    <row r="21" spans="1:15" ht="18" customHeight="1">
      <c r="A21" s="14">
        <v>1</v>
      </c>
      <c r="B21" s="99" t="s">
        <v>241</v>
      </c>
      <c r="C21" s="11"/>
      <c r="D21" s="11"/>
      <c r="E21" s="11"/>
      <c r="F21" s="11"/>
      <c r="G21" s="11"/>
      <c r="H21" s="11"/>
      <c r="I21" s="11"/>
      <c r="J21" s="11"/>
      <c r="K21" s="11"/>
      <c r="L21" s="11"/>
      <c r="M21" s="11"/>
      <c r="N21" s="11"/>
      <c r="O21" s="11"/>
    </row>
    <row r="22" spans="1:15" ht="18" customHeight="1">
      <c r="A22" s="14">
        <v>2</v>
      </c>
      <c r="B22" s="99" t="s">
        <v>241</v>
      </c>
      <c r="C22" s="11"/>
      <c r="D22" s="11"/>
      <c r="E22" s="11"/>
      <c r="F22" s="11"/>
      <c r="G22" s="11"/>
      <c r="H22" s="11"/>
      <c r="I22" s="11"/>
      <c r="J22" s="11"/>
      <c r="K22" s="11"/>
      <c r="L22" s="11"/>
      <c r="M22" s="11"/>
      <c r="N22" s="11"/>
      <c r="O22" s="11"/>
    </row>
    <row r="23" spans="1:15" ht="18" customHeight="1">
      <c r="A23" s="8" t="s">
        <v>61</v>
      </c>
      <c r="B23" s="12" t="s">
        <v>243</v>
      </c>
      <c r="C23" s="11"/>
      <c r="D23" s="11"/>
      <c r="E23" s="11"/>
      <c r="F23" s="11"/>
      <c r="G23" s="11"/>
      <c r="H23" s="11"/>
      <c r="I23" s="11"/>
      <c r="J23" s="11"/>
      <c r="K23" s="11"/>
      <c r="L23" s="11"/>
      <c r="M23" s="11"/>
      <c r="N23" s="11"/>
      <c r="O23" s="11"/>
    </row>
    <row r="24" spans="1:15" ht="18" customHeight="1">
      <c r="A24" s="11"/>
      <c r="B24" s="11" t="s">
        <v>244</v>
      </c>
      <c r="C24" s="11"/>
      <c r="D24" s="11"/>
      <c r="E24" s="11"/>
      <c r="F24" s="11"/>
      <c r="G24" s="11"/>
      <c r="H24" s="11"/>
      <c r="I24" s="11"/>
      <c r="J24" s="11"/>
      <c r="K24" s="11"/>
      <c r="L24" s="11"/>
      <c r="M24" s="11"/>
      <c r="N24" s="11"/>
      <c r="O24" s="11"/>
    </row>
    <row r="25" spans="1:15" ht="63">
      <c r="A25" s="8" t="s">
        <v>71</v>
      </c>
      <c r="B25" s="10" t="s">
        <v>245</v>
      </c>
      <c r="C25" s="11"/>
      <c r="D25" s="11"/>
      <c r="E25" s="11"/>
      <c r="F25" s="11"/>
      <c r="G25" s="11"/>
      <c r="H25" s="11"/>
      <c r="I25" s="11"/>
      <c r="J25" s="11"/>
      <c r="K25" s="11"/>
      <c r="L25" s="11"/>
      <c r="M25" s="11"/>
      <c r="N25" s="11"/>
      <c r="O25" s="11"/>
    </row>
    <row r="26" spans="1:15">
      <c r="A26" s="14">
        <v>1</v>
      </c>
      <c r="B26" s="99" t="s">
        <v>241</v>
      </c>
      <c r="C26" s="11"/>
      <c r="D26" s="11"/>
      <c r="E26" s="11"/>
      <c r="F26" s="11"/>
      <c r="G26" s="11"/>
      <c r="H26" s="11"/>
      <c r="I26" s="11"/>
      <c r="J26" s="11"/>
      <c r="K26" s="11"/>
      <c r="L26" s="11"/>
      <c r="M26" s="11"/>
      <c r="N26" s="11"/>
      <c r="O26" s="11"/>
    </row>
    <row r="27" spans="1:15">
      <c r="A27" s="14">
        <v>2</v>
      </c>
      <c r="B27" s="99" t="s">
        <v>241</v>
      </c>
      <c r="C27" s="11"/>
      <c r="D27" s="11"/>
      <c r="E27" s="11"/>
      <c r="F27" s="11"/>
      <c r="G27" s="11"/>
      <c r="H27" s="11"/>
      <c r="I27" s="11"/>
      <c r="J27" s="11"/>
      <c r="K27" s="11"/>
      <c r="L27" s="11"/>
      <c r="M27" s="11"/>
      <c r="N27" s="11"/>
      <c r="O27" s="11"/>
    </row>
  </sheetData>
  <mergeCells count="19">
    <mergeCell ref="M1:O1"/>
    <mergeCell ref="A3:O3"/>
    <mergeCell ref="A4:M4"/>
    <mergeCell ref="N4:O4"/>
    <mergeCell ref="L5:L7"/>
    <mergeCell ref="M5:M7"/>
    <mergeCell ref="N5:N7"/>
    <mergeCell ref="E5:E7"/>
    <mergeCell ref="F6:F7"/>
    <mergeCell ref="A5:A7"/>
    <mergeCell ref="B5:B7"/>
    <mergeCell ref="C5:C7"/>
    <mergeCell ref="D5:D7"/>
    <mergeCell ref="O5:O7"/>
    <mergeCell ref="F5:H5"/>
    <mergeCell ref="I5:I7"/>
    <mergeCell ref="J5:J7"/>
    <mergeCell ref="K5:K7"/>
    <mergeCell ref="G6:H6"/>
  </mergeCells>
  <phoneticPr fontId="50" type="noConversion"/>
  <printOptions horizontalCentered="1"/>
  <pageMargins left="0.235416666666667" right="0.235416666666667" top="0.74791666666666701" bottom="0.74791666666666701" header="0.31388888888888899" footer="0.31388888888888899"/>
  <pageSetup paperSize="9" scale="77" fitToHeight="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BIỂU SỐ 1</vt:lpstr>
      <vt:lpstr>BIỂU SỐ 2</vt:lpstr>
      <vt:lpstr>BIỂU SỐ 3</vt:lpstr>
      <vt:lpstr>BIỂU SỐ 4</vt:lpstr>
      <vt:lpstr>BIỂU SỐ 5</vt:lpstr>
      <vt:lpstr>9. Nhom A DP</vt:lpstr>
      <vt:lpstr>10.TPCP-DP</vt:lpstr>
      <vt:lpstr>11. TƯV</vt:lpstr>
      <vt:lpstr>12.No XDCB</vt:lpstr>
      <vt:lpstr>'10.TPCP-DP'!Print_Area</vt:lpstr>
      <vt:lpstr>'11. TƯV'!Print_Area</vt:lpstr>
      <vt:lpstr>'12.No XDCB'!Print_Area</vt:lpstr>
      <vt:lpstr>'9. Nhom A DP'!Print_Area</vt:lpstr>
      <vt:lpstr>'BIỂU SỐ 1'!Print_Area</vt:lpstr>
      <vt:lpstr>'BIỂU SỐ 2'!Print_Area</vt:lpstr>
      <vt:lpstr>'BIỂU SỐ 3'!Print_Area</vt:lpstr>
      <vt:lpstr>'BIỂU SỐ 4'!Print_Area</vt:lpstr>
      <vt:lpstr>'BIỂU SỐ 5'!Print_Area</vt:lpstr>
      <vt:lpstr>'10.TPCP-DP'!Print_Titles</vt:lpstr>
      <vt:lpstr>'12.No XDCB'!Print_Titles</vt:lpstr>
      <vt:lpstr>'9. Nhom A DP'!Print_Titles</vt:lpstr>
      <vt:lpstr>'BIỂU SỐ 1'!Print_Titles</vt:lpstr>
      <vt:lpstr>'BIỂU SỐ 2'!Print_Titles</vt:lpstr>
      <vt:lpstr>'BIỂU SỐ 3'!Print_Titles</vt:lpstr>
      <vt:lpstr>'BIỂU SỐ 5'!Print_Titles</vt:lpstr>
    </vt:vector>
  </TitlesOfParts>
  <Company>164A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xp sp2 Full</dc:creator>
  <cp:lastModifiedBy>Nguyen</cp:lastModifiedBy>
  <cp:lastPrinted>2021-09-18T10:09:12Z</cp:lastPrinted>
  <dcterms:created xsi:type="dcterms:W3CDTF">2005-06-03T06:49:00Z</dcterms:created>
  <dcterms:modified xsi:type="dcterms:W3CDTF">2021-09-18T10:10:56Z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Nguyen Duc Thinh</vt:lpwstr>
  </property>
  <property fmtid="{D5CDD505-2E9C-101B-9397-08002B2CF9AE}" pid="3" name="KSOProductBuildVer">
    <vt:lpwstr>1033-10.2.0.5871</vt:lpwstr>
  </property>
</Properties>
</file>