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2663ff6530b02f1/1 UBND/2022/6/"/>
    </mc:Choice>
  </mc:AlternateContent>
  <xr:revisionPtr revIDLastSave="0" documentId="13_ncr:1_{EA4FECD8-8899-43DF-BD63-EC8642914A78}" xr6:coauthVersionLast="47" xr6:coauthVersionMax="47" xr10:uidLastSave="{00000000-0000-0000-0000-000000000000}"/>
  <bookViews>
    <workbookView xWindow="-110" yWindow="-110" windowWidth="19420" windowHeight="10300" firstSheet="7" activeTab="7" xr2:uid="{00000000-000D-0000-FFFF-FFFF00000000}"/>
  </bookViews>
  <sheets>
    <sheet name="biểu 01" sheetId="3" state="hidden" r:id="rId1"/>
    <sheet name="foxz" sheetId="7" state="hidden" r:id="rId2"/>
    <sheet name="foxz_2" sheetId="8" state="veryHidden" r:id="rId3"/>
    <sheet name="foxz_3" sheetId="9" state="veryHidden" r:id="rId4"/>
    <sheet name="foxz_4" sheetId="16" state="veryHidden" r:id="rId5"/>
    <sheet name="foxz_5" sheetId="17" state="veryHidden" r:id="rId6"/>
    <sheet name="foxz_6" sheetId="18" state="veryHidden" r:id="rId7"/>
    <sheet name="Tổng hợp các nguồn vốn" sheetId="12" r:id="rId8"/>
    <sheet name="Biểu 01 (ĐTC tỉnh)" sheetId="15" r:id="rId9"/>
    <sheet name="Biểu số 02 (ĐTC huyện)" sheetId="10" r:id="rId10"/>
    <sheet name="Biểu số 03 (ĐTC huyện)" sheetId="13" r:id="rId11"/>
    <sheet name="Biểu số 04 (SN)" sheetId="14" r:id="rId12"/>
    <sheet name="Biểu số 05 (SNGD)" sheetId="11" r:id="rId13"/>
  </sheets>
  <definedNames>
    <definedName name="_xlnm.Print_Area" localSheetId="8">'Biểu 01 (ĐTC tỉnh)'!$A$1:$O$27</definedName>
    <definedName name="_xlnm.Print_Area" localSheetId="9">'Biểu số 02 (ĐTC huyện)'!$A$1:$N$14</definedName>
    <definedName name="_xlnm.Print_Area" localSheetId="10">'Biểu số 03 (ĐTC huyện)'!$A$1:$N$31</definedName>
    <definedName name="_xlnm.Print_Area" localSheetId="11">'Biểu số 04 (SN)'!$A$1:$M$83</definedName>
    <definedName name="_xlnm.Print_Area" localSheetId="12">'Biểu số 05 (SNGD)'!$A$1:$L$33</definedName>
    <definedName name="_xlnm.Print_Titles" localSheetId="8">'Biểu 01 (ĐTC tỉnh)'!$5:$7</definedName>
    <definedName name="_xlnm.Print_Titles" localSheetId="11">'Biểu số 04 (SN)'!$5:$7</definedName>
    <definedName name="_xlnm.Print_Titles" localSheetId="12">'Biểu số 05 (SNGD)'!$5:$7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" i="10" l="1"/>
  <c r="A3" i="13" s="1"/>
  <c r="A3" i="12"/>
  <c r="A3" i="11" l="1"/>
  <c r="I9" i="11"/>
  <c r="D10" i="11"/>
  <c r="D9" i="11" s="1"/>
  <c r="D8" i="11" s="1"/>
  <c r="E10" i="11"/>
  <c r="E9" i="11" s="1"/>
  <c r="F10" i="11"/>
  <c r="F9" i="11" s="1"/>
  <c r="G10" i="11"/>
  <c r="G9" i="11" s="1"/>
  <c r="H10" i="11"/>
  <c r="H9" i="11" s="1"/>
  <c r="I10" i="11"/>
  <c r="J10" i="11"/>
  <c r="M10" i="11" s="1"/>
  <c r="K10" i="11"/>
  <c r="P10" i="11" s="1"/>
  <c r="M11" i="11"/>
  <c r="N11" i="11"/>
  <c r="O11" i="11"/>
  <c r="P11" i="11"/>
  <c r="Q11" i="11" s="1"/>
  <c r="M12" i="11"/>
  <c r="N12" i="11"/>
  <c r="O12" i="11"/>
  <c r="P12" i="11"/>
  <c r="Q12" i="11" s="1"/>
  <c r="M13" i="11"/>
  <c r="N13" i="11"/>
  <c r="O13" i="11"/>
  <c r="P13" i="11"/>
  <c r="Q13" i="11" s="1"/>
  <c r="M14" i="11"/>
  <c r="N14" i="11"/>
  <c r="O14" i="11"/>
  <c r="P14" i="11"/>
  <c r="Q14" i="11" s="1"/>
  <c r="M15" i="11"/>
  <c r="N15" i="11"/>
  <c r="O15" i="11"/>
  <c r="P15" i="11"/>
  <c r="Q15" i="11" s="1"/>
  <c r="M16" i="11"/>
  <c r="N16" i="11"/>
  <c r="O16" i="11"/>
  <c r="P16" i="11"/>
  <c r="Q16" i="11"/>
  <c r="M17" i="11"/>
  <c r="N17" i="11"/>
  <c r="O17" i="11"/>
  <c r="P17" i="11"/>
  <c r="Q17" i="11" s="1"/>
  <c r="M18" i="11"/>
  <c r="N18" i="11"/>
  <c r="O18" i="11"/>
  <c r="P18" i="11"/>
  <c r="Q18" i="11" s="1"/>
  <c r="M19" i="11"/>
  <c r="N19" i="11"/>
  <c r="O19" i="11"/>
  <c r="P19" i="11"/>
  <c r="Q19" i="11" s="1"/>
  <c r="M20" i="11"/>
  <c r="N20" i="11"/>
  <c r="O20" i="11"/>
  <c r="P20" i="11"/>
  <c r="Q20" i="11"/>
  <c r="M21" i="11"/>
  <c r="N21" i="11"/>
  <c r="O21" i="11"/>
  <c r="P21" i="11"/>
  <c r="Q21" i="11"/>
  <c r="E22" i="11"/>
  <c r="D23" i="11"/>
  <c r="D22" i="11" s="1"/>
  <c r="E23" i="11"/>
  <c r="F23" i="11"/>
  <c r="F22" i="11" s="1"/>
  <c r="G23" i="11"/>
  <c r="G22" i="11" s="1"/>
  <c r="H23" i="11"/>
  <c r="H22" i="11" s="1"/>
  <c r="N22" i="11" s="1"/>
  <c r="I23" i="11"/>
  <c r="I22" i="11" s="1"/>
  <c r="I8" i="11" s="1"/>
  <c r="J23" i="11"/>
  <c r="J22" i="11" s="1"/>
  <c r="K23" i="11"/>
  <c r="K22" i="11" s="1"/>
  <c r="P22" i="11" s="1"/>
  <c r="M24" i="11"/>
  <c r="N24" i="11"/>
  <c r="O24" i="11"/>
  <c r="P24" i="11"/>
  <c r="Q24" i="11" s="1"/>
  <c r="M25" i="11"/>
  <c r="N25" i="11"/>
  <c r="O25" i="11"/>
  <c r="P25" i="11"/>
  <c r="Q25" i="11" s="1"/>
  <c r="M26" i="11"/>
  <c r="N26" i="11"/>
  <c r="O26" i="11"/>
  <c r="P26" i="11"/>
  <c r="Q26" i="11" s="1"/>
  <c r="M27" i="11"/>
  <c r="N27" i="11"/>
  <c r="O27" i="11"/>
  <c r="P27" i="11"/>
  <c r="Q27" i="11" s="1"/>
  <c r="M28" i="11"/>
  <c r="N28" i="11"/>
  <c r="O28" i="11"/>
  <c r="P28" i="11"/>
  <c r="Q28" i="11" s="1"/>
  <c r="M29" i="11"/>
  <c r="N29" i="11"/>
  <c r="O29" i="11"/>
  <c r="P29" i="11"/>
  <c r="Q29" i="11" s="1"/>
  <c r="M30" i="11"/>
  <c r="N30" i="11"/>
  <c r="O30" i="11"/>
  <c r="P30" i="11"/>
  <c r="Q30" i="11" s="1"/>
  <c r="M31" i="11"/>
  <c r="N31" i="11"/>
  <c r="O31" i="11"/>
  <c r="P31" i="11"/>
  <c r="Q31" i="11" s="1"/>
  <c r="M32" i="11"/>
  <c r="N32" i="11"/>
  <c r="O32" i="11"/>
  <c r="P32" i="11"/>
  <c r="Q32" i="11"/>
  <c r="M33" i="11"/>
  <c r="N33" i="11"/>
  <c r="O33" i="11"/>
  <c r="P33" i="11"/>
  <c r="Q33" i="11" s="1"/>
  <c r="K9" i="11" l="1"/>
  <c r="P9" i="11" s="1"/>
  <c r="P23" i="11"/>
  <c r="Q23" i="11" s="1"/>
  <c r="O10" i="11"/>
  <c r="F8" i="11"/>
  <c r="N10" i="11"/>
  <c r="O22" i="11"/>
  <c r="Q10" i="11"/>
  <c r="O23" i="11"/>
  <c r="G8" i="11"/>
  <c r="O9" i="11"/>
  <c r="E8" i="11"/>
  <c r="O8" i="11" s="1"/>
  <c r="M22" i="11"/>
  <c r="Q22" i="11"/>
  <c r="H8" i="11"/>
  <c r="N23" i="11"/>
  <c r="M23" i="11"/>
  <c r="J9" i="11"/>
  <c r="K8" i="11"/>
  <c r="P8" i="11" s="1"/>
  <c r="N15" i="14"/>
  <c r="Q9" i="11" l="1"/>
  <c r="J8" i="11"/>
  <c r="N9" i="11"/>
  <c r="M9" i="11"/>
  <c r="N8" i="11"/>
  <c r="R27" i="14"/>
  <c r="S27" i="14" s="1"/>
  <c r="R35" i="14"/>
  <c r="S35" i="14" s="1"/>
  <c r="R60" i="14"/>
  <c r="R61" i="14"/>
  <c r="S61" i="14" s="1"/>
  <c r="R62" i="14"/>
  <c r="S62" i="14" s="1"/>
  <c r="R76" i="14"/>
  <c r="T14" i="13"/>
  <c r="S12" i="13"/>
  <c r="T12" i="13" s="1"/>
  <c r="S13" i="13"/>
  <c r="T13" i="13" s="1"/>
  <c r="S14" i="13"/>
  <c r="S15" i="13"/>
  <c r="T15" i="13" s="1"/>
  <c r="S16" i="13"/>
  <c r="T16" i="13" s="1"/>
  <c r="S17" i="13"/>
  <c r="T17" i="13" s="1"/>
  <c r="S10" i="10"/>
  <c r="S11" i="10"/>
  <c r="S12" i="10"/>
  <c r="S13" i="10"/>
  <c r="S14" i="10"/>
  <c r="T11" i="15"/>
  <c r="T12" i="15"/>
  <c r="T14" i="15"/>
  <c r="T15" i="15"/>
  <c r="T16" i="15"/>
  <c r="Q61" i="14"/>
  <c r="Q62" i="14"/>
  <c r="P12" i="14"/>
  <c r="P13" i="14"/>
  <c r="P14" i="14"/>
  <c r="P15" i="14"/>
  <c r="P16" i="14"/>
  <c r="P17" i="14"/>
  <c r="P18" i="14"/>
  <c r="P19" i="14"/>
  <c r="P20" i="14"/>
  <c r="P21" i="14"/>
  <c r="P22" i="14"/>
  <c r="P23" i="14"/>
  <c r="P24" i="14"/>
  <c r="P25" i="14"/>
  <c r="P26" i="14"/>
  <c r="P27" i="14"/>
  <c r="P28" i="14"/>
  <c r="P29" i="14"/>
  <c r="P30" i="14"/>
  <c r="P31" i="14"/>
  <c r="P32" i="14"/>
  <c r="P33" i="14"/>
  <c r="P34" i="14"/>
  <c r="P35" i="14"/>
  <c r="P36" i="14"/>
  <c r="P37" i="14"/>
  <c r="P40" i="14"/>
  <c r="P50" i="14"/>
  <c r="P52" i="14"/>
  <c r="P53" i="14"/>
  <c r="P54" i="14"/>
  <c r="P60" i="14"/>
  <c r="P61" i="14"/>
  <c r="P62" i="14"/>
  <c r="O61" i="14"/>
  <c r="O62" i="14"/>
  <c r="N12" i="14"/>
  <c r="N13" i="14"/>
  <c r="N14" i="14"/>
  <c r="N16" i="14"/>
  <c r="N17" i="14"/>
  <c r="N18" i="14"/>
  <c r="N19" i="14"/>
  <c r="N20" i="14"/>
  <c r="N21" i="14"/>
  <c r="N22" i="14"/>
  <c r="N23" i="14"/>
  <c r="N24" i="14"/>
  <c r="N25" i="14"/>
  <c r="N26" i="14"/>
  <c r="N27" i="14"/>
  <c r="N28" i="14"/>
  <c r="N29" i="14"/>
  <c r="N30" i="14"/>
  <c r="N31" i="14"/>
  <c r="N32" i="14"/>
  <c r="N33" i="14"/>
  <c r="N34" i="14"/>
  <c r="N35" i="14"/>
  <c r="N36" i="14"/>
  <c r="N37" i="14"/>
  <c r="N40" i="14"/>
  <c r="N45" i="14"/>
  <c r="N50" i="14"/>
  <c r="N51" i="14"/>
  <c r="N52" i="14"/>
  <c r="N53" i="14"/>
  <c r="N54" i="14"/>
  <c r="N61" i="14"/>
  <c r="N62" i="14"/>
  <c r="N69" i="14"/>
  <c r="N70" i="14"/>
  <c r="R12" i="13"/>
  <c r="R13" i="13"/>
  <c r="R14" i="13"/>
  <c r="R15" i="13"/>
  <c r="R16" i="13"/>
  <c r="R17" i="13"/>
  <c r="Q12" i="13"/>
  <c r="Q13" i="13"/>
  <c r="Q14" i="13"/>
  <c r="Q15" i="13"/>
  <c r="Q16" i="13"/>
  <c r="Q17" i="13"/>
  <c r="Q28" i="13"/>
  <c r="P12" i="13"/>
  <c r="P13" i="13"/>
  <c r="P14" i="13"/>
  <c r="P15" i="13"/>
  <c r="P16" i="13"/>
  <c r="P17" i="13"/>
  <c r="O12" i="13"/>
  <c r="O13" i="13"/>
  <c r="O14" i="13"/>
  <c r="O15" i="13"/>
  <c r="O16" i="13"/>
  <c r="O17" i="13"/>
  <c r="O28" i="13"/>
  <c r="Q15" i="10"/>
  <c r="O15" i="10"/>
  <c r="S12" i="15"/>
  <c r="R12" i="15"/>
  <c r="Q12" i="15"/>
  <c r="U12" i="15" s="1"/>
  <c r="Q14" i="15"/>
  <c r="U14" i="15" s="1"/>
  <c r="Q15" i="15"/>
  <c r="U15" i="15" s="1"/>
  <c r="Q16" i="15"/>
  <c r="Q23" i="15"/>
  <c r="Q24" i="15"/>
  <c r="P12" i="15"/>
  <c r="P14" i="15"/>
  <c r="P15" i="15"/>
  <c r="P16" i="15"/>
  <c r="P23" i="15"/>
  <c r="P24" i="15"/>
  <c r="P27" i="15"/>
  <c r="P28" i="15"/>
  <c r="P29" i="15"/>
  <c r="P30" i="15"/>
  <c r="P31" i="15"/>
  <c r="P32" i="15"/>
  <c r="U16" i="15" l="1"/>
  <c r="M8" i="11"/>
  <c r="Q8" i="11"/>
  <c r="L22" i="15"/>
  <c r="T22" i="15" s="1"/>
  <c r="G13" i="15" l="1"/>
  <c r="G9" i="15" s="1"/>
  <c r="E82" i="14" l="1"/>
  <c r="F83" i="14"/>
  <c r="F81" i="14" s="1"/>
  <c r="F73" i="14"/>
  <c r="F72" i="14" s="1"/>
  <c r="E75" i="14"/>
  <c r="E76" i="14"/>
  <c r="E77" i="14"/>
  <c r="E78" i="14"/>
  <c r="E74" i="14"/>
  <c r="F65" i="14"/>
  <c r="E65" i="14" s="1"/>
  <c r="E67" i="14"/>
  <c r="E68" i="14"/>
  <c r="E69" i="14"/>
  <c r="E70" i="14"/>
  <c r="E71" i="14"/>
  <c r="E66" i="14"/>
  <c r="F48" i="14"/>
  <c r="F47" i="14" s="1"/>
  <c r="G48" i="14"/>
  <c r="G47" i="14" s="1"/>
  <c r="G46" i="14" s="1"/>
  <c r="E50" i="14"/>
  <c r="E51" i="14"/>
  <c r="E52" i="14"/>
  <c r="E53" i="14"/>
  <c r="E54" i="14"/>
  <c r="E55" i="14"/>
  <c r="E56" i="14"/>
  <c r="E57" i="14"/>
  <c r="E58" i="14"/>
  <c r="E59" i="14"/>
  <c r="E49" i="14"/>
  <c r="F39" i="14"/>
  <c r="E39" i="14" s="1"/>
  <c r="E41" i="14"/>
  <c r="E42" i="14"/>
  <c r="E43" i="14"/>
  <c r="E44" i="14"/>
  <c r="E45" i="14"/>
  <c r="E40" i="14"/>
  <c r="G11" i="14"/>
  <c r="G10" i="14" s="1"/>
  <c r="G9" i="14" s="1"/>
  <c r="E13" i="14"/>
  <c r="E15" i="14"/>
  <c r="E16" i="14"/>
  <c r="E17" i="14"/>
  <c r="E18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12" i="14"/>
  <c r="F19" i="14"/>
  <c r="E19" i="14" s="1"/>
  <c r="F14" i="14"/>
  <c r="F11" i="14" s="1"/>
  <c r="F10" i="14" s="1"/>
  <c r="E11" i="13"/>
  <c r="E28" i="13"/>
  <c r="E20" i="13"/>
  <c r="E21" i="13"/>
  <c r="E22" i="13"/>
  <c r="E23" i="13"/>
  <c r="E24" i="13"/>
  <c r="E25" i="13"/>
  <c r="E26" i="13"/>
  <c r="E27" i="13"/>
  <c r="E19" i="13"/>
  <c r="E11" i="10"/>
  <c r="E12" i="10"/>
  <c r="E13" i="10"/>
  <c r="E14" i="10"/>
  <c r="E10" i="10"/>
  <c r="E11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L18" i="15"/>
  <c r="L19" i="15"/>
  <c r="L20" i="15"/>
  <c r="L21" i="15"/>
  <c r="L23" i="15"/>
  <c r="T23" i="15" s="1"/>
  <c r="U23" i="15" s="1"/>
  <c r="L24" i="15"/>
  <c r="T24" i="15" s="1"/>
  <c r="U24" i="15" s="1"/>
  <c r="L25" i="15"/>
  <c r="L26" i="15"/>
  <c r="L17" i="15"/>
  <c r="P11" i="10" l="1"/>
  <c r="R11" i="10"/>
  <c r="O28" i="14"/>
  <c r="J19" i="15"/>
  <c r="T19" i="15" s="1"/>
  <c r="S19" i="15"/>
  <c r="O27" i="14"/>
  <c r="Q27" i="14"/>
  <c r="O71" i="14"/>
  <c r="O77" i="14"/>
  <c r="P24" i="13"/>
  <c r="O69" i="14"/>
  <c r="O82" i="14"/>
  <c r="O66" i="14"/>
  <c r="J17" i="15"/>
  <c r="R17" i="15" s="1"/>
  <c r="S17" i="15"/>
  <c r="R16" i="15"/>
  <c r="S16" i="15"/>
  <c r="P25" i="13"/>
  <c r="O24" i="14"/>
  <c r="O70" i="14"/>
  <c r="S15" i="15"/>
  <c r="R15" i="15"/>
  <c r="Q35" i="14"/>
  <c r="O35" i="14"/>
  <c r="O23" i="14"/>
  <c r="J26" i="15"/>
  <c r="T26" i="15" s="1"/>
  <c r="S26" i="15"/>
  <c r="R14" i="15"/>
  <c r="S14" i="15"/>
  <c r="P23" i="13"/>
  <c r="O22" i="14"/>
  <c r="O40" i="14"/>
  <c r="F64" i="14"/>
  <c r="E64" i="14" s="1"/>
  <c r="O49" i="14"/>
  <c r="J18" i="15"/>
  <c r="R18" i="15" s="1"/>
  <c r="S18" i="15"/>
  <c r="J25" i="15"/>
  <c r="S25" i="15"/>
  <c r="R25" i="15"/>
  <c r="O21" i="14"/>
  <c r="O45" i="14"/>
  <c r="O54" i="14"/>
  <c r="J20" i="15"/>
  <c r="T20" i="15" s="1"/>
  <c r="S20" i="15"/>
  <c r="E14" i="14"/>
  <c r="P27" i="13"/>
  <c r="O13" i="14"/>
  <c r="P26" i="13"/>
  <c r="R24" i="15"/>
  <c r="S24" i="15"/>
  <c r="E9" i="10"/>
  <c r="R10" i="10"/>
  <c r="P10" i="10"/>
  <c r="P21" i="13"/>
  <c r="O20" i="14"/>
  <c r="O44" i="14"/>
  <c r="O53" i="14"/>
  <c r="F38" i="14"/>
  <c r="E38" i="14" s="1"/>
  <c r="Q76" i="14"/>
  <c r="O76" i="14"/>
  <c r="O26" i="14"/>
  <c r="O25" i="14"/>
  <c r="T17" i="15"/>
  <c r="R23" i="15"/>
  <c r="S23" i="15"/>
  <c r="R14" i="10"/>
  <c r="P14" i="10"/>
  <c r="P20" i="13"/>
  <c r="O18" i="14"/>
  <c r="O43" i="14"/>
  <c r="O52" i="14"/>
  <c r="R11" i="15"/>
  <c r="S11" i="15"/>
  <c r="P22" i="13"/>
  <c r="R22" i="15"/>
  <c r="S22" i="15"/>
  <c r="P13" i="10"/>
  <c r="R13" i="10"/>
  <c r="P28" i="13"/>
  <c r="O42" i="14"/>
  <c r="O51" i="14"/>
  <c r="O74" i="14"/>
  <c r="P19" i="13"/>
  <c r="O12" i="14"/>
  <c r="T25" i="15"/>
  <c r="J21" i="15"/>
  <c r="T21" i="15" s="1"/>
  <c r="S21" i="15"/>
  <c r="R12" i="10"/>
  <c r="P12" i="10"/>
  <c r="O16" i="14"/>
  <c r="O41" i="14"/>
  <c r="O50" i="14"/>
  <c r="O78" i="14"/>
  <c r="G8" i="14"/>
  <c r="F46" i="14"/>
  <c r="E46" i="14" s="1"/>
  <c r="E47" i="14"/>
  <c r="F80" i="14"/>
  <c r="E81" i="14"/>
  <c r="E11" i="14"/>
  <c r="E48" i="14"/>
  <c r="E73" i="14"/>
  <c r="E83" i="14"/>
  <c r="E18" i="13"/>
  <c r="J20" i="13"/>
  <c r="J21" i="13"/>
  <c r="J22" i="13"/>
  <c r="J23" i="13"/>
  <c r="J24" i="13"/>
  <c r="J25" i="13"/>
  <c r="J26" i="13"/>
  <c r="J27" i="13"/>
  <c r="J19" i="13"/>
  <c r="T18" i="15" l="1"/>
  <c r="R21" i="15"/>
  <c r="R26" i="15"/>
  <c r="R19" i="15"/>
  <c r="R20" i="15"/>
  <c r="E10" i="13"/>
  <c r="Q27" i="13"/>
  <c r="O27" i="13"/>
  <c r="Q19" i="13"/>
  <c r="O19" i="13"/>
  <c r="O25" i="13"/>
  <c r="Q25" i="13"/>
  <c r="O24" i="13"/>
  <c r="Q24" i="13"/>
  <c r="O23" i="13"/>
  <c r="Q23" i="13"/>
  <c r="O83" i="14"/>
  <c r="Q26" i="13"/>
  <c r="O26" i="13"/>
  <c r="F63" i="14"/>
  <c r="E63" i="14" s="1"/>
  <c r="Q22" i="13"/>
  <c r="O22" i="13"/>
  <c r="O21" i="13"/>
  <c r="Q21" i="13"/>
  <c r="O20" i="13"/>
  <c r="Q20" i="13"/>
  <c r="F9" i="14"/>
  <c r="E9" i="14" s="1"/>
  <c r="E80" i="14"/>
  <c r="F79" i="14"/>
  <c r="E79" i="14" s="1"/>
  <c r="M31" i="15"/>
  <c r="H21" i="12" s="1"/>
  <c r="N32" i="15"/>
  <c r="N31" i="15" s="1"/>
  <c r="I21" i="12" s="1"/>
  <c r="N28" i="15"/>
  <c r="I20" i="12" s="1"/>
  <c r="M28" i="15"/>
  <c r="H20" i="12" s="1"/>
  <c r="L20" i="13"/>
  <c r="M20" i="13" s="1"/>
  <c r="L21" i="13"/>
  <c r="M21" i="13" s="1"/>
  <c r="L22" i="13"/>
  <c r="M22" i="13" s="1"/>
  <c r="L23" i="13"/>
  <c r="M23" i="13" s="1"/>
  <c r="L24" i="13"/>
  <c r="M24" i="13" s="1"/>
  <c r="L25" i="13"/>
  <c r="M25" i="13" s="1"/>
  <c r="L26" i="13"/>
  <c r="M26" i="13" s="1"/>
  <c r="L27" i="13"/>
  <c r="M27" i="13" s="1"/>
  <c r="L19" i="13"/>
  <c r="M19" i="13" s="1"/>
  <c r="F18" i="13"/>
  <c r="G18" i="13"/>
  <c r="H18" i="13"/>
  <c r="D18" i="13"/>
  <c r="K28" i="13"/>
  <c r="L13" i="10"/>
  <c r="L12" i="10"/>
  <c r="M13" i="15"/>
  <c r="M10" i="15"/>
  <c r="F8" i="14" l="1"/>
  <c r="E8" i="14" s="1"/>
  <c r="S28" i="13"/>
  <c r="T28" i="13" s="1"/>
  <c r="R28" i="13"/>
  <c r="E9" i="13"/>
  <c r="L18" i="13"/>
  <c r="L10" i="13" s="1"/>
  <c r="L9" i="13" s="1"/>
  <c r="M18" i="13"/>
  <c r="M10" i="13" s="1"/>
  <c r="M9" i="13" s="1"/>
  <c r="I15" i="12" s="1"/>
  <c r="M9" i="15"/>
  <c r="H19" i="12"/>
  <c r="I19" i="12"/>
  <c r="H13" i="10"/>
  <c r="G11" i="10"/>
  <c r="D18" i="12"/>
  <c r="E18" i="12" l="1"/>
  <c r="K71" i="14"/>
  <c r="J68" i="14"/>
  <c r="O68" i="14" s="1"/>
  <c r="I68" i="14"/>
  <c r="H18" i="12" l="1"/>
  <c r="N71" i="14"/>
  <c r="P71" i="14"/>
  <c r="L22" i="14"/>
  <c r="R22" i="14" l="1"/>
  <c r="S22" i="14" s="1"/>
  <c r="Q22" i="14"/>
  <c r="L59" i="14"/>
  <c r="L58" i="14"/>
  <c r="L57" i="14"/>
  <c r="L56" i="14"/>
  <c r="L37" i="14"/>
  <c r="L36" i="14"/>
  <c r="L34" i="14"/>
  <c r="L33" i="14"/>
  <c r="L32" i="14"/>
  <c r="L31" i="14"/>
  <c r="L30" i="14"/>
  <c r="L29" i="14"/>
  <c r="L28" i="14"/>
  <c r="L26" i="14"/>
  <c r="L25" i="14"/>
  <c r="L24" i="14"/>
  <c r="L23" i="14"/>
  <c r="L21" i="14"/>
  <c r="L20" i="14"/>
  <c r="L18" i="14"/>
  <c r="L17" i="14"/>
  <c r="L16" i="14"/>
  <c r="L15" i="14"/>
  <c r="L13" i="14"/>
  <c r="L12" i="14"/>
  <c r="L45" i="14"/>
  <c r="L44" i="14"/>
  <c r="L43" i="14"/>
  <c r="L42" i="14"/>
  <c r="L41" i="14"/>
  <c r="L40" i="14"/>
  <c r="L55" i="14"/>
  <c r="L54" i="14"/>
  <c r="L53" i="14"/>
  <c r="L52" i="14"/>
  <c r="L51" i="14"/>
  <c r="L50" i="14"/>
  <c r="L49" i="14"/>
  <c r="L71" i="14"/>
  <c r="L70" i="14"/>
  <c r="L69" i="14"/>
  <c r="L68" i="14"/>
  <c r="L67" i="14"/>
  <c r="L66" i="14"/>
  <c r="L78" i="14"/>
  <c r="L77" i="14"/>
  <c r="L75" i="14"/>
  <c r="L74" i="14"/>
  <c r="L82" i="14"/>
  <c r="I9" i="10"/>
  <c r="J14" i="10"/>
  <c r="O14" i="10" s="1"/>
  <c r="T14" i="10" s="1"/>
  <c r="J12" i="10"/>
  <c r="O12" i="10" s="1"/>
  <c r="T12" i="10" s="1"/>
  <c r="J13" i="10"/>
  <c r="H12" i="10"/>
  <c r="H11" i="10"/>
  <c r="K27" i="13"/>
  <c r="K26" i="13"/>
  <c r="K25" i="13"/>
  <c r="K24" i="13"/>
  <c r="K23" i="13"/>
  <c r="K22" i="13"/>
  <c r="K21" i="13"/>
  <c r="K20" i="13"/>
  <c r="K19" i="13"/>
  <c r="K11" i="13"/>
  <c r="I49" i="14"/>
  <c r="I45" i="14"/>
  <c r="P45" i="14" s="1"/>
  <c r="I44" i="14"/>
  <c r="H83" i="14"/>
  <c r="H82" i="14"/>
  <c r="R77" i="14" l="1"/>
  <c r="Q77" i="14"/>
  <c r="Q31" i="14"/>
  <c r="R54" i="14"/>
  <c r="S54" i="14" s="1"/>
  <c r="Q54" i="14"/>
  <c r="R18" i="14"/>
  <c r="S18" i="14" s="1"/>
  <c r="Q18" i="14"/>
  <c r="R40" i="14"/>
  <c r="S40" i="14" s="1"/>
  <c r="Q40" i="14"/>
  <c r="Q12" i="10"/>
  <c r="R68" i="14"/>
  <c r="Q68" i="14"/>
  <c r="R41" i="14"/>
  <c r="Q41" i="14"/>
  <c r="R21" i="14"/>
  <c r="S21" i="14" s="1"/>
  <c r="Q21" i="14"/>
  <c r="Q36" i="14"/>
  <c r="Q32" i="14"/>
  <c r="Q37" i="14"/>
  <c r="S26" i="13"/>
  <c r="T26" i="13" s="1"/>
  <c r="R26" i="13"/>
  <c r="R24" i="14"/>
  <c r="S24" i="14" s="1"/>
  <c r="Q24" i="14"/>
  <c r="Q56" i="14"/>
  <c r="O13" i="10"/>
  <c r="T13" i="10" s="1"/>
  <c r="Q13" i="10"/>
  <c r="R53" i="14"/>
  <c r="S53" i="14" s="1"/>
  <c r="Q53" i="14"/>
  <c r="Q17" i="14"/>
  <c r="S27" i="13"/>
  <c r="T27" i="13" s="1"/>
  <c r="R27" i="13"/>
  <c r="R69" i="14"/>
  <c r="S69" i="14" s="1"/>
  <c r="Q69" i="14"/>
  <c r="R23" i="14"/>
  <c r="S23" i="14" s="1"/>
  <c r="Q23" i="14"/>
  <c r="S19" i="13"/>
  <c r="T19" i="13" s="1"/>
  <c r="R19" i="13"/>
  <c r="R70" i="14"/>
  <c r="S70" i="14" s="1"/>
  <c r="Q70" i="14"/>
  <c r="S20" i="13"/>
  <c r="T20" i="13" s="1"/>
  <c r="R20" i="13"/>
  <c r="R71" i="14"/>
  <c r="S71" i="14" s="1"/>
  <c r="Q71" i="14"/>
  <c r="R44" i="14"/>
  <c r="Q44" i="14"/>
  <c r="R25" i="14"/>
  <c r="S25" i="14" s="1"/>
  <c r="Q25" i="14"/>
  <c r="Q57" i="14"/>
  <c r="S21" i="13"/>
  <c r="T21" i="13" s="1"/>
  <c r="R21" i="13"/>
  <c r="E14" i="12"/>
  <c r="P9" i="10"/>
  <c r="R49" i="14"/>
  <c r="Q49" i="14"/>
  <c r="R45" i="14"/>
  <c r="S45" i="14" s="1"/>
  <c r="Q45" i="14"/>
  <c r="R26" i="14"/>
  <c r="S26" i="14" s="1"/>
  <c r="Q26" i="14"/>
  <c r="Q58" i="14"/>
  <c r="R16" i="14"/>
  <c r="S16" i="14" s="1"/>
  <c r="Q16" i="14"/>
  <c r="Q55" i="14"/>
  <c r="Q34" i="14"/>
  <c r="R42" i="14"/>
  <c r="Q42" i="14"/>
  <c r="R43" i="14"/>
  <c r="Q43" i="14"/>
  <c r="S22" i="13"/>
  <c r="T22" i="13" s="1"/>
  <c r="R22" i="13"/>
  <c r="R82" i="14"/>
  <c r="Q82" i="14"/>
  <c r="R50" i="14"/>
  <c r="S50" i="14" s="1"/>
  <c r="Q50" i="14"/>
  <c r="R12" i="14"/>
  <c r="S12" i="14" s="1"/>
  <c r="Q12" i="14"/>
  <c r="R28" i="14"/>
  <c r="S28" i="14" s="1"/>
  <c r="Q28" i="14"/>
  <c r="Q59" i="14"/>
  <c r="R11" i="13"/>
  <c r="S25" i="13"/>
  <c r="T25" i="13" s="1"/>
  <c r="R25" i="13"/>
  <c r="R78" i="14"/>
  <c r="Q78" i="14"/>
  <c r="R66" i="14"/>
  <c r="Q66" i="14"/>
  <c r="Q33" i="14"/>
  <c r="Q67" i="14"/>
  <c r="R20" i="14"/>
  <c r="S20" i="14" s="1"/>
  <c r="Q20" i="14"/>
  <c r="S23" i="13"/>
  <c r="T23" i="13" s="1"/>
  <c r="R23" i="13"/>
  <c r="R74" i="14"/>
  <c r="Q74" i="14"/>
  <c r="R51" i="14"/>
  <c r="S51" i="14" s="1"/>
  <c r="Q51" i="14"/>
  <c r="R13" i="14"/>
  <c r="S13" i="14" s="1"/>
  <c r="Q13" i="14"/>
  <c r="Q29" i="14"/>
  <c r="S24" i="13"/>
  <c r="T24" i="13" s="1"/>
  <c r="R24" i="13"/>
  <c r="Q75" i="14"/>
  <c r="R52" i="14"/>
  <c r="S52" i="14" s="1"/>
  <c r="Q52" i="14"/>
  <c r="Q15" i="14"/>
  <c r="Q30" i="14"/>
  <c r="L47" i="14"/>
  <c r="L73" i="14"/>
  <c r="L65" i="14"/>
  <c r="L48" i="14"/>
  <c r="L39" i="14"/>
  <c r="L64" i="14"/>
  <c r="K18" i="13"/>
  <c r="Q64" i="14" l="1"/>
  <c r="L72" i="14"/>
  <c r="Q73" i="14"/>
  <c r="L46" i="14"/>
  <c r="Q47" i="14"/>
  <c r="Q48" i="14"/>
  <c r="L38" i="14"/>
  <c r="Q39" i="14"/>
  <c r="Q65" i="14"/>
  <c r="K10" i="13"/>
  <c r="R18" i="13"/>
  <c r="F13" i="15"/>
  <c r="E13" i="15" s="1"/>
  <c r="H13" i="15"/>
  <c r="D13" i="12" s="1"/>
  <c r="I13" i="15"/>
  <c r="N13" i="15"/>
  <c r="I13" i="12" s="1"/>
  <c r="D13" i="15"/>
  <c r="F10" i="15"/>
  <c r="H10" i="15"/>
  <c r="D12" i="12" s="1"/>
  <c r="I10" i="15"/>
  <c r="J10" i="15"/>
  <c r="E12" i="12" s="1"/>
  <c r="L10" i="15"/>
  <c r="N10" i="15"/>
  <c r="D10" i="15"/>
  <c r="L13" i="15"/>
  <c r="M10" i="10"/>
  <c r="M9" i="10" s="1"/>
  <c r="I14" i="12" s="1"/>
  <c r="K9" i="10"/>
  <c r="C13" i="12" l="1"/>
  <c r="S13" i="15"/>
  <c r="K9" i="13"/>
  <c r="R10" i="13"/>
  <c r="Q38" i="14"/>
  <c r="H13" i="12"/>
  <c r="H14" i="12"/>
  <c r="S9" i="10"/>
  <c r="R9" i="10"/>
  <c r="Q46" i="14"/>
  <c r="H12" i="12"/>
  <c r="T10" i="15"/>
  <c r="L63" i="14"/>
  <c r="C12" i="12"/>
  <c r="F12" i="12" s="1"/>
  <c r="E10" i="15"/>
  <c r="I12" i="12"/>
  <c r="I11" i="12" s="1"/>
  <c r="I10" i="12" s="1"/>
  <c r="N9" i="15"/>
  <c r="L9" i="15"/>
  <c r="H10" i="10"/>
  <c r="J10" i="10"/>
  <c r="O10" i="10" s="1"/>
  <c r="T10" i="10" s="1"/>
  <c r="K11" i="15"/>
  <c r="K10" i="15" l="1"/>
  <c r="P11" i="15"/>
  <c r="Q11" i="15"/>
  <c r="U11" i="15" s="1"/>
  <c r="G12" i="12"/>
  <c r="Q63" i="14"/>
  <c r="H15" i="12"/>
  <c r="H11" i="12" s="1"/>
  <c r="R9" i="13"/>
  <c r="Q10" i="10"/>
  <c r="S10" i="15"/>
  <c r="R10" i="15"/>
  <c r="J17" i="14"/>
  <c r="O17" i="14" l="1"/>
  <c r="R17" i="14"/>
  <c r="S17" i="14" s="1"/>
  <c r="Q10" i="15"/>
  <c r="U10" i="15" s="1"/>
  <c r="P10" i="15"/>
  <c r="K78" i="14"/>
  <c r="K77" i="14"/>
  <c r="K76" i="14"/>
  <c r="K44" i="14"/>
  <c r="K43" i="14"/>
  <c r="K42" i="14"/>
  <c r="K41" i="14"/>
  <c r="P41" i="14" l="1"/>
  <c r="S41" i="14"/>
  <c r="N41" i="14"/>
  <c r="P42" i="14"/>
  <c r="S42" i="14"/>
  <c r="N42" i="14"/>
  <c r="N76" i="14"/>
  <c r="S76" i="14"/>
  <c r="P76" i="14"/>
  <c r="S44" i="14"/>
  <c r="N44" i="14"/>
  <c r="P44" i="14"/>
  <c r="P43" i="14"/>
  <c r="S43" i="14"/>
  <c r="N43" i="14"/>
  <c r="P77" i="14"/>
  <c r="S77" i="14"/>
  <c r="N77" i="14"/>
  <c r="S78" i="14"/>
  <c r="N78" i="14"/>
  <c r="J75" i="14"/>
  <c r="J11" i="10"/>
  <c r="K83" i="14"/>
  <c r="K82" i="14"/>
  <c r="L83" i="14"/>
  <c r="K74" i="14"/>
  <c r="N82" i="14" l="1"/>
  <c r="P82" i="14"/>
  <c r="S82" i="14"/>
  <c r="L11" i="10"/>
  <c r="L9" i="10" s="1"/>
  <c r="O11" i="10"/>
  <c r="T11" i="10" s="1"/>
  <c r="Q11" i="10"/>
  <c r="N83" i="14"/>
  <c r="P83" i="14"/>
  <c r="K75" i="14"/>
  <c r="O75" i="14"/>
  <c r="R75" i="14"/>
  <c r="S74" i="14"/>
  <c r="P74" i="14"/>
  <c r="N74" i="14"/>
  <c r="L81" i="14"/>
  <c r="R83" i="14"/>
  <c r="S83" i="14" s="1"/>
  <c r="Q83" i="14"/>
  <c r="J15" i="14"/>
  <c r="J67" i="14"/>
  <c r="K59" i="14"/>
  <c r="K58" i="14"/>
  <c r="K57" i="14"/>
  <c r="K56" i="14"/>
  <c r="K55" i="14"/>
  <c r="J58" i="14"/>
  <c r="J57" i="14"/>
  <c r="J56" i="14"/>
  <c r="J55" i="14"/>
  <c r="J59" i="14"/>
  <c r="P57" i="14" l="1"/>
  <c r="N57" i="14"/>
  <c r="O55" i="14"/>
  <c r="R55" i="14"/>
  <c r="O67" i="14"/>
  <c r="R67" i="14"/>
  <c r="O15" i="14"/>
  <c r="R15" i="14"/>
  <c r="S15" i="14" s="1"/>
  <c r="O59" i="14"/>
  <c r="R59" i="14"/>
  <c r="S59" i="14" s="1"/>
  <c r="O56" i="14"/>
  <c r="R56" i="14"/>
  <c r="S56" i="14" s="1"/>
  <c r="S75" i="14"/>
  <c r="N75" i="14"/>
  <c r="P75" i="14"/>
  <c r="O57" i="14"/>
  <c r="R57" i="14"/>
  <c r="S57" i="14" s="1"/>
  <c r="N56" i="14"/>
  <c r="P56" i="14"/>
  <c r="P58" i="14"/>
  <c r="N58" i="14"/>
  <c r="P59" i="14"/>
  <c r="N59" i="14"/>
  <c r="L80" i="14"/>
  <c r="Q81" i="14"/>
  <c r="O58" i="14"/>
  <c r="R58" i="14"/>
  <c r="S58" i="14" s="1"/>
  <c r="P55" i="14"/>
  <c r="S55" i="14"/>
  <c r="N55" i="14"/>
  <c r="J37" i="14"/>
  <c r="J36" i="14"/>
  <c r="J34" i="14"/>
  <c r="J33" i="14"/>
  <c r="J32" i="14"/>
  <c r="J31" i="14"/>
  <c r="J30" i="14"/>
  <c r="J29" i="14"/>
  <c r="O37" i="14" l="1"/>
  <c r="R37" i="14"/>
  <c r="S37" i="14" s="1"/>
  <c r="O29" i="14"/>
  <c r="R29" i="14"/>
  <c r="S29" i="14" s="1"/>
  <c r="O36" i="14"/>
  <c r="R36" i="14"/>
  <c r="S36" i="14" s="1"/>
  <c r="L79" i="14"/>
  <c r="Q80" i="14"/>
  <c r="O30" i="14"/>
  <c r="R30" i="14"/>
  <c r="S30" i="14" s="1"/>
  <c r="O31" i="14"/>
  <c r="R31" i="14"/>
  <c r="S31" i="14" s="1"/>
  <c r="O32" i="14"/>
  <c r="R32" i="14"/>
  <c r="S32" i="14" s="1"/>
  <c r="O33" i="14"/>
  <c r="R33" i="14"/>
  <c r="S33" i="14" s="1"/>
  <c r="O34" i="14"/>
  <c r="R34" i="14"/>
  <c r="S34" i="14" s="1"/>
  <c r="K26" i="15"/>
  <c r="K25" i="15"/>
  <c r="K22" i="15"/>
  <c r="K21" i="15"/>
  <c r="K20" i="15"/>
  <c r="K19" i="15"/>
  <c r="K18" i="15"/>
  <c r="K17" i="15"/>
  <c r="Q22" i="15" l="1"/>
  <c r="U22" i="15" s="1"/>
  <c r="P22" i="15"/>
  <c r="Q79" i="14"/>
  <c r="Q20" i="15"/>
  <c r="U20" i="15" s="1"/>
  <c r="P20" i="15"/>
  <c r="P21" i="15"/>
  <c r="Q21" i="15"/>
  <c r="U21" i="15" s="1"/>
  <c r="Q25" i="15"/>
  <c r="U25" i="15" s="1"/>
  <c r="P25" i="15"/>
  <c r="P26" i="15"/>
  <c r="Q26" i="15"/>
  <c r="U26" i="15" s="1"/>
  <c r="K13" i="15"/>
  <c r="P17" i="15"/>
  <c r="Q17" i="15"/>
  <c r="U17" i="15" s="1"/>
  <c r="Q18" i="15"/>
  <c r="U18" i="15" s="1"/>
  <c r="P18" i="15"/>
  <c r="P19" i="15"/>
  <c r="Q19" i="15"/>
  <c r="U19" i="15" s="1"/>
  <c r="J13" i="15"/>
  <c r="I78" i="14"/>
  <c r="P78" i="14" s="1"/>
  <c r="H14" i="10"/>
  <c r="Q14" i="10" s="1"/>
  <c r="Q13" i="15" l="1"/>
  <c r="P13" i="15"/>
  <c r="E13" i="12"/>
  <c r="R13" i="15"/>
  <c r="T13" i="15"/>
  <c r="K68" i="14"/>
  <c r="I69" i="14"/>
  <c r="P69" i="14" s="1"/>
  <c r="I70" i="14"/>
  <c r="P70" i="14" s="1"/>
  <c r="I51" i="14"/>
  <c r="P51" i="14" s="1"/>
  <c r="S68" i="14" l="1"/>
  <c r="N68" i="14"/>
  <c r="P68" i="14"/>
  <c r="U13" i="15"/>
  <c r="K66" i="14"/>
  <c r="K49" i="14"/>
  <c r="N49" i="14" l="1"/>
  <c r="S49" i="14"/>
  <c r="P49" i="14"/>
  <c r="P66" i="14"/>
  <c r="S66" i="14"/>
  <c r="N66" i="14"/>
  <c r="H81" i="14"/>
  <c r="H80" i="14" s="1"/>
  <c r="H79" i="14" s="1"/>
  <c r="I81" i="14"/>
  <c r="J81" i="14"/>
  <c r="K81" i="14"/>
  <c r="K80" i="14" s="1"/>
  <c r="K79" i="14" s="1"/>
  <c r="H73" i="14"/>
  <c r="H72" i="14" s="1"/>
  <c r="I73" i="14"/>
  <c r="J73" i="14"/>
  <c r="K73" i="14"/>
  <c r="K72" i="14" s="1"/>
  <c r="H64" i="14"/>
  <c r="I64" i="14"/>
  <c r="H65" i="14"/>
  <c r="I65" i="14"/>
  <c r="H47" i="14"/>
  <c r="H46" i="14" s="1"/>
  <c r="I47" i="14"/>
  <c r="J47" i="14"/>
  <c r="K47" i="14"/>
  <c r="K46" i="14" s="1"/>
  <c r="H48" i="14"/>
  <c r="I48" i="14"/>
  <c r="P48" i="14" s="1"/>
  <c r="J48" i="14"/>
  <c r="K48" i="14"/>
  <c r="H39" i="14"/>
  <c r="H38" i="14" s="1"/>
  <c r="I39" i="14"/>
  <c r="J39" i="14"/>
  <c r="K39" i="14"/>
  <c r="K38" i="14" s="1"/>
  <c r="H11" i="14"/>
  <c r="H10" i="14" s="1"/>
  <c r="I11" i="14"/>
  <c r="I10" i="14" s="1"/>
  <c r="J9" i="15"/>
  <c r="T9" i="15" s="1"/>
  <c r="O9" i="15"/>
  <c r="I46" i="14" l="1"/>
  <c r="P46" i="14" s="1"/>
  <c r="P47" i="14"/>
  <c r="J38" i="14"/>
  <c r="O39" i="14"/>
  <c r="R39" i="14"/>
  <c r="J80" i="14"/>
  <c r="O81" i="14"/>
  <c r="R81" i="14"/>
  <c r="I38" i="14"/>
  <c r="P38" i="14" s="1"/>
  <c r="P39" i="14"/>
  <c r="I72" i="14"/>
  <c r="P72" i="14" s="1"/>
  <c r="P73" i="14"/>
  <c r="I80" i="14"/>
  <c r="P81" i="14"/>
  <c r="J46" i="14"/>
  <c r="O47" i="14"/>
  <c r="R47" i="14"/>
  <c r="O48" i="14"/>
  <c r="R48" i="14"/>
  <c r="J72" i="14"/>
  <c r="R72" i="14" s="1"/>
  <c r="O73" i="14"/>
  <c r="R73" i="14"/>
  <c r="F9" i="15"/>
  <c r="J64" i="14"/>
  <c r="K67" i="14"/>
  <c r="K11" i="14"/>
  <c r="H9" i="15"/>
  <c r="I9" i="15"/>
  <c r="J65" i="14"/>
  <c r="D9" i="15"/>
  <c r="K9" i="15"/>
  <c r="H63" i="14"/>
  <c r="I9" i="14"/>
  <c r="H9" i="14"/>
  <c r="Q9" i="15" l="1"/>
  <c r="U9" i="15" s="1"/>
  <c r="I63" i="14"/>
  <c r="O65" i="14"/>
  <c r="R65" i="14"/>
  <c r="J63" i="14"/>
  <c r="O64" i="14"/>
  <c r="R64" i="14"/>
  <c r="I79" i="14"/>
  <c r="P79" i="14" s="1"/>
  <c r="P80" i="14"/>
  <c r="P9" i="15"/>
  <c r="O46" i="14"/>
  <c r="R46" i="14"/>
  <c r="J79" i="14"/>
  <c r="O80" i="14"/>
  <c r="R80" i="14"/>
  <c r="P67" i="14"/>
  <c r="S67" i="14"/>
  <c r="N67" i="14"/>
  <c r="O38" i="14"/>
  <c r="R38" i="14"/>
  <c r="K10" i="14"/>
  <c r="P11" i="14"/>
  <c r="G13" i="12"/>
  <c r="E9" i="15"/>
  <c r="F13" i="12"/>
  <c r="K65" i="14"/>
  <c r="P65" i="14" s="1"/>
  <c r="K64" i="14"/>
  <c r="H8" i="14"/>
  <c r="D17" i="12" s="1"/>
  <c r="D16" i="12" s="1"/>
  <c r="D81" i="14"/>
  <c r="E72" i="14"/>
  <c r="D73" i="14"/>
  <c r="D65" i="14"/>
  <c r="D64" i="14"/>
  <c r="E60" i="14"/>
  <c r="D60" i="14"/>
  <c r="D48" i="14"/>
  <c r="D47" i="14"/>
  <c r="D39" i="14"/>
  <c r="D11" i="14"/>
  <c r="D10" i="14" s="1"/>
  <c r="A3" i="14"/>
  <c r="N11" i="14" l="1"/>
  <c r="S64" i="14"/>
  <c r="N64" i="14"/>
  <c r="S9" i="15"/>
  <c r="R9" i="15"/>
  <c r="S65" i="14"/>
  <c r="N65" i="14"/>
  <c r="D72" i="14"/>
  <c r="D63" i="14" s="1"/>
  <c r="N73" i="14"/>
  <c r="S73" i="14"/>
  <c r="O72" i="14"/>
  <c r="Q72" i="14"/>
  <c r="D80" i="14"/>
  <c r="N81" i="14"/>
  <c r="S81" i="14"/>
  <c r="O63" i="14"/>
  <c r="R63" i="14"/>
  <c r="S60" i="14"/>
  <c r="N60" i="14"/>
  <c r="O60" i="14"/>
  <c r="Q60" i="14"/>
  <c r="O79" i="14"/>
  <c r="R79" i="14"/>
  <c r="I8" i="14"/>
  <c r="D38" i="14"/>
  <c r="D9" i="14" s="1"/>
  <c r="S39" i="14"/>
  <c r="N39" i="14"/>
  <c r="D46" i="14"/>
  <c r="N47" i="14"/>
  <c r="S47" i="14"/>
  <c r="K63" i="14"/>
  <c r="P63" i="14" s="1"/>
  <c r="P64" i="14"/>
  <c r="S48" i="14"/>
  <c r="N48" i="14"/>
  <c r="K9" i="14"/>
  <c r="P10" i="14"/>
  <c r="N10" i="14"/>
  <c r="J14" i="14"/>
  <c r="O14" i="14" s="1"/>
  <c r="L14" i="14"/>
  <c r="J19" i="14"/>
  <c r="O19" i="14" s="1"/>
  <c r="L19" i="14"/>
  <c r="E10" i="14"/>
  <c r="F31" i="13"/>
  <c r="F30" i="13"/>
  <c r="N18" i="13"/>
  <c r="J18" i="13"/>
  <c r="I18" i="13"/>
  <c r="N11" i="13"/>
  <c r="J11" i="13"/>
  <c r="I11" i="13"/>
  <c r="H11" i="13"/>
  <c r="G11" i="13"/>
  <c r="F11" i="13"/>
  <c r="D11" i="13"/>
  <c r="S63" i="14" l="1"/>
  <c r="N63" i="14"/>
  <c r="P11" i="13"/>
  <c r="S11" i="13"/>
  <c r="N46" i="14"/>
  <c r="S46" i="14"/>
  <c r="P18" i="13"/>
  <c r="S18" i="13"/>
  <c r="T18" i="13" s="1"/>
  <c r="Q18" i="13"/>
  <c r="O18" i="13"/>
  <c r="R14" i="14"/>
  <c r="S14" i="14" s="1"/>
  <c r="Q14" i="14"/>
  <c r="S72" i="14"/>
  <c r="N72" i="14"/>
  <c r="D79" i="14"/>
  <c r="D8" i="14" s="1"/>
  <c r="S80" i="14"/>
  <c r="N80" i="14"/>
  <c r="T11" i="13"/>
  <c r="O11" i="13"/>
  <c r="C18" i="12"/>
  <c r="S38" i="14"/>
  <c r="N38" i="14"/>
  <c r="H10" i="13"/>
  <c r="Q11" i="13"/>
  <c r="R19" i="14"/>
  <c r="S19" i="14" s="1"/>
  <c r="Q19" i="14"/>
  <c r="P9" i="14"/>
  <c r="N9" i="14"/>
  <c r="K8" i="14"/>
  <c r="L11" i="14"/>
  <c r="J11" i="14"/>
  <c r="I10" i="13"/>
  <c r="C17" i="12"/>
  <c r="D10" i="13"/>
  <c r="J10" i="13"/>
  <c r="J9" i="13" s="1"/>
  <c r="G10" i="13"/>
  <c r="G9" i="13" s="1"/>
  <c r="D15" i="12" s="1"/>
  <c r="N10" i="13"/>
  <c r="N9" i="13" s="1"/>
  <c r="F10" i="13"/>
  <c r="F9" i="13" s="1"/>
  <c r="C15" i="12" s="1"/>
  <c r="J10" i="14" l="1"/>
  <c r="O11" i="14"/>
  <c r="F18" i="12"/>
  <c r="G18" i="12"/>
  <c r="D9" i="13"/>
  <c r="O10" i="13"/>
  <c r="H9" i="13"/>
  <c r="Q9" i="13" s="1"/>
  <c r="Q10" i="13"/>
  <c r="S79" i="14"/>
  <c r="N79" i="14"/>
  <c r="I9" i="13"/>
  <c r="P10" i="13"/>
  <c r="S10" i="13"/>
  <c r="T10" i="13" s="1"/>
  <c r="L10" i="14"/>
  <c r="Q11" i="14"/>
  <c r="R11" i="14"/>
  <c r="S11" i="14" s="1"/>
  <c r="P8" i="14"/>
  <c r="N8" i="14"/>
  <c r="F15" i="12"/>
  <c r="C16" i="12"/>
  <c r="F17" i="12"/>
  <c r="D9" i="10"/>
  <c r="G9" i="10"/>
  <c r="D14" i="12" s="1"/>
  <c r="H9" i="10"/>
  <c r="J9" i="10"/>
  <c r="E15" i="12" l="1"/>
  <c r="P9" i="13"/>
  <c r="S9" i="13"/>
  <c r="O9" i="13"/>
  <c r="T9" i="13"/>
  <c r="Q9" i="10"/>
  <c r="O9" i="10"/>
  <c r="T9" i="10" s="1"/>
  <c r="J9" i="14"/>
  <c r="O10" i="14"/>
  <c r="L9" i="14"/>
  <c r="R10" i="14"/>
  <c r="S10" i="14" s="1"/>
  <c r="Q10" i="14"/>
  <c r="D11" i="12"/>
  <c r="F16" i="12"/>
  <c r="F9" i="10"/>
  <c r="J8" i="14" l="1"/>
  <c r="O9" i="14"/>
  <c r="E11" i="12"/>
  <c r="G15" i="12"/>
  <c r="L8" i="14"/>
  <c r="R9" i="14"/>
  <c r="S9" i="14" s="1"/>
  <c r="Q9" i="14"/>
  <c r="C14" i="12"/>
  <c r="D10" i="12"/>
  <c r="N7" i="3"/>
  <c r="M7" i="3"/>
  <c r="I7" i="3"/>
  <c r="E17" i="12" l="1"/>
  <c r="O8" i="14"/>
  <c r="H17" i="12"/>
  <c r="H16" i="12" s="1"/>
  <c r="H10" i="12" s="1"/>
  <c r="Q8" i="14"/>
  <c r="R8" i="14"/>
  <c r="S8" i="14" s="1"/>
  <c r="G14" i="12"/>
  <c r="C11" i="12"/>
  <c r="F14" i="12"/>
  <c r="J8" i="3"/>
  <c r="J7" i="3" s="1"/>
  <c r="I10" i="3" s="1"/>
  <c r="I4" i="3"/>
  <c r="H4" i="3"/>
  <c r="J4" i="3" s="1"/>
  <c r="G4" i="3"/>
  <c r="E16" i="12" l="1"/>
  <c r="G17" i="12"/>
  <c r="G11" i="12"/>
  <c r="C10" i="12"/>
  <c r="F11" i="12"/>
  <c r="G16" i="12" l="1"/>
  <c r="E10" i="12"/>
  <c r="G10" i="12"/>
  <c r="F10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B68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Microsoft:</t>
        </r>
        <r>
          <rPr>
            <sz val="9"/>
            <color indexed="81"/>
            <rFont val="Tahoma"/>
            <family val="2"/>
          </rPr>
          <t xml:space="preserve">
312
</t>
        </r>
      </text>
    </comment>
    <comment ref="B69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>Microsoft:</t>
        </r>
        <r>
          <rPr>
            <sz val="9"/>
            <color indexed="81"/>
            <rFont val="Tahoma"/>
            <family val="2"/>
          </rPr>
          <t xml:space="preserve">
341</t>
        </r>
      </text>
    </comment>
    <comment ref="B70" authorId="0" shapeId="0" xr:uid="{00000000-0006-0000-0B00-000003000000}">
      <text>
        <r>
          <rPr>
            <b/>
            <sz val="9"/>
            <color indexed="81"/>
            <rFont val="Tahoma"/>
            <family val="2"/>
          </rPr>
          <t>Microsoft:</t>
        </r>
        <r>
          <rPr>
            <sz val="9"/>
            <color indexed="81"/>
            <rFont val="Tahoma"/>
            <family val="2"/>
          </rPr>
          <t xml:space="preserve">
341</t>
        </r>
      </text>
    </comment>
  </commentList>
</comments>
</file>

<file path=xl/sharedStrings.xml><?xml version="1.0" encoding="utf-8"?>
<sst xmlns="http://schemas.openxmlformats.org/spreadsheetml/2006/main" count="557" uniqueCount="297">
  <si>
    <t>TT</t>
  </si>
  <si>
    <t>Danh mục dự án</t>
  </si>
  <si>
    <t>Quyết định đầu tư</t>
  </si>
  <si>
    <t>Số quyết định
ngày, tháng, năm ban hành</t>
  </si>
  <si>
    <t>Tổng số (tất cả các nguồn vốn)</t>
  </si>
  <si>
    <t>TMĐT</t>
  </si>
  <si>
    <t>Tổng số</t>
  </si>
  <si>
    <t>Thanh toán nợ XDCB</t>
  </si>
  <si>
    <t>Ghi chú</t>
  </si>
  <si>
    <t>TỔNG SỐ</t>
  </si>
  <si>
    <t>Đơn vị: Triệu đồng</t>
  </si>
  <si>
    <t>Mã dự án</t>
  </si>
  <si>
    <t>Trong đó: NSĐP</t>
  </si>
  <si>
    <t>Lũy kế vốn bố trí từ khởi công đến hết năm 2020</t>
  </si>
  <si>
    <t>Kế hoạch 5 năm giai đoạn 2021-2025</t>
  </si>
  <si>
    <t>Trong đó</t>
  </si>
  <si>
    <t>Thu hồi các khoản  ứng trước</t>
  </si>
  <si>
    <t>Dự kiến vốn từng năm</t>
  </si>
  <si>
    <t>Năm 2021</t>
  </si>
  <si>
    <t>Năm 2022</t>
  </si>
  <si>
    <t>Năm 2023</t>
  </si>
  <si>
    <t>Năm 2024</t>
  </si>
  <si>
    <t>Năm 2025</t>
  </si>
  <si>
    <t>I</t>
  </si>
  <si>
    <t>HUYỆN TUẦN GIÁO</t>
  </si>
  <si>
    <t>Giao bằng Nghị quyết HĐND tỉnh giao cho huyện</t>
  </si>
  <si>
    <t xml:space="preserve"> KẾ HOẠCH ĐẦU TƯ CÔNG TRUNG HẠN VỐN NSNN GIAI ĐOẠN 2021-2025 </t>
  </si>
  <si>
    <t>Địa điểm xây dựng</t>
  </si>
  <si>
    <t>KH vốn năm 2022</t>
  </si>
  <si>
    <t>*</t>
  </si>
  <si>
    <t>Hạ tầng Nhà máy xử lý rác thải huyện Tuần Giáo</t>
  </si>
  <si>
    <t>TT Tuần Giáo</t>
  </si>
  <si>
    <t>Đường từ Ngầm Chiềng An đến Khối Đoàn Kết</t>
  </si>
  <si>
    <t>Trung tâm giáo dục nghề nghiệp và Giáo dục thường xuyên</t>
  </si>
  <si>
    <t>Công viên cây xanh trung tâm huyện Tuần Giáo</t>
  </si>
  <si>
    <t>Đường từ bản Hồng Lực xã Nà Sáy – bản Co Đứa xã Mường Khong</t>
  </si>
  <si>
    <t>Xã Nà Sáy + xã Mường Khong</t>
  </si>
  <si>
    <t>Xã Chiềng Đông</t>
  </si>
  <si>
    <t>Xã Quài Nưa</t>
  </si>
  <si>
    <t>Xã Mường Khong</t>
  </si>
  <si>
    <t>Xã Nà Tòng</t>
  </si>
  <si>
    <t>Xã Quài Tở</t>
  </si>
  <si>
    <t>Xã Quài Cang</t>
  </si>
  <si>
    <t>Xã Tỏa Tình</t>
  </si>
  <si>
    <t>Tên công trình</t>
  </si>
  <si>
    <t>Biểu số 01</t>
  </si>
  <si>
    <t>Đơn vị tính: Triệu đồng</t>
  </si>
  <si>
    <t>Kế hoạch vốn năm 2022</t>
  </si>
  <si>
    <t>II</t>
  </si>
  <si>
    <t>xã Tênh Phông</t>
  </si>
  <si>
    <t>Biểu số 02</t>
  </si>
  <si>
    <t>Số TT</t>
  </si>
  <si>
    <t>1</t>
  </si>
  <si>
    <t>2</t>
  </si>
  <si>
    <t>3</t>
  </si>
  <si>
    <t>4</t>
  </si>
  <si>
    <t>TỔNG CỘNG</t>
  </si>
  <si>
    <t>UBND huyện Tuần Giáo</t>
  </si>
  <si>
    <t>Công trình tiếp chi</t>
  </si>
  <si>
    <t>Đường từ Sân vận động - huyện đội - QL6 và trận địa phòng không</t>
  </si>
  <si>
    <t>Đã hoàn thành</t>
  </si>
  <si>
    <t>Nâng cấp đường nội thị khối Tân Giang</t>
  </si>
  <si>
    <t>Đang thi công</t>
  </si>
  <si>
    <t>Nâng cấp đường khối 20/7 - bản Đông</t>
  </si>
  <si>
    <t>Xây dựng cơ sở hạ tầng khu đấu giá QSD đất khu trung tâm xã Chiềng Đông</t>
  </si>
  <si>
    <t>Vỉa hè khối Tân Thủy</t>
  </si>
  <si>
    <t>Đèn chiếu sáng, đèn trang trí khu trung tâm thị trấn Tuần Giáo (QL6, QL279 + đường tránh QL279)</t>
  </si>
  <si>
    <t>Thị trấn Tuần Giáo</t>
  </si>
  <si>
    <t>Công trình KCM</t>
  </si>
  <si>
    <t>Nâng cấp cầu khối Đồng Tâm + Mặt đường khối Huổi Củ, thị trấn Tuần Giáo</t>
  </si>
  <si>
    <t>Nâng cấp sửa chữa đường bản Củ, bản Bó Giáng xã Quài Nưa</t>
  </si>
  <si>
    <t>Nâng cấp cầu đi bản Co Muông, xã Nà Tòng</t>
  </si>
  <si>
    <t>Nâng cấp sửa chữa đường bản Cản, bản Sáng, bản Sảo</t>
  </si>
  <si>
    <t>Nâng cấp sửa chữa đường bản Háng Tàu, xã Tỏa Tình</t>
  </si>
  <si>
    <t>Cổng chào huyện Tuần Giáo</t>
  </si>
  <si>
    <t>Hạ tầng khu đất trụ sở xã Quài tở (cũ)</t>
  </si>
  <si>
    <t>Đường nội bản Nậm din + Háng Khúa xã Phình Sáng</t>
  </si>
  <si>
    <t>Xã Phình Sáng</t>
  </si>
  <si>
    <t>Cửa hàng giới thiệu sản phẩm OCOP</t>
  </si>
  <si>
    <t>UBND Thị Trấn Tuần Giáo</t>
  </si>
  <si>
    <t>Đường các bản Nong Tấu, Chiềng Khoang</t>
  </si>
  <si>
    <t>Đường khối Thắng Lợi</t>
  </si>
  <si>
    <t>Nguồn vốn</t>
  </si>
  <si>
    <t>Giá trị khối lượng thực hiện</t>
  </si>
  <si>
    <t>Giá trị giải ngân</t>
  </si>
  <si>
    <t>Vốn cân đối ngân sách địa phương (huyện quản lý)</t>
  </si>
  <si>
    <t>Vốn cân đối ngân sách địa phương</t>
  </si>
  <si>
    <t>Vốn đầu tư từ nguồn thu tiền sử dụng đất</t>
  </si>
  <si>
    <t>Lũy kế KL từ khởi công</t>
  </si>
  <si>
    <t>Lũy kế giải ngân từ khởi công</t>
  </si>
  <si>
    <t>Tổng mức đầu tư</t>
  </si>
  <si>
    <t>5</t>
  </si>
  <si>
    <t>6</t>
  </si>
  <si>
    <t>7</t>
  </si>
  <si>
    <t>8</t>
  </si>
  <si>
    <t>9</t>
  </si>
  <si>
    <t>10</t>
  </si>
  <si>
    <t>Vốn ngân sách trung ương</t>
  </si>
  <si>
    <t>III</t>
  </si>
  <si>
    <t>Dự phòng</t>
  </si>
  <si>
    <t>Vốn các chương trình MTQG</t>
  </si>
  <si>
    <t>Khối lượng (thi công) thực hiện so với KH vốn giao (%)</t>
  </si>
  <si>
    <t>Khối lượng giải ngân so với KH vốn giao (%)</t>
  </si>
  <si>
    <t>Biểu số 03</t>
  </si>
  <si>
    <t>Biểu số 04</t>
  </si>
  <si>
    <t>Dự toán năm 2022</t>
  </si>
  <si>
    <t>A</t>
  </si>
  <si>
    <t>Sự nghiệp giao thông</t>
  </si>
  <si>
    <t>Ban QLDA các công trình huyện</t>
  </si>
  <si>
    <t>Sửa chữa nâng cấp đường vào bản Song Ia</t>
  </si>
  <si>
    <t>Nâng cấp đường QL6 - bản Bông</t>
  </si>
  <si>
    <t>Nâng cấp đường vào bản Gia Bọp (Giai đoạn 2)</t>
  </si>
  <si>
    <t>Xã Mường Mùn</t>
  </si>
  <si>
    <t>Nâng cấp đường bản Đứa - bản Pậu</t>
  </si>
  <si>
    <t>Nâng cấp đường từ bản Hua Sa A - bản Chế Á</t>
  </si>
  <si>
    <t>Nâng cấp đường Bản Bon A - Noong Bả</t>
  </si>
  <si>
    <t>Xã Ta Ma</t>
  </si>
  <si>
    <t>Nâng cấp cầu bản Xuân Tươi</t>
  </si>
  <si>
    <t>Nâng cấp đường bản Hua Mức 3 - Trung tâm xã (Giai đoạn 2)</t>
  </si>
  <si>
    <t>Xã Pú Xi</t>
  </si>
  <si>
    <t>Nâng cấp đường vào bản Hua Ca - Thẳm Pao xã Quài Tở (giai đoạn 1)</t>
  </si>
  <si>
    <t>Nâng cấp đường bản Phung + bản Phủ + bản Sái Ngoài</t>
  </si>
  <si>
    <t>Nâng cấp đường bản Ten Cá</t>
  </si>
  <si>
    <t>Nâng cấp đường bản Đứa</t>
  </si>
  <si>
    <t>Nâng cấp đường từ bản Hiệu - bản Phang</t>
  </si>
  <si>
    <t>Nâng cấp cầu bản Hiệu</t>
  </si>
  <si>
    <t>Xã Chiềng Sinh</t>
  </si>
  <si>
    <t>Nâng cấp đường bản Sảo - bản Cong</t>
  </si>
  <si>
    <t>Đường từ sân vận động - huyện đội - QL6 và trận địa phòng không</t>
  </si>
  <si>
    <t>Ban QLDA các công trình</t>
  </si>
  <si>
    <t>Sửa chữa nút giao thông ngã 4 trung tâm xã Pú Nhung + Nút giao thông ngã 3 Rạng Đông - Ta Ma</t>
  </si>
  <si>
    <t>Sửa chữa đường nội bản Rạng Đông</t>
  </si>
  <si>
    <t>Sửa chữa đường bản Xuân Tươi - bản Hốc Hỏm, xã Mùn Chung</t>
  </si>
  <si>
    <t>Sửa chữa đường bao quanh sân vận động huyện Tuần Giáo và Sửa chữa sân huyện ủy, HĐND-UBND huyện Tuần Giáo (Hạng mục sơn vạch kẻ đường)</t>
  </si>
  <si>
    <t>Sửa chữa Đường Rạng Đông - Ta Ma</t>
  </si>
  <si>
    <t>Sửa chữa đường vào bản Bon A</t>
  </si>
  <si>
    <t>Xã Rạng Đông</t>
  </si>
  <si>
    <t>B</t>
  </si>
  <si>
    <t>Sự nghiệp thủy lợi</t>
  </si>
  <si>
    <t>Nâng cấp sửa chữa NSH bản Nậm Cá</t>
  </si>
  <si>
    <t>Xã Nà Sáy</t>
  </si>
  <si>
    <t>Nâng cấp thủy lợi bản Khá, bản Sái Ngoài</t>
  </si>
  <si>
    <t>Kè chống sạt lở suối Nậm Hon (đoạn bản Giăng xã Quài Cang)</t>
  </si>
  <si>
    <t>Nâng cấp kênh nội đồng bản Che Phai + bản Kép (giai đoạn 2)</t>
  </si>
  <si>
    <t>Kè bảo vệ khu dân cư khu vực bản Nát xã Quài Cang, huyện Tuần Giáo</t>
  </si>
  <si>
    <t>Kè bảo vệ suối Nậm Hua khu vực bản Hiệu, bản Kép xã Chiềng Sinh, huyện Tuần Giáo</t>
  </si>
  <si>
    <t>C</t>
  </si>
  <si>
    <t>Sự nghiệp kinh tế khác</t>
  </si>
  <si>
    <t>Hạ tầng khu đất số 3 khối Sơn Thủy</t>
  </si>
  <si>
    <t>Sửa chữa trụ sở huyện ủy</t>
  </si>
  <si>
    <t>Hạ tầng khu đất xen kẹt khối Tân Giang</t>
  </si>
  <si>
    <t>Sửa chữa, cải tạo trụ sở HĐND-UBND huyện</t>
  </si>
  <si>
    <t>Sửa chữa trụ sở xã Mùn Chung + xã Mường Mùn</t>
  </si>
  <si>
    <t>Xã Mùn Chung; xã Mường Mùn</t>
  </si>
  <si>
    <t>Đường + San nền khu trung tâm xã Tỏa Tình</t>
  </si>
  <si>
    <t>Sửa chữa trụ sở Liên Cơ quan</t>
  </si>
  <si>
    <t>Sửa chữa hệ thống đèn chiếu sáng khu vực trung tâm thị trấn Tuần Giáo và xã Quài Tở (Trục QL6 và QL279)</t>
  </si>
  <si>
    <t>Sửa chữa trụ sở Trung tâm Văn hoá - TT-TH</t>
  </si>
  <si>
    <t>Sửa chữa Nhà khách UBND huyện</t>
  </si>
  <si>
    <t>D</t>
  </si>
  <si>
    <t>Hỗ trợ đất lúa</t>
  </si>
  <si>
    <t xml:space="preserve">Công trình tiếp chi </t>
  </si>
  <si>
    <t>Kè chống xói lở suối Nậm Hon khu vực bản Sái Ngoài, xã Quài Cang</t>
  </si>
  <si>
    <t>Kè chống xói lở suối Nậm Hon khu vực bản Nong Tấu, thị trấn Tuần Giáo</t>
  </si>
  <si>
    <t>Điều chỉnh đồ án quy hoạch chi tiết xây dựng tỷ lệ 1/500 khu trung tâm thị trấn Tuần Giáo và Đồ án quy hoạch chi tiết xây dựng tỷ lệ 1/500 khu trung tâm thị trấn Tuần Giáo (giai đoạn 2).</t>
  </si>
  <si>
    <t>IV</t>
  </si>
  <si>
    <t>Vốn sự nghiệp có tính chất đầu tư</t>
  </si>
  <si>
    <t>Sự nghiệp giáo dục</t>
  </si>
  <si>
    <t>Vốn sự nghiệp có tính chất đầu tư (GT, TL, KT, đất lúa)</t>
  </si>
  <si>
    <t xml:space="preserve">Tổng số </t>
  </si>
  <si>
    <t>Phòng Giáo dục và Đào tạo</t>
  </si>
  <si>
    <t>Cải tạo, sửa chữa trường TH Phình Sáng; TH Nậm Din</t>
  </si>
  <si>
    <t>Xã  Phình Sáng</t>
  </si>
  <si>
    <t>Xã Pú Nhung</t>
  </si>
  <si>
    <t>Cải tạo, sửa chữa các trường MN, TH xã Quài Tở</t>
  </si>
  <si>
    <t>Cải tạo, sửa chữa trường TH&amp;THCS xã Tỏa Tình</t>
  </si>
  <si>
    <t>Cải tạo, sửa chữa các trường TH Mường Thín, TH Chiềng Sinh</t>
  </si>
  <si>
    <t>Xã Chiềng Sinh, Mường Thín</t>
  </si>
  <si>
    <t>Cải tạo, sửa chữa các trường MN, TH xã Quài Cang</t>
  </si>
  <si>
    <t>Cải tạo, sửa chữa các trường MN xã Quài Nưa</t>
  </si>
  <si>
    <t>Cải tạo, sửa chữa trường TH Pú Nhung</t>
  </si>
  <si>
    <t>Cải tạo, sửa chữa các trường MN, TH xã Nà Tòng</t>
  </si>
  <si>
    <t>Xã nà Tòng</t>
  </si>
  <si>
    <t>Cải tạo, sửa chữa trường TH Rạng Đông</t>
  </si>
  <si>
    <t>Cải tạo, sửa chữa trường TH Ta Ma</t>
  </si>
  <si>
    <t>Cải tạo, sửa chữa trường TH Mùn Chung</t>
  </si>
  <si>
    <t>Xã Mùn Chung</t>
  </si>
  <si>
    <t>Công trình khởi công mới năm 2022</t>
  </si>
  <si>
    <t>Sửa chữa Trường MN Nậm Din, THCS Phình Sáng</t>
  </si>
  <si>
    <t>Sửa chữa Trường MN Chiềng Sinh</t>
  </si>
  <si>
    <t>Sửa chữa Trường MN Bình Minh</t>
  </si>
  <si>
    <t>Sửa chữa Trường MN, TH số 1 Thị trấn</t>
  </si>
  <si>
    <t>Thị trấn</t>
  </si>
  <si>
    <t>Sửa chữa Trường  PTDT BT TH&amp;THCS Tênh phông</t>
  </si>
  <si>
    <t>Tênh Phông</t>
  </si>
  <si>
    <t>Sửa chữa Trường TH Mường Mùn</t>
  </si>
  <si>
    <t>Mường Mùn</t>
  </si>
  <si>
    <t xml:space="preserve">Sửa chữa Trường TH&amp;THCS Nà Sáy                                                          </t>
  </si>
  <si>
    <t>Nà Sáy</t>
  </si>
  <si>
    <t>Sửa chữa Trường THCS Mường Mùn</t>
  </si>
  <si>
    <t>Sửa chữa Trường PTDTBT THCS Mùn Chung</t>
  </si>
  <si>
    <t>Mùn Chung</t>
  </si>
  <si>
    <t>Sửa chữa Nhà làm việc  Phòng GD&amp;ĐT</t>
  </si>
  <si>
    <t>LG CĐNSĐP tỉnh 7tỷ</t>
  </si>
  <si>
    <t>Nguồn vốn ngân sách trung ương</t>
  </si>
  <si>
    <t>Trường THCS thị trấn Tuần Giáo, tỉnh Điện Biên</t>
  </si>
  <si>
    <t>Nguồn vốn cân đối ngân sách địa phương</t>
  </si>
  <si>
    <t>Đường từ bản Hồng Lực, xã Nà Sáy - bản Co Đứa xã Mường Khong, huyện Tuần Giáo</t>
  </si>
  <si>
    <t>Đường từ bản Co Đứa - TT xã Mường Khong, huyện Tuần Giáo</t>
  </si>
  <si>
    <t>Đường trung tâm xã Tênh Phông (Km1+967) - bản Thẳm Nặm, huyện Tuần Giáo</t>
  </si>
  <si>
    <t>LG CĐNSĐP huyện 3tỷ</t>
  </si>
  <si>
    <t>LG NSH 694tr, 275 3.837tỷ</t>
  </si>
  <si>
    <t>LG dự phòng NSTW 5 tỷ</t>
  </si>
  <si>
    <t>LG dự phòng NSTW 12 tỷ</t>
  </si>
  <si>
    <t>TT Tuần Giáo; Xã Quài Tở</t>
  </si>
  <si>
    <t>Xã Pú Nhung + Rạng Đông + Ta Ma</t>
  </si>
  <si>
    <t>Biểu số 05</t>
  </si>
  <si>
    <t>6 Tháng/2022</t>
  </si>
  <si>
    <t>Kè khu lâm trường và khu dân cư khối Sơn Thủy thị trấn Tuần Giáo, huyện Tuần Giáo</t>
  </si>
  <si>
    <t>Trụ sở xã Tỏa Tình huyện Tuần Giáo</t>
  </si>
  <si>
    <t>Trường THCS xã Nà Sáy, huyện Tuần Giáo</t>
  </si>
  <si>
    <t>Đường Nậm Din - Khua Trá huyện Tuần Giáo</t>
  </si>
  <si>
    <t>Đường Phiêng Pi - Trại Phong huyện Tuần Giáo</t>
  </si>
  <si>
    <t>Đường nội cụm trung tâm cụm xã Nà Sáy</t>
  </si>
  <si>
    <t>Đường giao thông xã Ẳng Cang, huyện Tuần Giáo</t>
  </si>
  <si>
    <t>Kè chống sạt lở khu dân cư khu vực thị trấn Tuần Giáo</t>
  </si>
  <si>
    <t>Sửa chữa đường Mường Khong, bản Huổi Nôm, huyện Tuần Giáo</t>
  </si>
  <si>
    <t>Trường mầm non Mường Mùn xã Mường Mùn huyện Tuần Giáo</t>
  </si>
  <si>
    <t xml:space="preserve">Xã Nà Sáy </t>
  </si>
  <si>
    <t>Xã Ẳng Cang</t>
  </si>
  <si>
    <t>Nâng cấp đường vào bản Trung Dình</t>
  </si>
  <si>
    <t>Nâng cấp ngầm tràn bản Món</t>
  </si>
  <si>
    <t>Khắc phục hậu quả thiên tai đường từ bản Sáng xã Quài Cang đến bản Chế Á xã Tỏa Tình</t>
  </si>
  <si>
    <t>Nâng cấp cầu vào bản Thẩm Pao (02 cầu)</t>
  </si>
  <si>
    <t>Nâng cấp đường từ QL279 - bản Xá Tự</t>
  </si>
  <si>
    <t>Sửa chữa, nâng cấp đường từ bản Phiêng Hin đến bản Hua Sát</t>
  </si>
  <si>
    <t>Nâng cấp đường bản Kệt (khu dãn dân Púng Quái)</t>
  </si>
  <si>
    <t>Nâng cấp đường vào bản Phình Cứ</t>
  </si>
  <si>
    <t>Nâng cấp đường từ bản Nà Chua - Huổi Cáy</t>
  </si>
  <si>
    <t>Đường bản Lồng - QL6 xã Tỏa Tình</t>
  </si>
  <si>
    <t>Khắc phục hậu quả thiên tai thủy lợi bản Đứa xã Quài Tở</t>
  </si>
  <si>
    <t>Nâng cấp kênh thủy lợi bản Cón</t>
  </si>
  <si>
    <t>Nâng cấp kênh bản Ta thủy lợi bản Hua Ca</t>
  </si>
  <si>
    <t>Sửa chữa, nâng cấp thủy lợi bản Lồng xã Tỏa Tình</t>
  </si>
  <si>
    <t>Nâng cấp thủy lợi bản Phung và thủy lợi Ná Ban</t>
  </si>
  <si>
    <r>
      <t xml:space="preserve">Công trình tiếp chi </t>
    </r>
    <r>
      <rPr>
        <sz val="12"/>
        <rFont val="Times New Roman"/>
        <family val="1"/>
      </rPr>
      <t>(theo TT 92/2017/TT-BTC)</t>
    </r>
  </si>
  <si>
    <r>
      <t xml:space="preserve">Công trình KCM </t>
    </r>
    <r>
      <rPr>
        <sz val="12"/>
        <rFont val="Times New Roman"/>
        <family val="1"/>
      </rPr>
      <t>(theo TT 65/2021/TT-BTC)</t>
    </r>
  </si>
  <si>
    <t>Chi sau Quyết toán</t>
  </si>
  <si>
    <t>LG Nông thôn mới 7 tỷ</t>
  </si>
  <si>
    <t>Đang chờ phê duyệt QT</t>
  </si>
  <si>
    <t>Chi sau QT</t>
  </si>
  <si>
    <t>Ước giải ngân đến 31/12/2022</t>
  </si>
  <si>
    <t>Dự kiến kế hoạch vốn năm 2023</t>
  </si>
  <si>
    <t>Dự kiến vốn năm 2023</t>
  </si>
  <si>
    <t>Nâng cấp đường QL6 - TT xã Rạng Đông - TT xã Phình Sáng - Phảng Củ, huyện Tuần Giáo</t>
  </si>
  <si>
    <t>Xã Rạng Đông - xã Phình Sáng</t>
  </si>
  <si>
    <t>14</t>
  </si>
  <si>
    <t>Sân vận động huyện Tuần Giáo</t>
  </si>
  <si>
    <t>Công trình đang QT</t>
  </si>
  <si>
    <t>11</t>
  </si>
  <si>
    <t>Thừa vốn sau QT</t>
  </si>
  <si>
    <t>Công trình đang TC</t>
  </si>
  <si>
    <t>Công trình chờ QT - Thừa vốn</t>
  </si>
  <si>
    <t>Công trình đang thi công</t>
  </si>
  <si>
    <t>Đang thực hiện QH</t>
  </si>
  <si>
    <t>Vốn cân đối ngân sách địa phương (tỉnh quản lý)</t>
  </si>
  <si>
    <t>Giá trị khối lượng thực hiện 6 tháng</t>
  </si>
  <si>
    <t>Giá trị giải ngân 6 tháng</t>
  </si>
  <si>
    <t>Vốn đầu tư công</t>
  </si>
  <si>
    <t>Sự nghiệp</t>
  </si>
  <si>
    <t>Nhu cầu vốn năm 2023</t>
  </si>
  <si>
    <t>Nhu cầu kế hoạch vốn năm 2023</t>
  </si>
  <si>
    <t>Các công trình khời công mới năm 2023</t>
  </si>
  <si>
    <t>Chương trình mục tiêu Quốc gia Xây dựng nông thôn mới</t>
  </si>
  <si>
    <t>Đường từ bản Hồng Lực xã Nà Sáy - bản Co Đứa xã Mường Khong</t>
  </si>
  <si>
    <t>Chương trình MTQG giảm nghèo thực hiện theo Quyết định 275/QĐ-TTg</t>
  </si>
  <si>
    <t>Đường từ bản Co Đứa - TT xã Mường Khong</t>
  </si>
  <si>
    <t>Dự kiến kế hoạch năm 2023</t>
  </si>
  <si>
    <t>Vốn NSTW</t>
  </si>
  <si>
    <t>Tổng cộng</t>
  </si>
  <si>
    <t>QĐ số 3247 ngày 15/12/2021</t>
  </si>
  <si>
    <t>QĐ số 715 ngày 22/4/2022</t>
  </si>
  <si>
    <t>Chương trình MTQG giảm nghèo bền vữa giai đoạn 2021-2025</t>
  </si>
  <si>
    <t>QĐ số 4650 ngày 20/12/2022</t>
  </si>
  <si>
    <t>12</t>
  </si>
  <si>
    <t>13</t>
  </si>
  <si>
    <t>Ttong đó</t>
  </si>
  <si>
    <t>QĐ số 4458 ngày 20/12/2021</t>
  </si>
  <si>
    <t>QĐ số 784 ngày 07/4/2022</t>
  </si>
  <si>
    <t>ước giải ngân đén 31/12/2022</t>
  </si>
  <si>
    <t>BIỂU TỔNG HỢP KẾT QUẢ THỰC HIỆN CÁC NGUỒN VỐN ĐẦU TƯ 6 THÁNG ĐẦU NĂM 2022</t>
  </si>
  <si>
    <t>KẾT QUẢ THỰC HIỆN NGUỒN VỐN NGÂN SÁCH TRUNG ƯƠNG VÀ NGUỒN CÂN ĐỐI NGÂN SÁCH ĐỊA PHƯƠNG (TỈNH QUẢN LÝ) 6 THÁNG ĐẦU NĂM 2022</t>
  </si>
  <si>
    <t xml:space="preserve"> KẾT QUẢ THỰC HIỆN NGUỒN VỐN CÂN ĐỐI NGÂN SÁCH ĐỊA PHƯƠNG  (HUYỆN QUẢN LÝ) 6 THÁNG ĐẦU NĂM 2022</t>
  </si>
  <si>
    <t xml:space="preserve">KẾT QUẢ THỰC HIỆN NGUỒN THU TIỀN SỬ DỤNG ĐẤT 6 THÁNG ĐẦU NĂM 2022 </t>
  </si>
  <si>
    <t>(Kèm theo Báo cáo số         /BC-UBND, ngày        tháng 6 năm 2022 của UBND huyện Tuần Giáo)</t>
  </si>
  <si>
    <t>KẾT QUẢ THỰC HIỆN KINH PHÍ SỬA CHỮA, BẢO DƯỠNG CÁC CÔNG TRÌNH THUỘC SỰ NGHIỆP KINH TẾ 6 THÁNG ĐẦU NĂM 2022</t>
  </si>
  <si>
    <t xml:space="preserve">KẾT QUẢ THỰC HIỆN NGUỒN VỐN SỰ NGHIỆP GIÁO DỤC VÀ ĐÀO TẠO 6 THÁNG ĐẦU NĂM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</si>
</sst>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_-* #,##0.00\ _₫_-;\-* #,##0.00\ _₫_-;_-* &quot;-&quot;??\ _₫_-;_-@_-"/>
    <numFmt numFmtId="165" formatCode="_(* #,##0.0_);_(* \(#,##0.0\);_(* &quot;-&quot;??_);_(@_)"/>
    <numFmt numFmtId="166" formatCode="_-* #,##0.0_-;\-* #,##0.0_-;_-* &quot;-&quot;??_-;_-@_-"/>
    <numFmt numFmtId="167" formatCode="_-* #,##0.00_-;\-* #,##0.00_-;_-* &quot;-&quot;??_-;_-@_-"/>
    <numFmt numFmtId="168" formatCode="_(* #,##0.0_);_(* \(#,##0.0\);_(* &quot;-&quot;?_);_(@_)"/>
    <numFmt numFmtId="169" formatCode="_-* #,##0.0\ _₫_-;\-* #,##0.0\ _₫_-;_-* &quot;-&quot;??\ _₫_-;_-@_-"/>
    <numFmt numFmtId="170" formatCode="#,##0.000"/>
    <numFmt numFmtId="171" formatCode="_(* #,##0.0000_);_(* \(#,##0.0000\);_(* &quot;-&quot;??_);_(@_)"/>
    <numFmt numFmtId="172" formatCode="_-* #,##0_-;\-* #,##0_-;_-* &quot;-&quot;??_-;_-@_-"/>
    <numFmt numFmtId="173" formatCode="#,##0.0"/>
    <numFmt numFmtId="174" formatCode="_-* #,##0.0\ _₫_-;\-* #,##0.0\ _₫_-;_-* &quot;-&quot;?\ _₫_-;_-@_-"/>
    <numFmt numFmtId="175" formatCode="0.0%"/>
  </numFmts>
  <fonts count="20">
    <font>
      <sz val="12"/>
      <color theme="1"/>
      <name val="Times New Roman"/>
      <family val="2"/>
      <charset val="163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  <family val="2"/>
      <charset val="163"/>
    </font>
    <font>
      <b/>
      <u/>
      <sz val="12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name val=".VnTime"/>
      <family val="2"/>
    </font>
    <font>
      <sz val="10"/>
      <name val="Times New Roman"/>
      <family val="1"/>
      <charset val="163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  <charset val="163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164" fontId="6" fillId="0" borderId="0" applyFont="0" applyFill="0" applyBorder="0" applyAlignment="0" applyProtection="0"/>
    <xf numFmtId="0" fontId="8" fillId="0" borderId="0"/>
    <xf numFmtId="43" fontId="10" fillId="0" borderId="0" applyFont="0" applyFill="0" applyBorder="0" applyAlignment="0" applyProtection="0"/>
    <xf numFmtId="0" fontId="10" fillId="0" borderId="0"/>
    <xf numFmtId="0" fontId="12" fillId="0" borderId="0"/>
    <xf numFmtId="167" fontId="10" fillId="0" borderId="0" applyFont="0" applyFill="0" applyBorder="0" applyAlignment="0" applyProtection="0"/>
    <xf numFmtId="0" fontId="10" fillId="0" borderId="0"/>
    <xf numFmtId="0" fontId="13" fillId="0" borderId="0"/>
    <xf numFmtId="167" fontId="10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0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66" fontId="10" fillId="2" borderId="1" xfId="1" applyNumberFormat="1" applyFont="1" applyFill="1" applyBorder="1" applyAlignment="1">
      <alignment horizontal="right" vertical="center" shrinkToFit="1"/>
    </xf>
    <xf numFmtId="3" fontId="0" fillId="0" borderId="0" xfId="0" applyNumberFormat="1"/>
    <xf numFmtId="0" fontId="7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3" fontId="9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vertical="center"/>
    </xf>
    <xf numFmtId="168" fontId="10" fillId="2" borderId="0" xfId="0" applyNumberFormat="1" applyFont="1" applyFill="1" applyAlignment="1">
      <alignment vertical="center"/>
    </xf>
    <xf numFmtId="168" fontId="10" fillId="2" borderId="0" xfId="0" applyNumberFormat="1" applyFont="1" applyFill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166" fontId="9" fillId="2" borderId="1" xfId="1" applyNumberFormat="1" applyFont="1" applyFill="1" applyBorder="1" applyAlignment="1">
      <alignment horizontal="right" vertical="center" shrinkToFit="1"/>
    </xf>
    <xf numFmtId="3" fontId="9" fillId="2" borderId="1" xfId="1" applyNumberFormat="1" applyFont="1" applyFill="1" applyBorder="1" applyAlignment="1">
      <alignment horizontal="right" vertical="center" shrinkToFit="1"/>
    </xf>
    <xf numFmtId="0" fontId="9" fillId="2" borderId="1" xfId="0" applyFont="1" applyFill="1" applyBorder="1" applyAlignment="1">
      <alignment vertical="center"/>
    </xf>
    <xf numFmtId="165" fontId="9" fillId="2" borderId="1" xfId="0" applyNumberFormat="1" applyFont="1" applyFill="1" applyBorder="1" applyAlignment="1">
      <alignment vertical="center" wrapText="1"/>
    </xf>
    <xf numFmtId="0" fontId="10" fillId="2" borderId="1" xfId="5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9" fillId="2" borderId="1" xfId="7" applyFont="1" applyFill="1" applyBorder="1" applyAlignment="1">
      <alignment horizontal="center" vertical="center" wrapText="1"/>
    </xf>
    <xf numFmtId="0" fontId="9" fillId="2" borderId="1" xfId="4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right" vertical="center"/>
    </xf>
    <xf numFmtId="3" fontId="10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vertical="center" wrapText="1"/>
    </xf>
    <xf numFmtId="169" fontId="9" fillId="2" borderId="1" xfId="1" applyNumberFormat="1" applyFont="1" applyFill="1" applyBorder="1" applyAlignment="1">
      <alignment horizontal="right" vertical="center" shrinkToFit="1"/>
    </xf>
    <xf numFmtId="169" fontId="10" fillId="2" borderId="1" xfId="1" applyNumberFormat="1" applyFont="1" applyFill="1" applyBorder="1" applyAlignment="1">
      <alignment horizontal="right" vertical="center" shrinkToFit="1"/>
    </xf>
    <xf numFmtId="169" fontId="10" fillId="2" borderId="1" xfId="1" applyNumberFormat="1" applyFont="1" applyFill="1" applyBorder="1" applyAlignment="1">
      <alignment vertical="center"/>
    </xf>
    <xf numFmtId="169" fontId="9" fillId="2" borderId="1" xfId="1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1" fontId="9" fillId="0" borderId="0" xfId="2" applyNumberFormat="1" applyFont="1" applyFill="1" applyAlignment="1">
      <alignment vertical="center" wrapText="1"/>
    </xf>
    <xf numFmtId="1" fontId="10" fillId="0" borderId="0" xfId="2" applyNumberFormat="1" applyFont="1" applyFill="1" applyAlignment="1">
      <alignment vertical="center"/>
    </xf>
    <xf numFmtId="3" fontId="9" fillId="0" borderId="0" xfId="2" applyNumberFormat="1" applyFont="1" applyFill="1" applyBorder="1" applyAlignment="1">
      <alignment horizontal="center" vertical="center" wrapText="1"/>
    </xf>
    <xf numFmtId="0" fontId="10" fillId="0" borderId="1" xfId="2" applyNumberFormat="1" applyFont="1" applyFill="1" applyBorder="1" applyAlignment="1">
      <alignment horizontal="center" vertical="center" wrapText="1"/>
    </xf>
    <xf numFmtId="3" fontId="10" fillId="0" borderId="1" xfId="2" quotePrefix="1" applyNumberFormat="1" applyFont="1" applyFill="1" applyBorder="1" applyAlignment="1">
      <alignment horizontal="center" vertical="center" wrapText="1"/>
    </xf>
    <xf numFmtId="3" fontId="10" fillId="0" borderId="0" xfId="2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9" fillId="0" borderId="1" xfId="2" applyNumberFormat="1" applyFont="1" applyFill="1" applyBorder="1" applyAlignment="1">
      <alignment horizontal="center" vertical="center" wrapText="1"/>
    </xf>
    <xf numFmtId="169" fontId="9" fillId="0" borderId="1" xfId="1" applyNumberFormat="1" applyFont="1" applyFill="1" applyBorder="1" applyAlignment="1">
      <alignment horizontal="right" vertical="center" shrinkToFit="1"/>
    </xf>
    <xf numFmtId="0" fontId="10" fillId="0" borderId="1" xfId="0" applyFont="1" applyFill="1" applyBorder="1" applyAlignment="1">
      <alignment vertical="center" wrapText="1"/>
    </xf>
    <xf numFmtId="169" fontId="10" fillId="0" borderId="1" xfId="1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left" vertical="center" wrapText="1"/>
    </xf>
    <xf numFmtId="165" fontId="10" fillId="0" borderId="1" xfId="2" applyNumberFormat="1" applyFont="1" applyFill="1" applyBorder="1" applyAlignment="1">
      <alignment horizontal="right" vertical="center"/>
    </xf>
    <xf numFmtId="1" fontId="10" fillId="0" borderId="1" xfId="2" applyNumberFormat="1" applyFont="1" applyFill="1" applyBorder="1" applyAlignment="1">
      <alignment horizontal="center" vertical="center"/>
    </xf>
    <xf numFmtId="1" fontId="9" fillId="0" borderId="1" xfId="2" applyNumberFormat="1" applyFont="1" applyFill="1" applyBorder="1" applyAlignment="1">
      <alignment horizontal="left" vertical="center" wrapText="1"/>
    </xf>
    <xf numFmtId="165" fontId="9" fillId="0" borderId="1" xfId="1" applyNumberFormat="1" applyFont="1" applyFill="1" applyBorder="1" applyAlignment="1">
      <alignment horizontal="right" vertical="center" shrinkToFit="1"/>
    </xf>
    <xf numFmtId="1" fontId="9" fillId="0" borderId="0" xfId="2" applyNumberFormat="1" applyFont="1" applyFill="1" applyAlignment="1">
      <alignment vertical="center"/>
    </xf>
    <xf numFmtId="1" fontId="11" fillId="0" borderId="0" xfId="2" applyNumberFormat="1" applyFont="1" applyFill="1" applyAlignment="1">
      <alignment vertical="center"/>
    </xf>
    <xf numFmtId="165" fontId="10" fillId="0" borderId="5" xfId="2" applyNumberFormat="1" applyFont="1" applyFill="1" applyBorder="1" applyAlignment="1">
      <alignment horizontal="right" vertical="center" shrinkToFit="1"/>
    </xf>
    <xf numFmtId="165" fontId="10" fillId="0" borderId="1" xfId="2" applyNumberFormat="1" applyFont="1" applyFill="1" applyBorder="1" applyAlignment="1">
      <alignment horizontal="right" vertical="center" shrinkToFit="1"/>
    </xf>
    <xf numFmtId="0" fontId="10" fillId="0" borderId="1" xfId="0" applyFont="1" applyFill="1" applyBorder="1" applyAlignment="1">
      <alignment horizontal="left" vertical="center" wrapText="1"/>
    </xf>
    <xf numFmtId="49" fontId="10" fillId="0" borderId="0" xfId="2" applyNumberFormat="1" applyFont="1" applyFill="1" applyBorder="1" applyAlignment="1">
      <alignment horizontal="center" vertical="center"/>
    </xf>
    <xf numFmtId="1" fontId="10" fillId="0" borderId="0" xfId="2" applyNumberFormat="1" applyFont="1" applyFill="1" applyAlignment="1">
      <alignment vertical="center" wrapText="1"/>
    </xf>
    <xf numFmtId="1" fontId="10" fillId="0" borderId="0" xfId="2" applyNumberFormat="1" applyFont="1" applyFill="1" applyAlignment="1">
      <alignment horizontal="center" vertical="center" wrapText="1"/>
    </xf>
    <xf numFmtId="1" fontId="10" fillId="0" borderId="0" xfId="2" applyNumberFormat="1" applyFont="1" applyFill="1" applyAlignment="1">
      <alignment horizontal="right" vertical="center"/>
    </xf>
    <xf numFmtId="1" fontId="10" fillId="0" borderId="0" xfId="2" applyNumberFormat="1" applyFont="1" applyFill="1" applyAlignment="1">
      <alignment horizontal="center" vertical="center"/>
    </xf>
    <xf numFmtId="1" fontId="10" fillId="0" borderId="0" xfId="2" applyNumberFormat="1" applyFont="1" applyFill="1" applyBorder="1" applyAlignment="1">
      <alignment vertical="center" wrapText="1"/>
    </xf>
    <xf numFmtId="1" fontId="10" fillId="0" borderId="0" xfId="2" applyNumberFormat="1" applyFont="1" applyFill="1" applyBorder="1" applyAlignment="1">
      <alignment horizontal="center" vertical="center" wrapText="1"/>
    </xf>
    <xf numFmtId="1" fontId="10" fillId="0" borderId="0" xfId="2" applyNumberFormat="1" applyFont="1" applyFill="1" applyBorder="1" applyAlignment="1">
      <alignment horizontal="right" vertical="center"/>
    </xf>
    <xf numFmtId="1" fontId="10" fillId="0" borderId="0" xfId="2" applyNumberFormat="1" applyFont="1" applyFill="1" applyBorder="1" applyAlignment="1">
      <alignment horizontal="center" vertical="center"/>
    </xf>
    <xf numFmtId="49" fontId="10" fillId="0" borderId="0" xfId="2" applyNumberFormat="1" applyFont="1" applyFill="1" applyAlignment="1">
      <alignment horizontal="center" vertical="center"/>
    </xf>
    <xf numFmtId="1" fontId="10" fillId="0" borderId="0" xfId="2" applyNumberFormat="1" applyFont="1" applyFill="1" applyBorder="1" applyAlignment="1">
      <alignment vertical="center"/>
    </xf>
    <xf numFmtId="1" fontId="10" fillId="0" borderId="0" xfId="2" applyNumberFormat="1" applyFont="1" applyFill="1" applyAlignment="1">
      <alignment horizontal="left" vertical="center" wrapText="1"/>
    </xf>
    <xf numFmtId="49" fontId="10" fillId="0" borderId="0" xfId="2" applyNumberFormat="1" applyFont="1" applyFill="1" applyAlignment="1">
      <alignment vertical="center"/>
    </xf>
    <xf numFmtId="0" fontId="10" fillId="2" borderId="1" xfId="7" applyFont="1" applyFill="1" applyBorder="1" applyAlignment="1">
      <alignment horizontal="center" vertical="center" wrapText="1"/>
    </xf>
    <xf numFmtId="0" fontId="10" fillId="2" borderId="1" xfId="4" applyFont="1" applyFill="1" applyBorder="1" applyAlignment="1">
      <alignment horizontal="center" vertical="center" wrapText="1"/>
    </xf>
    <xf numFmtId="3" fontId="10" fillId="2" borderId="1" xfId="4" applyNumberFormat="1" applyFont="1" applyFill="1" applyBorder="1" applyAlignment="1">
      <alignment vertical="center" shrinkToFit="1"/>
    </xf>
    <xf numFmtId="0" fontId="9" fillId="0" borderId="1" xfId="0" applyFont="1" applyFill="1" applyBorder="1" applyAlignment="1" applyProtection="1">
      <alignment horizontal="left" vertical="center" wrapText="1"/>
    </xf>
    <xf numFmtId="165" fontId="9" fillId="0" borderId="5" xfId="2" applyNumberFormat="1" applyFont="1" applyFill="1" applyBorder="1" applyAlignment="1">
      <alignment horizontal="right" vertical="center" shrinkToFit="1"/>
    </xf>
    <xf numFmtId="165" fontId="9" fillId="0" borderId="1" xfId="2" applyNumberFormat="1" applyFont="1" applyFill="1" applyBorder="1" applyAlignment="1">
      <alignment horizontal="right" vertical="center" shrinkToFit="1"/>
    </xf>
    <xf numFmtId="1" fontId="9" fillId="0" borderId="1" xfId="2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68" fontId="10" fillId="0" borderId="0" xfId="0" applyNumberFormat="1" applyFont="1" applyFill="1" applyAlignment="1">
      <alignment vertical="center"/>
    </xf>
    <xf numFmtId="168" fontId="10" fillId="0" borderId="0" xfId="0" applyNumberFormat="1" applyFont="1" applyFill="1" applyAlignment="1">
      <alignment horizontal="right" vertical="center"/>
    </xf>
    <xf numFmtId="3" fontId="11" fillId="0" borderId="0" xfId="0" applyNumberFormat="1" applyFont="1" applyFill="1" applyBorder="1" applyAlignment="1">
      <alignment horizontal="right" vertical="center"/>
    </xf>
    <xf numFmtId="171" fontId="10" fillId="0" borderId="1" xfId="3" applyNumberFormat="1" applyFont="1" applyFill="1" applyBorder="1" applyAlignment="1">
      <alignment vertical="center" wrapText="1"/>
    </xf>
    <xf numFmtId="170" fontId="9" fillId="0" borderId="0" xfId="0" applyNumberFormat="1" applyFont="1" applyFill="1" applyAlignment="1">
      <alignment vertical="center"/>
    </xf>
    <xf numFmtId="172" fontId="9" fillId="0" borderId="1" xfId="1" applyNumberFormat="1" applyFont="1" applyFill="1" applyBorder="1" applyAlignment="1">
      <alignment horizontal="right" vertical="center" shrinkToFit="1"/>
    </xf>
    <xf numFmtId="165" fontId="10" fillId="0" borderId="1" xfId="0" applyNumberFormat="1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 wrapText="1"/>
    </xf>
    <xf numFmtId="173" fontId="9" fillId="0" borderId="1" xfId="0" applyNumberFormat="1" applyFont="1" applyFill="1" applyBorder="1" applyAlignment="1">
      <alignment horizontal="right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right" vertical="center"/>
    </xf>
    <xf numFmtId="3" fontId="10" fillId="0" borderId="0" xfId="0" applyNumberFormat="1" applyFont="1" applyFill="1" applyAlignment="1">
      <alignment vertical="center"/>
    </xf>
    <xf numFmtId="1" fontId="10" fillId="0" borderId="0" xfId="2" applyNumberFormat="1" applyFont="1" applyFill="1" applyAlignment="1">
      <alignment horizontal="left" vertical="center" wrapText="1"/>
    </xf>
    <xf numFmtId="0" fontId="9" fillId="0" borderId="1" xfId="4" applyFont="1" applyFill="1" applyBorder="1" applyAlignment="1">
      <alignment horizontal="center" vertical="center" wrapText="1"/>
    </xf>
    <xf numFmtId="166" fontId="9" fillId="0" borderId="1" xfId="1" applyNumberFormat="1" applyFont="1" applyFill="1" applyBorder="1" applyAlignment="1">
      <alignment vertical="center"/>
    </xf>
    <xf numFmtId="0" fontId="9" fillId="2" borderId="1" xfId="4" applyFont="1" applyFill="1" applyBorder="1" applyAlignment="1">
      <alignment horizontal="left" vertical="center" wrapText="1"/>
    </xf>
    <xf numFmtId="166" fontId="9" fillId="2" borderId="1" xfId="1" applyNumberFormat="1" applyFont="1" applyFill="1" applyBorder="1" applyAlignment="1">
      <alignment vertical="center"/>
    </xf>
    <xf numFmtId="0" fontId="10" fillId="2" borderId="1" xfId="4" applyFont="1" applyFill="1" applyBorder="1" applyAlignment="1">
      <alignment horizontal="center" vertical="center"/>
    </xf>
    <xf numFmtId="166" fontId="10" fillId="2" borderId="1" xfId="1" applyNumberFormat="1" applyFont="1" applyFill="1" applyBorder="1" applyAlignment="1">
      <alignment vertical="center"/>
    </xf>
    <xf numFmtId="0" fontId="10" fillId="2" borderId="1" xfId="4" applyFont="1" applyFill="1" applyBorder="1" applyAlignment="1">
      <alignment vertical="center" wrapText="1"/>
    </xf>
    <xf numFmtId="0" fontId="9" fillId="2" borderId="1" xfId="4" applyFont="1" applyFill="1" applyBorder="1" applyAlignment="1">
      <alignment horizontal="center" vertical="center"/>
    </xf>
    <xf numFmtId="0" fontId="9" fillId="2" borderId="1" xfId="4" applyFont="1" applyFill="1" applyBorder="1" applyAlignment="1">
      <alignment vertical="center"/>
    </xf>
    <xf numFmtId="3" fontId="5" fillId="2" borderId="1" xfId="4" applyNumberFormat="1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172" fontId="10" fillId="2" borderId="1" xfId="9" applyNumberFormat="1" applyFont="1" applyFill="1" applyBorder="1" applyAlignment="1">
      <alignment vertical="center"/>
    </xf>
    <xf numFmtId="172" fontId="10" fillId="2" borderId="1" xfId="0" applyNumberFormat="1" applyFont="1" applyFill="1" applyBorder="1" applyAlignment="1">
      <alignment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1" xfId="4" applyFont="1" applyFill="1" applyBorder="1" applyAlignment="1">
      <alignment vertical="center" wrapText="1"/>
    </xf>
    <xf numFmtId="172" fontId="10" fillId="2" borderId="11" xfId="0" applyNumberFormat="1" applyFont="1" applyFill="1" applyBorder="1" applyAlignment="1">
      <alignment vertical="center"/>
    </xf>
    <xf numFmtId="166" fontId="9" fillId="0" borderId="1" xfId="0" applyNumberFormat="1" applyFont="1" applyFill="1" applyBorder="1" applyAlignment="1">
      <alignment vertical="center"/>
    </xf>
    <xf numFmtId="169" fontId="10" fillId="0" borderId="1" xfId="1" applyNumberFormat="1" applyFont="1" applyFill="1" applyBorder="1" applyAlignment="1" applyProtection="1">
      <alignment horizontal="center" vertical="center" wrapText="1"/>
    </xf>
    <xf numFmtId="0" fontId="10" fillId="2" borderId="8" xfId="4" applyFont="1" applyFill="1" applyBorder="1" applyAlignment="1">
      <alignment horizontal="justify" vertical="center" wrapText="1"/>
    </xf>
    <xf numFmtId="165" fontId="10" fillId="2" borderId="1" xfId="0" applyNumberFormat="1" applyFont="1" applyFill="1" applyBorder="1" applyAlignment="1">
      <alignment vertical="center" wrapText="1"/>
    </xf>
    <xf numFmtId="1" fontId="17" fillId="0" borderId="0" xfId="2" applyNumberFormat="1" applyFont="1" applyFill="1" applyAlignment="1">
      <alignment vertical="center" wrapText="1"/>
    </xf>
    <xf numFmtId="1" fontId="16" fillId="0" borderId="0" xfId="2" applyNumberFormat="1" applyFont="1" applyFill="1" applyAlignment="1">
      <alignment horizontal="right" vertical="center"/>
    </xf>
    <xf numFmtId="1" fontId="16" fillId="0" borderId="0" xfId="2" applyNumberFormat="1" applyFont="1" applyFill="1" applyBorder="1" applyAlignment="1">
      <alignment horizontal="right" vertical="center"/>
    </xf>
    <xf numFmtId="1" fontId="16" fillId="0" borderId="0" xfId="2" applyNumberFormat="1" applyFont="1" applyFill="1" applyAlignment="1">
      <alignment horizontal="left" vertical="center" wrapText="1"/>
    </xf>
    <xf numFmtId="1" fontId="16" fillId="0" borderId="0" xfId="2" applyNumberFormat="1" applyFont="1" applyFill="1" applyAlignment="1">
      <alignment vertical="center"/>
    </xf>
    <xf numFmtId="3" fontId="17" fillId="2" borderId="0" xfId="0" applyNumberFormat="1" applyFont="1" applyFill="1" applyAlignment="1">
      <alignment vertical="center"/>
    </xf>
    <xf numFmtId="169" fontId="17" fillId="2" borderId="1" xfId="1" applyNumberFormat="1" applyFont="1" applyFill="1" applyBorder="1" applyAlignment="1">
      <alignment horizontal="right" vertical="center" shrinkToFit="1"/>
    </xf>
    <xf numFmtId="3" fontId="17" fillId="2" borderId="1" xfId="1" applyNumberFormat="1" applyFont="1" applyFill="1" applyBorder="1" applyAlignment="1">
      <alignment horizontal="right" vertical="center" shrinkToFit="1"/>
    </xf>
    <xf numFmtId="3" fontId="16" fillId="2" borderId="1" xfId="4" applyNumberFormat="1" applyFont="1" applyFill="1" applyBorder="1" applyAlignment="1">
      <alignment vertical="center" shrinkToFit="1"/>
    </xf>
    <xf numFmtId="3" fontId="16" fillId="2" borderId="0" xfId="0" applyNumberFormat="1" applyFont="1" applyFill="1" applyAlignment="1">
      <alignment vertical="center"/>
    </xf>
    <xf numFmtId="0" fontId="16" fillId="0" borderId="0" xfId="0" applyFont="1" applyFill="1" applyAlignment="1">
      <alignment horizontal="center"/>
    </xf>
    <xf numFmtId="3" fontId="16" fillId="0" borderId="0" xfId="0" applyNumberFormat="1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shrinkToFit="1"/>
    </xf>
    <xf numFmtId="169" fontId="10" fillId="2" borderId="1" xfId="1" applyNumberFormat="1" applyFont="1" applyFill="1" applyBorder="1" applyAlignment="1" applyProtection="1">
      <alignment horizontal="center" vertical="center" wrapText="1"/>
    </xf>
    <xf numFmtId="173" fontId="9" fillId="0" borderId="1" xfId="1" applyNumberFormat="1" applyFont="1" applyFill="1" applyBorder="1" applyAlignment="1">
      <alignment horizontal="right" vertical="center" shrinkToFit="1"/>
    </xf>
    <xf numFmtId="173" fontId="10" fillId="2" borderId="1" xfId="0" applyNumberFormat="1" applyFont="1" applyFill="1" applyBorder="1" applyAlignment="1">
      <alignment vertical="center"/>
    </xf>
    <xf numFmtId="173" fontId="10" fillId="2" borderId="5" xfId="0" applyNumberFormat="1" applyFont="1" applyFill="1" applyBorder="1" applyAlignment="1">
      <alignment vertical="center"/>
    </xf>
    <xf numFmtId="173" fontId="10" fillId="0" borderId="1" xfId="1" applyNumberFormat="1" applyFont="1" applyFill="1" applyBorder="1" applyAlignment="1">
      <alignment horizontal="right" vertical="center" shrinkToFit="1"/>
    </xf>
    <xf numFmtId="173" fontId="10" fillId="2" borderId="1" xfId="4" applyNumberFormat="1" applyFont="1" applyFill="1" applyBorder="1" applyAlignment="1">
      <alignment vertical="center" shrinkToFit="1"/>
    </xf>
    <xf numFmtId="173" fontId="10" fillId="2" borderId="1" xfId="1" applyNumberFormat="1" applyFont="1" applyFill="1" applyBorder="1" applyAlignment="1">
      <alignment horizontal="right" vertical="center" shrinkToFit="1"/>
    </xf>
    <xf numFmtId="173" fontId="9" fillId="2" borderId="1" xfId="0" applyNumberFormat="1" applyFont="1" applyFill="1" applyBorder="1" applyAlignment="1">
      <alignment horizontal="right" vertical="center"/>
    </xf>
    <xf numFmtId="173" fontId="9" fillId="2" borderId="1" xfId="0" applyNumberFormat="1" applyFont="1" applyFill="1" applyBorder="1" applyAlignment="1">
      <alignment vertical="center"/>
    </xf>
    <xf numFmtId="173" fontId="9" fillId="0" borderId="1" xfId="1" applyNumberFormat="1" applyFont="1" applyFill="1" applyBorder="1" applyAlignment="1">
      <alignment shrinkToFit="1"/>
    </xf>
    <xf numFmtId="49" fontId="9" fillId="2" borderId="5" xfId="2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9" fontId="10" fillId="2" borderId="1" xfId="1" applyNumberFormat="1" applyFont="1" applyFill="1" applyBorder="1" applyAlignment="1">
      <alignment horizontal="center" vertical="center"/>
    </xf>
    <xf numFmtId="3" fontId="10" fillId="0" borderId="1" xfId="0" applyNumberFormat="1" applyFont="1" applyBorder="1" applyAlignment="1">
      <alignment horizontal="left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169" fontId="10" fillId="2" borderId="1" xfId="1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65" fontId="18" fillId="2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173" fontId="10" fillId="0" borderId="1" xfId="0" applyNumberFormat="1" applyFont="1" applyFill="1" applyBorder="1" applyAlignment="1">
      <alignment vertical="center"/>
    </xf>
    <xf numFmtId="173" fontId="19" fillId="0" borderId="1" xfId="0" applyNumberFormat="1" applyFont="1" applyFill="1" applyBorder="1" applyAlignment="1"/>
    <xf numFmtId="173" fontId="19" fillId="0" borderId="1" xfId="1" applyNumberFormat="1" applyFont="1" applyFill="1" applyBorder="1" applyAlignment="1">
      <alignment horizontal="right" vertical="center" shrinkToFit="1"/>
    </xf>
    <xf numFmtId="173" fontId="19" fillId="0" borderId="11" xfId="0" applyNumberFormat="1" applyFont="1" applyFill="1" applyBorder="1" applyAlignment="1">
      <alignment vertical="center"/>
    </xf>
    <xf numFmtId="0" fontId="10" fillId="3" borderId="0" xfId="0" applyFont="1" applyFill="1" applyAlignment="1">
      <alignment horizontal="center"/>
    </xf>
    <xf numFmtId="3" fontId="10" fillId="3" borderId="0" xfId="0" applyNumberFormat="1" applyFont="1" applyFill="1" applyAlignment="1">
      <alignment vertical="center"/>
    </xf>
    <xf numFmtId="0" fontId="16" fillId="3" borderId="0" xfId="0" applyFont="1" applyFill="1" applyAlignment="1">
      <alignment horizontal="center"/>
    </xf>
    <xf numFmtId="3" fontId="16" fillId="3" borderId="0" xfId="0" applyNumberFormat="1" applyFont="1" applyFill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172" fontId="9" fillId="2" borderId="1" xfId="1" applyNumberFormat="1" applyFont="1" applyFill="1" applyBorder="1" applyAlignment="1">
      <alignment horizontal="right" vertical="center" shrinkToFit="1"/>
    </xf>
    <xf numFmtId="0" fontId="9" fillId="2" borderId="1" xfId="0" applyFont="1" applyFill="1" applyBorder="1" applyAlignment="1">
      <alignment vertical="center" wrapText="1"/>
    </xf>
    <xf numFmtId="0" fontId="10" fillId="2" borderId="1" xfId="8" applyFont="1" applyFill="1" applyBorder="1" applyAlignment="1">
      <alignment horizontal="center" vertical="center" wrapText="1"/>
    </xf>
    <xf numFmtId="0" fontId="10" fillId="2" borderId="1" xfId="5" applyFont="1" applyFill="1" applyBorder="1" applyAlignment="1">
      <alignment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173" fontId="9" fillId="2" borderId="1" xfId="1" applyNumberFormat="1" applyFont="1" applyFill="1" applyBorder="1" applyAlignment="1">
      <alignment horizontal="right" vertical="center" shrinkToFit="1"/>
    </xf>
    <xf numFmtId="164" fontId="10" fillId="2" borderId="1" xfId="1" applyFont="1" applyFill="1" applyBorder="1" applyAlignment="1" applyProtection="1">
      <alignment horizontal="left" vertical="center" wrapText="1"/>
    </xf>
    <xf numFmtId="173" fontId="9" fillId="2" borderId="1" xfId="4" applyNumberFormat="1" applyFont="1" applyFill="1" applyBorder="1" applyAlignment="1">
      <alignment vertical="center" shrinkToFit="1"/>
    </xf>
    <xf numFmtId="164" fontId="10" fillId="2" borderId="1" xfId="1" applyFont="1" applyFill="1" applyBorder="1" applyAlignment="1" applyProtection="1">
      <alignment horizontal="center" vertical="center" wrapText="1"/>
    </xf>
    <xf numFmtId="173" fontId="9" fillId="2" borderId="1" xfId="1" applyNumberFormat="1" applyFont="1" applyFill="1" applyBorder="1" applyAlignment="1">
      <alignment vertical="center"/>
    </xf>
    <xf numFmtId="173" fontId="17" fillId="2" borderId="1" xfId="1" applyNumberFormat="1" applyFont="1" applyFill="1" applyBorder="1" applyAlignment="1">
      <alignment vertical="center"/>
    </xf>
    <xf numFmtId="173" fontId="16" fillId="2" borderId="1" xfId="1" applyNumberFormat="1" applyFont="1" applyFill="1" applyBorder="1" applyAlignment="1">
      <alignment horizontal="right" vertical="center" shrinkToFit="1"/>
    </xf>
    <xf numFmtId="173" fontId="9" fillId="2" borderId="1" xfId="0" applyNumberFormat="1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horizontal="center" vertical="center" wrapText="1"/>
    </xf>
    <xf numFmtId="171" fontId="10" fillId="2" borderId="1" xfId="3" applyNumberFormat="1" applyFont="1" applyFill="1" applyBorder="1" applyAlignment="1">
      <alignment vertical="center" wrapText="1"/>
    </xf>
    <xf numFmtId="171" fontId="10" fillId="2" borderId="0" xfId="3" applyNumberFormat="1" applyFont="1" applyFill="1" applyBorder="1" applyAlignment="1">
      <alignment vertical="center" wrapText="1"/>
    </xf>
    <xf numFmtId="170" fontId="9" fillId="2" borderId="0" xfId="0" applyNumberFormat="1" applyFont="1" applyFill="1" applyAlignment="1">
      <alignment vertical="center"/>
    </xf>
    <xf numFmtId="0" fontId="10" fillId="2" borderId="1" xfId="0" applyFont="1" applyFill="1" applyBorder="1" applyAlignment="1">
      <alignment horizontal="justify" vertical="center" wrapText="1"/>
    </xf>
    <xf numFmtId="0" fontId="10" fillId="2" borderId="12" xfId="0" applyFont="1" applyFill="1" applyBorder="1" applyAlignment="1">
      <alignment horizontal="justify" vertical="center" wrapText="1"/>
    </xf>
    <xf numFmtId="0" fontId="9" fillId="2" borderId="1" xfId="5" applyFont="1" applyFill="1" applyBorder="1" applyAlignment="1">
      <alignment horizontal="center" vertical="center"/>
    </xf>
    <xf numFmtId="173" fontId="10" fillId="0" borderId="1" xfId="1" applyNumberFormat="1" applyFont="1" applyFill="1" applyBorder="1" applyAlignment="1">
      <alignment horizontal="right" vertical="center" wrapText="1"/>
    </xf>
    <xf numFmtId="173" fontId="10" fillId="0" borderId="1" xfId="1" applyNumberFormat="1" applyFont="1" applyFill="1" applyBorder="1" applyAlignment="1">
      <alignment horizontal="right" vertical="center"/>
    </xf>
    <xf numFmtId="173" fontId="10" fillId="2" borderId="1" xfId="1" applyNumberFormat="1" applyFont="1" applyFill="1" applyBorder="1" applyAlignment="1">
      <alignment horizontal="right" vertical="center"/>
    </xf>
    <xf numFmtId="169" fontId="10" fillId="2" borderId="1" xfId="1" applyNumberFormat="1" applyFont="1" applyFill="1" applyBorder="1" applyAlignment="1">
      <alignment horizontal="right" vertical="center"/>
    </xf>
    <xf numFmtId="165" fontId="10" fillId="0" borderId="1" xfId="1" applyNumberFormat="1" applyFont="1" applyFill="1" applyBorder="1" applyAlignment="1">
      <alignment horizontal="center" vertical="center" shrinkToFit="1"/>
    </xf>
    <xf numFmtId="165" fontId="10" fillId="0" borderId="1" xfId="1" applyNumberFormat="1" applyFont="1" applyFill="1" applyBorder="1" applyAlignment="1">
      <alignment horizontal="right" vertical="center" shrinkToFit="1"/>
    </xf>
    <xf numFmtId="0" fontId="9" fillId="0" borderId="1" xfId="2" applyNumberFormat="1" applyFont="1" applyFill="1" applyBorder="1" applyAlignment="1">
      <alignment horizontal="center" vertical="center" wrapText="1"/>
    </xf>
    <xf numFmtId="3" fontId="9" fillId="0" borderId="1" xfId="2" quotePrefix="1" applyNumberFormat="1" applyFont="1" applyFill="1" applyBorder="1" applyAlignment="1">
      <alignment horizontal="center" vertical="center" wrapText="1"/>
    </xf>
    <xf numFmtId="174" fontId="9" fillId="0" borderId="1" xfId="2" applyNumberFormat="1" applyFont="1" applyFill="1" applyBorder="1" applyAlignment="1">
      <alignment horizontal="center" vertical="center" wrapText="1"/>
    </xf>
    <xf numFmtId="3" fontId="9" fillId="0" borderId="0" xfId="2" applyNumberFormat="1" applyFont="1" applyFill="1" applyBorder="1" applyAlignment="1">
      <alignment vertical="center" wrapText="1"/>
    </xf>
    <xf numFmtId="175" fontId="9" fillId="0" borderId="1" xfId="10" applyNumberFormat="1" applyFont="1" applyFill="1" applyBorder="1" applyAlignment="1">
      <alignment horizontal="center" vertical="center" shrinkToFit="1"/>
    </xf>
    <xf numFmtId="175" fontId="10" fillId="0" borderId="1" xfId="10" applyNumberFormat="1" applyFont="1" applyFill="1" applyBorder="1" applyAlignment="1">
      <alignment horizontal="center" vertical="center" shrinkToFit="1"/>
    </xf>
    <xf numFmtId="1" fontId="10" fillId="0" borderId="0" xfId="2" applyNumberFormat="1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2" applyNumberFormat="1" applyFont="1" applyFill="1" applyBorder="1" applyAlignment="1">
      <alignment horizontal="center" vertical="center"/>
    </xf>
    <xf numFmtId="1" fontId="10" fillId="0" borderId="1" xfId="2" applyNumberFormat="1" applyFont="1" applyFill="1" applyBorder="1" applyAlignment="1">
      <alignment vertical="center" wrapText="1"/>
    </xf>
    <xf numFmtId="1" fontId="10" fillId="0" borderId="1" xfId="2" applyNumberFormat="1" applyFont="1" applyFill="1" applyBorder="1" applyAlignment="1">
      <alignment horizontal="right" vertical="center"/>
    </xf>
    <xf numFmtId="1" fontId="16" fillId="0" borderId="1" xfId="2" applyNumberFormat="1" applyFont="1" applyFill="1" applyBorder="1" applyAlignment="1">
      <alignment horizontal="right" vertical="center"/>
    </xf>
    <xf numFmtId="169" fontId="9" fillId="2" borderId="1" xfId="1" applyNumberFormat="1" applyFont="1" applyFill="1" applyBorder="1" applyAlignment="1">
      <alignment horizontal="right" vertical="center"/>
    </xf>
    <xf numFmtId="1" fontId="10" fillId="0" borderId="1" xfId="2" quotePrefix="1" applyNumberFormat="1" applyFont="1" applyFill="1" applyBorder="1" applyAlignment="1">
      <alignment vertical="center" wrapText="1"/>
    </xf>
    <xf numFmtId="1" fontId="10" fillId="0" borderId="1" xfId="2" applyNumberFormat="1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/>
    </xf>
    <xf numFmtId="1" fontId="9" fillId="0" borderId="1" xfId="2" quotePrefix="1" applyNumberFormat="1" applyFont="1" applyFill="1" applyBorder="1" applyAlignment="1">
      <alignment vertical="center" wrapText="1"/>
    </xf>
    <xf numFmtId="173" fontId="9" fillId="0" borderId="1" xfId="1" applyNumberFormat="1" applyFont="1" applyFill="1" applyBorder="1" applyAlignment="1">
      <alignment horizontal="right" vertical="center"/>
    </xf>
    <xf numFmtId="1" fontId="9" fillId="0" borderId="1" xfId="2" applyNumberFormat="1" applyFont="1" applyFill="1" applyBorder="1" applyAlignment="1">
      <alignment vertical="center" wrapText="1"/>
    </xf>
    <xf numFmtId="0" fontId="10" fillId="0" borderId="1" xfId="0" quotePrefix="1" applyFont="1" applyFill="1" applyBorder="1" applyAlignment="1" applyProtection="1">
      <alignment horizontal="left" vertical="center" wrapText="1"/>
    </xf>
    <xf numFmtId="1" fontId="10" fillId="0" borderId="1" xfId="2" applyNumberFormat="1" applyFont="1" applyFill="1" applyBorder="1" applyAlignment="1">
      <alignment horizontal="left" vertical="center" wrapText="1"/>
    </xf>
    <xf numFmtId="174" fontId="10" fillId="2" borderId="0" xfId="0" applyNumberFormat="1" applyFont="1" applyFill="1" applyAlignment="1">
      <alignment vertical="center" wrapText="1"/>
    </xf>
    <xf numFmtId="3" fontId="9" fillId="2" borderId="1" xfId="1" applyNumberFormat="1" applyFont="1" applyFill="1" applyBorder="1" applyAlignment="1">
      <alignment horizontal="center" vertical="center" shrinkToFit="1"/>
    </xf>
    <xf numFmtId="169" fontId="9" fillId="2" borderId="1" xfId="1" applyNumberFormat="1" applyFont="1" applyFill="1" applyBorder="1" applyAlignment="1">
      <alignment horizontal="center" vertical="center" shrinkToFit="1"/>
    </xf>
    <xf numFmtId="0" fontId="10" fillId="0" borderId="1" xfId="7" applyFont="1" applyFill="1" applyBorder="1" applyAlignment="1">
      <alignment horizontal="center" vertical="center" wrapText="1"/>
    </xf>
    <xf numFmtId="0" fontId="10" fillId="0" borderId="8" xfId="4" applyFont="1" applyFill="1" applyBorder="1" applyAlignment="1">
      <alignment horizontal="justify" vertical="center" wrapText="1"/>
    </xf>
    <xf numFmtId="0" fontId="10" fillId="0" borderId="1" xfId="4" applyFont="1" applyFill="1" applyBorder="1" applyAlignment="1">
      <alignment horizontal="center" vertical="center" wrapText="1"/>
    </xf>
    <xf numFmtId="173" fontId="10" fillId="0" borderId="1" xfId="4" applyNumberFormat="1" applyFont="1" applyFill="1" applyBorder="1" applyAlignment="1">
      <alignment vertical="center" shrinkToFit="1"/>
    </xf>
    <xf numFmtId="1" fontId="10" fillId="0" borderId="0" xfId="2" applyNumberFormat="1" applyFont="1" applyFill="1" applyAlignment="1">
      <alignment horizontal="left" vertical="center" wrapText="1"/>
    </xf>
    <xf numFmtId="3" fontId="9" fillId="0" borderId="1" xfId="2" applyNumberFormat="1" applyFont="1" applyFill="1" applyBorder="1" applyAlignment="1">
      <alignment horizontal="center" vertical="center" wrapText="1"/>
    </xf>
    <xf numFmtId="49" fontId="9" fillId="2" borderId="5" xfId="2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 wrapText="1"/>
    </xf>
    <xf numFmtId="3" fontId="9" fillId="0" borderId="1" xfId="2" applyNumberFormat="1" applyFont="1" applyFill="1" applyBorder="1" applyAlignment="1">
      <alignment vertical="center" wrapText="1"/>
    </xf>
    <xf numFmtId="49" fontId="9" fillId="2" borderId="1" xfId="2" applyNumberFormat="1" applyFont="1" applyFill="1" applyBorder="1" applyAlignment="1">
      <alignment horizontal="center" vertical="center" wrapText="1"/>
    </xf>
    <xf numFmtId="3" fontId="9" fillId="2" borderId="1" xfId="2" applyNumberFormat="1" applyFont="1" applyFill="1" applyBorder="1" applyAlignment="1">
      <alignment horizontal="center" vertical="center" wrapText="1"/>
    </xf>
    <xf numFmtId="3" fontId="9" fillId="0" borderId="5" xfId="0" applyNumberFormat="1" applyFont="1" applyFill="1" applyBorder="1" applyAlignment="1">
      <alignment horizontal="center" vertical="center" wrapText="1"/>
    </xf>
    <xf numFmtId="168" fontId="9" fillId="2" borderId="0" xfId="0" applyNumberFormat="1" applyFont="1" applyFill="1" applyAlignment="1">
      <alignment vertical="center"/>
    </xf>
    <xf numFmtId="173" fontId="9" fillId="2" borderId="0" xfId="0" applyNumberFormat="1" applyFont="1" applyFill="1" applyAlignment="1">
      <alignment vertical="center"/>
    </xf>
    <xf numFmtId="170" fontId="17" fillId="3" borderId="0" xfId="0" applyNumberFormat="1" applyFont="1" applyFill="1" applyAlignment="1">
      <alignment vertical="center"/>
    </xf>
    <xf numFmtId="168" fontId="9" fillId="3" borderId="0" xfId="0" applyNumberFormat="1" applyFont="1" applyFill="1" applyAlignment="1">
      <alignment vertical="center"/>
    </xf>
    <xf numFmtId="168" fontId="9" fillId="0" borderId="0" xfId="0" applyNumberFormat="1" applyFont="1" applyFill="1" applyAlignment="1">
      <alignment vertical="center"/>
    </xf>
    <xf numFmtId="1" fontId="10" fillId="3" borderId="0" xfId="2" applyNumberFormat="1" applyFont="1" applyFill="1" applyAlignment="1">
      <alignment vertical="center"/>
    </xf>
    <xf numFmtId="173" fontId="9" fillId="0" borderId="0" xfId="0" applyNumberFormat="1" applyFont="1" applyFill="1" applyAlignment="1">
      <alignment vertical="center"/>
    </xf>
    <xf numFmtId="171" fontId="10" fillId="3" borderId="0" xfId="3" applyNumberFormat="1" applyFont="1" applyFill="1" applyBorder="1" applyAlignment="1">
      <alignment vertical="center" wrapText="1"/>
    </xf>
    <xf numFmtId="173" fontId="10" fillId="3" borderId="1" xfId="0" applyNumberFormat="1" applyFont="1" applyFill="1" applyBorder="1" applyAlignment="1">
      <alignment vertical="center"/>
    </xf>
    <xf numFmtId="173" fontId="10" fillId="3" borderId="1" xfId="1" applyNumberFormat="1" applyFont="1" applyFill="1" applyBorder="1" applyAlignment="1">
      <alignment horizontal="right" vertical="center" shrinkToFit="1"/>
    </xf>
    <xf numFmtId="3" fontId="9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1" fontId="9" fillId="0" borderId="0" xfId="2" applyNumberFormat="1" applyFont="1" applyFill="1" applyAlignment="1">
      <alignment horizontal="center" vertical="center" wrapText="1"/>
    </xf>
    <xf numFmtId="1" fontId="11" fillId="0" borderId="0" xfId="2" applyNumberFormat="1" applyFont="1" applyFill="1" applyAlignment="1">
      <alignment horizontal="center" vertical="center" wrapText="1"/>
    </xf>
    <xf numFmtId="1" fontId="11" fillId="0" borderId="2" xfId="2" applyNumberFormat="1" applyFont="1" applyFill="1" applyBorder="1" applyAlignment="1">
      <alignment horizontal="right" vertical="center"/>
    </xf>
    <xf numFmtId="49" fontId="9" fillId="0" borderId="1" xfId="2" applyNumberFormat="1" applyFont="1" applyFill="1" applyBorder="1" applyAlignment="1">
      <alignment horizontal="center" vertical="center" wrapText="1"/>
    </xf>
    <xf numFmtId="3" fontId="9" fillId="0" borderId="1" xfId="2" applyNumberFormat="1" applyFont="1" applyFill="1" applyBorder="1" applyAlignment="1">
      <alignment horizontal="center" vertical="center" wrapText="1"/>
    </xf>
    <xf numFmtId="3" fontId="9" fillId="0" borderId="3" xfId="2" applyNumberFormat="1" applyFont="1" applyFill="1" applyBorder="1" applyAlignment="1">
      <alignment horizontal="center" vertical="center" wrapText="1"/>
    </xf>
    <xf numFmtId="3" fontId="9" fillId="0" borderId="4" xfId="2" applyNumberFormat="1" applyFont="1" applyFill="1" applyBorder="1" applyAlignment="1">
      <alignment horizontal="center" vertical="center" wrapText="1"/>
    </xf>
    <xf numFmtId="3" fontId="9" fillId="0" borderId="5" xfId="2" applyNumberFormat="1" applyFont="1" applyFill="1" applyBorder="1" applyAlignment="1">
      <alignment horizontal="center" vertical="center" wrapText="1"/>
    </xf>
    <xf numFmtId="1" fontId="10" fillId="0" borderId="0" xfId="2" applyNumberFormat="1" applyFont="1" applyFill="1" applyAlignment="1">
      <alignment horizontal="left" vertical="center" wrapText="1"/>
    </xf>
    <xf numFmtId="3" fontId="9" fillId="0" borderId="6" xfId="2" applyNumberFormat="1" applyFont="1" applyFill="1" applyBorder="1" applyAlignment="1">
      <alignment horizontal="center" vertical="center" wrapText="1"/>
    </xf>
    <xf numFmtId="3" fontId="9" fillId="0" borderId="7" xfId="2" applyNumberFormat="1" applyFont="1" applyFill="1" applyBorder="1" applyAlignment="1">
      <alignment horizontal="center" vertical="center" wrapText="1"/>
    </xf>
    <xf numFmtId="3" fontId="9" fillId="0" borderId="13" xfId="2" applyNumberFormat="1" applyFont="1" applyFill="1" applyBorder="1" applyAlignment="1">
      <alignment horizontal="center" vertical="center" wrapText="1"/>
    </xf>
    <xf numFmtId="49" fontId="9" fillId="2" borderId="1" xfId="2" applyNumberFormat="1" applyFont="1" applyFill="1" applyBorder="1" applyAlignment="1">
      <alignment horizontal="center" vertical="center" wrapText="1"/>
    </xf>
    <xf numFmtId="3" fontId="9" fillId="2" borderId="1" xfId="2" applyNumberFormat="1" applyFont="1" applyFill="1" applyBorder="1" applyAlignment="1">
      <alignment horizontal="center" vertical="center" wrapText="1"/>
    </xf>
    <xf numFmtId="49" fontId="9" fillId="2" borderId="3" xfId="2" applyNumberFormat="1" applyFont="1" applyFill="1" applyBorder="1" applyAlignment="1">
      <alignment horizontal="center" vertical="center" wrapText="1"/>
    </xf>
    <xf numFmtId="49" fontId="9" fillId="2" borderId="4" xfId="2" applyNumberFormat="1" applyFont="1" applyFill="1" applyBorder="1" applyAlignment="1">
      <alignment horizontal="center" vertical="center" wrapText="1"/>
    </xf>
    <xf numFmtId="49" fontId="9" fillId="2" borderId="5" xfId="2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" fontId="11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3" fontId="11" fillId="2" borderId="2" xfId="0" applyNumberFormat="1" applyFont="1" applyFill="1" applyBorder="1" applyAlignment="1">
      <alignment horizontal="right" vertical="center"/>
    </xf>
    <xf numFmtId="3" fontId="9" fillId="2" borderId="8" xfId="2" applyNumberFormat="1" applyFont="1" applyFill="1" applyBorder="1" applyAlignment="1">
      <alignment horizontal="center" vertical="center" wrapText="1"/>
    </xf>
    <xf numFmtId="3" fontId="9" fillId="2" borderId="10" xfId="2" applyNumberFormat="1" applyFont="1" applyFill="1" applyBorder="1" applyAlignment="1">
      <alignment horizontal="center" vertical="center" wrapText="1"/>
    </xf>
    <xf numFmtId="3" fontId="9" fillId="2" borderId="3" xfId="2" applyNumberFormat="1" applyFont="1" applyFill="1" applyBorder="1" applyAlignment="1">
      <alignment horizontal="center" vertical="center" wrapText="1"/>
    </xf>
    <xf numFmtId="3" fontId="9" fillId="2" borderId="4" xfId="2" applyNumberFormat="1" applyFont="1" applyFill="1" applyBorder="1" applyAlignment="1">
      <alignment horizontal="center" vertical="center" wrapText="1"/>
    </xf>
    <xf numFmtId="3" fontId="9" fillId="2" borderId="5" xfId="2" applyNumberFormat="1" applyFont="1" applyFill="1" applyBorder="1" applyAlignment="1">
      <alignment horizontal="center" vertical="center" wrapText="1"/>
    </xf>
    <xf numFmtId="49" fontId="9" fillId="2" borderId="6" xfId="2" applyNumberFormat="1" applyFont="1" applyFill="1" applyBorder="1" applyAlignment="1">
      <alignment horizontal="center" vertical="center" wrapText="1"/>
    </xf>
    <xf numFmtId="49" fontId="9" fillId="2" borderId="7" xfId="2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43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3" fontId="9" fillId="0" borderId="8" xfId="0" applyNumberFormat="1" applyFont="1" applyFill="1" applyBorder="1" applyAlignment="1">
      <alignment horizontal="center" vertical="center" wrapText="1"/>
    </xf>
    <xf numFmtId="3" fontId="9" fillId="0" borderId="10" xfId="0" applyNumberFormat="1" applyFont="1" applyFill="1" applyBorder="1" applyAlignment="1">
      <alignment horizontal="center" vertical="center" wrapText="1"/>
    </xf>
    <xf numFmtId="3" fontId="9" fillId="0" borderId="9" xfId="0" applyNumberFormat="1" applyFont="1" applyFill="1" applyBorder="1" applyAlignment="1">
      <alignment horizontal="center" vertical="center" wrapText="1"/>
    </xf>
    <xf numFmtId="3" fontId="9" fillId="0" borderId="3" xfId="0" applyNumberFormat="1" applyFont="1" applyFill="1" applyBorder="1" applyAlignment="1">
      <alignment horizontal="center" vertical="center" wrapText="1"/>
    </xf>
    <xf numFmtId="3" fontId="9" fillId="0" borderId="5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4" fontId="9" fillId="0" borderId="3" xfId="0" applyNumberFormat="1" applyFont="1" applyFill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 wrapText="1"/>
    </xf>
  </cellXfs>
  <cellStyles count="11">
    <cellStyle name="Comma" xfId="1" builtinId="3"/>
    <cellStyle name="Comma 2" xfId="6" xr:uid="{00000000-0005-0000-0000-000001000000}"/>
    <cellStyle name="Comma 3" xfId="3" xr:uid="{00000000-0005-0000-0000-000002000000}"/>
    <cellStyle name="Comma 4" xfId="9" xr:uid="{00000000-0005-0000-0000-000003000000}"/>
    <cellStyle name="Normal" xfId="0" builtinId="0"/>
    <cellStyle name="Normal 22" xfId="8" xr:uid="{00000000-0005-0000-0000-000005000000}"/>
    <cellStyle name="Normal 3" xfId="4" xr:uid="{00000000-0005-0000-0000-000006000000}"/>
    <cellStyle name="Normal 89" xfId="7" xr:uid="{00000000-0005-0000-0000-000007000000}"/>
    <cellStyle name="Normal_Bieu mau (CV )" xfId="2" xr:uid="{00000000-0005-0000-0000-000008000000}"/>
    <cellStyle name="Normal_Sheet1" xfId="5" xr:uid="{00000000-0005-0000-0000-000009000000}"/>
    <cellStyle name="Percent" xfId="10" builtinId="5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685800</xdr:colOff>
      <xdr:row>79</xdr:row>
      <xdr:rowOff>0</xdr:rowOff>
    </xdr:from>
    <xdr:to>
      <xdr:col>4</xdr:col>
      <xdr:colOff>685800</xdr:colOff>
      <xdr:row>79</xdr:row>
      <xdr:rowOff>66675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7829550" y="20126325"/>
          <a:ext cx="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685800</xdr:colOff>
      <xdr:row>79</xdr:row>
      <xdr:rowOff>0</xdr:rowOff>
    </xdr:from>
    <xdr:to>
      <xdr:col>7</xdr:col>
      <xdr:colOff>685800</xdr:colOff>
      <xdr:row>79</xdr:row>
      <xdr:rowOff>66675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 bwMode="auto">
        <a:xfrm>
          <a:off x="7843157" y="20206607"/>
          <a:ext cx="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685800</xdr:colOff>
      <xdr:row>79</xdr:row>
      <xdr:rowOff>0</xdr:rowOff>
    </xdr:from>
    <xdr:to>
      <xdr:col>8</xdr:col>
      <xdr:colOff>685800</xdr:colOff>
      <xdr:row>79</xdr:row>
      <xdr:rowOff>66675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>
          <a:spLocks noChangeArrowheads="1"/>
        </xdr:cNvSpPr>
      </xdr:nvSpPr>
      <xdr:spPr bwMode="auto">
        <a:xfrm>
          <a:off x="7843157" y="20206607"/>
          <a:ext cx="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685800</xdr:colOff>
      <xdr:row>79</xdr:row>
      <xdr:rowOff>0</xdr:rowOff>
    </xdr:from>
    <xdr:to>
      <xdr:col>9</xdr:col>
      <xdr:colOff>685800</xdr:colOff>
      <xdr:row>79</xdr:row>
      <xdr:rowOff>66675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>
          <a:spLocks noChangeArrowheads="1"/>
        </xdr:cNvSpPr>
      </xdr:nvSpPr>
      <xdr:spPr bwMode="auto">
        <a:xfrm>
          <a:off x="7843157" y="20206607"/>
          <a:ext cx="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685800</xdr:colOff>
      <xdr:row>79</xdr:row>
      <xdr:rowOff>0</xdr:rowOff>
    </xdr:from>
    <xdr:to>
      <xdr:col>10</xdr:col>
      <xdr:colOff>685800</xdr:colOff>
      <xdr:row>79</xdr:row>
      <xdr:rowOff>66675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 bwMode="auto">
        <a:xfrm>
          <a:off x="7843157" y="20206607"/>
          <a:ext cx="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11</xdr:col>
      <xdr:colOff>685800</xdr:colOff>
      <xdr:row>79</xdr:row>
      <xdr:rowOff>0</xdr:rowOff>
    </xdr:from>
    <xdr:ext cx="0" cy="666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>
          <a:spLocks noChangeArrowheads="1"/>
        </xdr:cNvSpPr>
      </xdr:nvSpPr>
      <xdr:spPr bwMode="auto">
        <a:xfrm>
          <a:off x="9982200" y="30079950"/>
          <a:ext cx="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5</xdr:col>
      <xdr:colOff>685800</xdr:colOff>
      <xdr:row>79</xdr:row>
      <xdr:rowOff>0</xdr:rowOff>
    </xdr:from>
    <xdr:to>
      <xdr:col>5</xdr:col>
      <xdr:colOff>685800</xdr:colOff>
      <xdr:row>79</xdr:row>
      <xdr:rowOff>66675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>
          <a:spLocks noChangeArrowheads="1"/>
        </xdr:cNvSpPr>
      </xdr:nvSpPr>
      <xdr:spPr bwMode="auto">
        <a:xfrm>
          <a:off x="6618514" y="29976536"/>
          <a:ext cx="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685800</xdr:colOff>
      <xdr:row>79</xdr:row>
      <xdr:rowOff>0</xdr:rowOff>
    </xdr:from>
    <xdr:to>
      <xdr:col>6</xdr:col>
      <xdr:colOff>685800</xdr:colOff>
      <xdr:row>79</xdr:row>
      <xdr:rowOff>66675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>
          <a:spLocks noChangeArrowheads="1"/>
        </xdr:cNvSpPr>
      </xdr:nvSpPr>
      <xdr:spPr bwMode="auto">
        <a:xfrm>
          <a:off x="6618514" y="29976536"/>
          <a:ext cx="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685800</xdr:colOff>
      <xdr:row>33</xdr:row>
      <xdr:rowOff>0</xdr:rowOff>
    </xdr:from>
    <xdr:to>
      <xdr:col>4</xdr:col>
      <xdr:colOff>685800</xdr:colOff>
      <xdr:row>33</xdr:row>
      <xdr:rowOff>66675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 bwMode="auto">
        <a:xfrm>
          <a:off x="9610725" y="29908500"/>
          <a:ext cx="2095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R10"/>
  <sheetViews>
    <sheetView workbookViewId="0">
      <selection sqref="A1:R1"/>
    </sheetView>
  </sheetViews>
  <sheetFormatPr defaultRowHeight="15.5"/>
  <cols>
    <col min="1" max="1" width="4.5" customWidth="1"/>
    <col min="2" max="2" width="26.5" customWidth="1"/>
    <col min="3" max="3" width="5.5" customWidth="1"/>
    <col min="4" max="4" width="9.33203125" customWidth="1"/>
    <col min="5" max="5" width="7.83203125" customWidth="1"/>
    <col min="6" max="6" width="7.25" customWidth="1"/>
    <col min="7" max="7" width="7.75" customWidth="1"/>
    <col min="8" max="8" width="6.75" customWidth="1"/>
    <col min="9" max="9" width="7.75" customWidth="1"/>
    <col min="10" max="10" width="7.83203125" customWidth="1"/>
    <col min="11" max="11" width="7" customWidth="1"/>
    <col min="12" max="12" width="6.58203125" customWidth="1"/>
    <col min="13" max="17" width="7.25" customWidth="1"/>
    <col min="18" max="18" width="6.58203125" customWidth="1"/>
  </cols>
  <sheetData>
    <row r="1" spans="1:18">
      <c r="A1" s="246" t="s">
        <v>26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</row>
    <row r="2" spans="1:18">
      <c r="P2" s="247" t="s">
        <v>10</v>
      </c>
      <c r="Q2" s="247"/>
      <c r="R2" s="247"/>
    </row>
    <row r="3" spans="1:18" s="1" customFormat="1" ht="66.75" customHeight="1">
      <c r="A3" s="248" t="s">
        <v>0</v>
      </c>
      <c r="B3" s="243" t="s">
        <v>1</v>
      </c>
      <c r="C3" s="243" t="s">
        <v>11</v>
      </c>
      <c r="D3" s="248" t="s">
        <v>2</v>
      </c>
      <c r="E3" s="248"/>
      <c r="F3" s="248"/>
      <c r="G3" s="250" t="s">
        <v>13</v>
      </c>
      <c r="H3" s="251"/>
      <c r="I3" s="248" t="s">
        <v>14</v>
      </c>
      <c r="J3" s="248"/>
      <c r="K3" s="248"/>
      <c r="L3" s="248"/>
      <c r="M3" s="248"/>
      <c r="N3" s="248"/>
      <c r="O3" s="248"/>
      <c r="P3" s="248"/>
      <c r="Q3" s="248"/>
      <c r="R3" s="243" t="s">
        <v>8</v>
      </c>
    </row>
    <row r="4" spans="1:18" s="1" customFormat="1" ht="27.75" customHeight="1">
      <c r="A4" s="248"/>
      <c r="B4" s="244"/>
      <c r="C4" s="244"/>
      <c r="D4" s="249" t="s">
        <v>3</v>
      </c>
      <c r="E4" s="248" t="s">
        <v>5</v>
      </c>
      <c r="F4" s="248"/>
      <c r="G4" s="252" t="str">
        <f>E5</f>
        <v>Tổng số (tất cả các nguồn vốn)</v>
      </c>
      <c r="H4" s="252" t="str">
        <f>F5</f>
        <v>Trong đó: NSĐP</v>
      </c>
      <c r="I4" s="249" t="str">
        <f>E5</f>
        <v>Tổng số (tất cả các nguồn vốn)</v>
      </c>
      <c r="J4" s="248" t="str">
        <f>H4</f>
        <v>Trong đó: NSĐP</v>
      </c>
      <c r="K4" s="248"/>
      <c r="L4" s="248"/>
      <c r="M4" s="249" t="s">
        <v>17</v>
      </c>
      <c r="N4" s="249"/>
      <c r="O4" s="249"/>
      <c r="P4" s="249"/>
      <c r="Q4" s="249"/>
      <c r="R4" s="244"/>
    </row>
    <row r="5" spans="1:18" s="1" customFormat="1">
      <c r="A5" s="248"/>
      <c r="B5" s="244"/>
      <c r="C5" s="244"/>
      <c r="D5" s="249"/>
      <c r="E5" s="249" t="s">
        <v>4</v>
      </c>
      <c r="F5" s="249" t="s">
        <v>12</v>
      </c>
      <c r="G5" s="252"/>
      <c r="H5" s="252"/>
      <c r="I5" s="249"/>
      <c r="J5" s="243" t="s">
        <v>6</v>
      </c>
      <c r="K5" s="248" t="s">
        <v>15</v>
      </c>
      <c r="L5" s="248"/>
      <c r="M5" s="249" t="s">
        <v>18</v>
      </c>
      <c r="N5" s="249" t="s">
        <v>19</v>
      </c>
      <c r="O5" s="249" t="s">
        <v>20</v>
      </c>
      <c r="P5" s="249" t="s">
        <v>21</v>
      </c>
      <c r="Q5" s="249" t="s">
        <v>22</v>
      </c>
      <c r="R5" s="244"/>
    </row>
    <row r="6" spans="1:18" s="1" customFormat="1" ht="78.75" customHeight="1">
      <c r="A6" s="248"/>
      <c r="B6" s="245"/>
      <c r="C6" s="245"/>
      <c r="D6" s="249"/>
      <c r="E6" s="249"/>
      <c r="F6" s="249"/>
      <c r="G6" s="252"/>
      <c r="H6" s="252"/>
      <c r="I6" s="249"/>
      <c r="J6" s="245"/>
      <c r="K6" s="4" t="s">
        <v>16</v>
      </c>
      <c r="L6" s="4" t="s">
        <v>7</v>
      </c>
      <c r="M6" s="249"/>
      <c r="N6" s="249"/>
      <c r="O6" s="249"/>
      <c r="P6" s="249"/>
      <c r="Q6" s="249"/>
      <c r="R6" s="245"/>
    </row>
    <row r="7" spans="1:18" s="1" customFormat="1" ht="21.75" customHeight="1">
      <c r="A7" s="2"/>
      <c r="B7" s="3" t="s">
        <v>9</v>
      </c>
      <c r="C7" s="3"/>
      <c r="D7" s="2"/>
      <c r="E7" s="5"/>
      <c r="F7" s="5"/>
      <c r="G7" s="5"/>
      <c r="H7" s="5"/>
      <c r="I7" s="5">
        <f>I8</f>
        <v>125336</v>
      </c>
      <c r="J7" s="5">
        <f>J8</f>
        <v>125336</v>
      </c>
      <c r="K7" s="5"/>
      <c r="L7" s="5"/>
      <c r="M7" s="5">
        <f>M8</f>
        <v>22234</v>
      </c>
      <c r="N7" s="5">
        <f>N8</f>
        <v>24705</v>
      </c>
      <c r="O7" s="5"/>
      <c r="P7" s="5"/>
      <c r="Q7" s="5"/>
      <c r="R7" s="2"/>
    </row>
    <row r="8" spans="1:18" s="1" customFormat="1" ht="39.75" customHeight="1">
      <c r="A8" s="6" t="s">
        <v>23</v>
      </c>
      <c r="B8" s="7" t="s">
        <v>24</v>
      </c>
      <c r="C8" s="3"/>
      <c r="D8" s="2"/>
      <c r="E8" s="5"/>
      <c r="F8" s="5"/>
      <c r="G8" s="5"/>
      <c r="H8" s="5"/>
      <c r="I8" s="5">
        <v>125336</v>
      </c>
      <c r="J8" s="5">
        <f>I8</f>
        <v>125336</v>
      </c>
      <c r="K8" s="5"/>
      <c r="L8" s="2"/>
      <c r="M8" s="5">
        <v>22234</v>
      </c>
      <c r="N8" s="5">
        <v>24705</v>
      </c>
      <c r="O8" s="253" t="s">
        <v>25</v>
      </c>
      <c r="P8" s="254"/>
      <c r="Q8" s="255"/>
      <c r="R8" s="2"/>
    </row>
    <row r="10" spans="1:18">
      <c r="I10" s="13">
        <f>J7-M7-N7</f>
        <v>78397</v>
      </c>
    </row>
  </sheetData>
  <mergeCells count="26">
    <mergeCell ref="O8:Q8"/>
    <mergeCell ref="A3:A6"/>
    <mergeCell ref="B3:B6"/>
    <mergeCell ref="D3:F3"/>
    <mergeCell ref="H4:H6"/>
    <mergeCell ref="I3:Q3"/>
    <mergeCell ref="I4:I6"/>
    <mergeCell ref="D4:D6"/>
    <mergeCell ref="E4:F4"/>
    <mergeCell ref="E5:E6"/>
    <mergeCell ref="F5:F6"/>
    <mergeCell ref="R3:R6"/>
    <mergeCell ref="A1:R1"/>
    <mergeCell ref="P2:R2"/>
    <mergeCell ref="J4:L4"/>
    <mergeCell ref="K5:L5"/>
    <mergeCell ref="M4:Q4"/>
    <mergeCell ref="M5:M6"/>
    <mergeCell ref="N5:N6"/>
    <mergeCell ref="O5:O6"/>
    <mergeCell ref="P5:P6"/>
    <mergeCell ref="Q5:Q6"/>
    <mergeCell ref="J5:J6"/>
    <mergeCell ref="C3:C6"/>
    <mergeCell ref="G3:H3"/>
    <mergeCell ref="G4:G6"/>
  </mergeCells>
  <pageMargins left="0.39370078740157483" right="0" top="0.39370078740157483" bottom="0.39370078740157483" header="0.31496062992125984" footer="0.31496062992125984"/>
  <pageSetup paperSize="9" scale="9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>
    <tabColor rgb="FFFFFF00"/>
    <pageSetUpPr fitToPage="1"/>
  </sheetPr>
  <dimension ref="A1:T335"/>
  <sheetViews>
    <sheetView workbookViewId="0">
      <selection activeCell="A4" sqref="A4:N4"/>
    </sheetView>
  </sheetViews>
  <sheetFormatPr defaultRowHeight="15.5"/>
  <cols>
    <col min="1" max="1" width="6.25" style="73" customWidth="1"/>
    <col min="2" max="2" width="43.58203125" style="65" customWidth="1"/>
    <col min="3" max="3" width="16.25" style="66" customWidth="1"/>
    <col min="4" max="5" width="11.33203125" style="66" customWidth="1"/>
    <col min="6" max="6" width="14.33203125" style="67" customWidth="1"/>
    <col min="7" max="7" width="12.83203125" style="127" customWidth="1"/>
    <col min="8" max="9" width="11.33203125" style="127" customWidth="1"/>
    <col min="10" max="11" width="13.33203125" style="127" customWidth="1"/>
    <col min="12" max="13" width="13.33203125" style="127" hidden="1" customWidth="1"/>
    <col min="14" max="14" width="11.08203125" style="68" customWidth="1"/>
    <col min="15" max="245" width="9" style="44"/>
    <col min="246" max="246" width="6.25" style="44" customWidth="1"/>
    <col min="247" max="247" width="40.33203125" style="44" customWidth="1"/>
    <col min="248" max="248" width="12.5" style="44" customWidth="1"/>
    <col min="249" max="261" width="0" style="44" hidden="1" customWidth="1"/>
    <col min="262" max="263" width="16" style="44" customWidth="1"/>
    <col min="264" max="265" width="13.83203125" style="44" customWidth="1"/>
    <col min="266" max="266" width="11.08203125" style="44" customWidth="1"/>
    <col min="267" max="267" width="11.25" style="44" customWidth="1"/>
    <col min="268" max="268" width="11.75" style="44" bestFit="1" customWidth="1"/>
    <col min="269" max="501" width="9" style="44"/>
    <col min="502" max="502" width="6.25" style="44" customWidth="1"/>
    <col min="503" max="503" width="40.33203125" style="44" customWidth="1"/>
    <col min="504" max="504" width="12.5" style="44" customWidth="1"/>
    <col min="505" max="517" width="0" style="44" hidden="1" customWidth="1"/>
    <col min="518" max="519" width="16" style="44" customWidth="1"/>
    <col min="520" max="521" width="13.83203125" style="44" customWidth="1"/>
    <col min="522" max="522" width="11.08203125" style="44" customWidth="1"/>
    <col min="523" max="523" width="11.25" style="44" customWidth="1"/>
    <col min="524" max="524" width="11.75" style="44" bestFit="1" customWidth="1"/>
    <col min="525" max="757" width="9" style="44"/>
    <col min="758" max="758" width="6.25" style="44" customWidth="1"/>
    <col min="759" max="759" width="40.33203125" style="44" customWidth="1"/>
    <col min="760" max="760" width="12.5" style="44" customWidth="1"/>
    <col min="761" max="773" width="0" style="44" hidden="1" customWidth="1"/>
    <col min="774" max="775" width="16" style="44" customWidth="1"/>
    <col min="776" max="777" width="13.83203125" style="44" customWidth="1"/>
    <col min="778" max="778" width="11.08203125" style="44" customWidth="1"/>
    <col min="779" max="779" width="11.25" style="44" customWidth="1"/>
    <col min="780" max="780" width="11.75" style="44" bestFit="1" customWidth="1"/>
    <col min="781" max="1013" width="9" style="44"/>
    <col min="1014" max="1014" width="6.25" style="44" customWidth="1"/>
    <col min="1015" max="1015" width="40.33203125" style="44" customWidth="1"/>
    <col min="1016" max="1016" width="12.5" style="44" customWidth="1"/>
    <col min="1017" max="1029" width="0" style="44" hidden="1" customWidth="1"/>
    <col min="1030" max="1031" width="16" style="44" customWidth="1"/>
    <col min="1032" max="1033" width="13.83203125" style="44" customWidth="1"/>
    <col min="1034" max="1034" width="11.08203125" style="44" customWidth="1"/>
    <col min="1035" max="1035" width="11.25" style="44" customWidth="1"/>
    <col min="1036" max="1036" width="11.75" style="44" bestFit="1" customWidth="1"/>
    <col min="1037" max="1269" width="9" style="44"/>
    <col min="1270" max="1270" width="6.25" style="44" customWidth="1"/>
    <col min="1271" max="1271" width="40.33203125" style="44" customWidth="1"/>
    <col min="1272" max="1272" width="12.5" style="44" customWidth="1"/>
    <col min="1273" max="1285" width="0" style="44" hidden="1" customWidth="1"/>
    <col min="1286" max="1287" width="16" style="44" customWidth="1"/>
    <col min="1288" max="1289" width="13.83203125" style="44" customWidth="1"/>
    <col min="1290" max="1290" width="11.08203125" style="44" customWidth="1"/>
    <col min="1291" max="1291" width="11.25" style="44" customWidth="1"/>
    <col min="1292" max="1292" width="11.75" style="44" bestFit="1" customWidth="1"/>
    <col min="1293" max="1525" width="9" style="44"/>
    <col min="1526" max="1526" width="6.25" style="44" customWidth="1"/>
    <col min="1527" max="1527" width="40.33203125" style="44" customWidth="1"/>
    <col min="1528" max="1528" width="12.5" style="44" customWidth="1"/>
    <col min="1529" max="1541" width="0" style="44" hidden="1" customWidth="1"/>
    <col min="1542" max="1543" width="16" style="44" customWidth="1"/>
    <col min="1544" max="1545" width="13.83203125" style="44" customWidth="1"/>
    <col min="1546" max="1546" width="11.08203125" style="44" customWidth="1"/>
    <col min="1547" max="1547" width="11.25" style="44" customWidth="1"/>
    <col min="1548" max="1548" width="11.75" style="44" bestFit="1" customWidth="1"/>
    <col min="1549" max="1781" width="9" style="44"/>
    <col min="1782" max="1782" width="6.25" style="44" customWidth="1"/>
    <col min="1783" max="1783" width="40.33203125" style="44" customWidth="1"/>
    <col min="1784" max="1784" width="12.5" style="44" customWidth="1"/>
    <col min="1785" max="1797" width="0" style="44" hidden="1" customWidth="1"/>
    <col min="1798" max="1799" width="16" style="44" customWidth="1"/>
    <col min="1800" max="1801" width="13.83203125" style="44" customWidth="1"/>
    <col min="1802" max="1802" width="11.08203125" style="44" customWidth="1"/>
    <col min="1803" max="1803" width="11.25" style="44" customWidth="1"/>
    <col min="1804" max="1804" width="11.75" style="44" bestFit="1" customWidth="1"/>
    <col min="1805" max="2037" width="9" style="44"/>
    <col min="2038" max="2038" width="6.25" style="44" customWidth="1"/>
    <col min="2039" max="2039" width="40.33203125" style="44" customWidth="1"/>
    <col min="2040" max="2040" width="12.5" style="44" customWidth="1"/>
    <col min="2041" max="2053" width="0" style="44" hidden="1" customWidth="1"/>
    <col min="2054" max="2055" width="16" style="44" customWidth="1"/>
    <col min="2056" max="2057" width="13.83203125" style="44" customWidth="1"/>
    <col min="2058" max="2058" width="11.08203125" style="44" customWidth="1"/>
    <col min="2059" max="2059" width="11.25" style="44" customWidth="1"/>
    <col min="2060" max="2060" width="11.75" style="44" bestFit="1" customWidth="1"/>
    <col min="2061" max="2293" width="9" style="44"/>
    <col min="2294" max="2294" width="6.25" style="44" customWidth="1"/>
    <col min="2295" max="2295" width="40.33203125" style="44" customWidth="1"/>
    <col min="2296" max="2296" width="12.5" style="44" customWidth="1"/>
    <col min="2297" max="2309" width="0" style="44" hidden="1" customWidth="1"/>
    <col min="2310" max="2311" width="16" style="44" customWidth="1"/>
    <col min="2312" max="2313" width="13.83203125" style="44" customWidth="1"/>
    <col min="2314" max="2314" width="11.08203125" style="44" customWidth="1"/>
    <col min="2315" max="2315" width="11.25" style="44" customWidth="1"/>
    <col min="2316" max="2316" width="11.75" style="44" bestFit="1" customWidth="1"/>
    <col min="2317" max="2549" width="9" style="44"/>
    <col min="2550" max="2550" width="6.25" style="44" customWidth="1"/>
    <col min="2551" max="2551" width="40.33203125" style="44" customWidth="1"/>
    <col min="2552" max="2552" width="12.5" style="44" customWidth="1"/>
    <col min="2553" max="2565" width="0" style="44" hidden="1" customWidth="1"/>
    <col min="2566" max="2567" width="16" style="44" customWidth="1"/>
    <col min="2568" max="2569" width="13.83203125" style="44" customWidth="1"/>
    <col min="2570" max="2570" width="11.08203125" style="44" customWidth="1"/>
    <col min="2571" max="2571" width="11.25" style="44" customWidth="1"/>
    <col min="2572" max="2572" width="11.75" style="44" bestFit="1" customWidth="1"/>
    <col min="2573" max="2805" width="9" style="44"/>
    <col min="2806" max="2806" width="6.25" style="44" customWidth="1"/>
    <col min="2807" max="2807" width="40.33203125" style="44" customWidth="1"/>
    <col min="2808" max="2808" width="12.5" style="44" customWidth="1"/>
    <col min="2809" max="2821" width="0" style="44" hidden="1" customWidth="1"/>
    <col min="2822" max="2823" width="16" style="44" customWidth="1"/>
    <col min="2824" max="2825" width="13.83203125" style="44" customWidth="1"/>
    <col min="2826" max="2826" width="11.08203125" style="44" customWidth="1"/>
    <col min="2827" max="2827" width="11.25" style="44" customWidth="1"/>
    <col min="2828" max="2828" width="11.75" style="44" bestFit="1" customWidth="1"/>
    <col min="2829" max="3061" width="9" style="44"/>
    <col min="3062" max="3062" width="6.25" style="44" customWidth="1"/>
    <col min="3063" max="3063" width="40.33203125" style="44" customWidth="1"/>
    <col min="3064" max="3064" width="12.5" style="44" customWidth="1"/>
    <col min="3065" max="3077" width="0" style="44" hidden="1" customWidth="1"/>
    <col min="3078" max="3079" width="16" style="44" customWidth="1"/>
    <col min="3080" max="3081" width="13.83203125" style="44" customWidth="1"/>
    <col min="3082" max="3082" width="11.08203125" style="44" customWidth="1"/>
    <col min="3083" max="3083" width="11.25" style="44" customWidth="1"/>
    <col min="3084" max="3084" width="11.75" style="44" bestFit="1" customWidth="1"/>
    <col min="3085" max="3317" width="9" style="44"/>
    <col min="3318" max="3318" width="6.25" style="44" customWidth="1"/>
    <col min="3319" max="3319" width="40.33203125" style="44" customWidth="1"/>
    <col min="3320" max="3320" width="12.5" style="44" customWidth="1"/>
    <col min="3321" max="3333" width="0" style="44" hidden="1" customWidth="1"/>
    <col min="3334" max="3335" width="16" style="44" customWidth="1"/>
    <col min="3336" max="3337" width="13.83203125" style="44" customWidth="1"/>
    <col min="3338" max="3338" width="11.08203125" style="44" customWidth="1"/>
    <col min="3339" max="3339" width="11.25" style="44" customWidth="1"/>
    <col min="3340" max="3340" width="11.75" style="44" bestFit="1" customWidth="1"/>
    <col min="3341" max="3573" width="9" style="44"/>
    <col min="3574" max="3574" width="6.25" style="44" customWidth="1"/>
    <col min="3575" max="3575" width="40.33203125" style="44" customWidth="1"/>
    <col min="3576" max="3576" width="12.5" style="44" customWidth="1"/>
    <col min="3577" max="3589" width="0" style="44" hidden="1" customWidth="1"/>
    <col min="3590" max="3591" width="16" style="44" customWidth="1"/>
    <col min="3592" max="3593" width="13.83203125" style="44" customWidth="1"/>
    <col min="3594" max="3594" width="11.08203125" style="44" customWidth="1"/>
    <col min="3595" max="3595" width="11.25" style="44" customWidth="1"/>
    <col min="3596" max="3596" width="11.75" style="44" bestFit="1" customWidth="1"/>
    <col min="3597" max="3829" width="9" style="44"/>
    <col min="3830" max="3830" width="6.25" style="44" customWidth="1"/>
    <col min="3831" max="3831" width="40.33203125" style="44" customWidth="1"/>
    <col min="3832" max="3832" width="12.5" style="44" customWidth="1"/>
    <col min="3833" max="3845" width="0" style="44" hidden="1" customWidth="1"/>
    <col min="3846" max="3847" width="16" style="44" customWidth="1"/>
    <col min="3848" max="3849" width="13.83203125" style="44" customWidth="1"/>
    <col min="3850" max="3850" width="11.08203125" style="44" customWidth="1"/>
    <col min="3851" max="3851" width="11.25" style="44" customWidth="1"/>
    <col min="3852" max="3852" width="11.75" style="44" bestFit="1" customWidth="1"/>
    <col min="3853" max="4085" width="9" style="44"/>
    <col min="4086" max="4086" width="6.25" style="44" customWidth="1"/>
    <col min="4087" max="4087" width="40.33203125" style="44" customWidth="1"/>
    <col min="4088" max="4088" width="12.5" style="44" customWidth="1"/>
    <col min="4089" max="4101" width="0" style="44" hidden="1" customWidth="1"/>
    <col min="4102" max="4103" width="16" style="44" customWidth="1"/>
    <col min="4104" max="4105" width="13.83203125" style="44" customWidth="1"/>
    <col min="4106" max="4106" width="11.08203125" style="44" customWidth="1"/>
    <col min="4107" max="4107" width="11.25" style="44" customWidth="1"/>
    <col min="4108" max="4108" width="11.75" style="44" bestFit="1" customWidth="1"/>
    <col min="4109" max="4341" width="9" style="44"/>
    <col min="4342" max="4342" width="6.25" style="44" customWidth="1"/>
    <col min="4343" max="4343" width="40.33203125" style="44" customWidth="1"/>
    <col min="4344" max="4344" width="12.5" style="44" customWidth="1"/>
    <col min="4345" max="4357" width="0" style="44" hidden="1" customWidth="1"/>
    <col min="4358" max="4359" width="16" style="44" customWidth="1"/>
    <col min="4360" max="4361" width="13.83203125" style="44" customWidth="1"/>
    <col min="4362" max="4362" width="11.08203125" style="44" customWidth="1"/>
    <col min="4363" max="4363" width="11.25" style="44" customWidth="1"/>
    <col min="4364" max="4364" width="11.75" style="44" bestFit="1" customWidth="1"/>
    <col min="4365" max="4597" width="9" style="44"/>
    <col min="4598" max="4598" width="6.25" style="44" customWidth="1"/>
    <col min="4599" max="4599" width="40.33203125" style="44" customWidth="1"/>
    <col min="4600" max="4600" width="12.5" style="44" customWidth="1"/>
    <col min="4601" max="4613" width="0" style="44" hidden="1" customWidth="1"/>
    <col min="4614" max="4615" width="16" style="44" customWidth="1"/>
    <col min="4616" max="4617" width="13.83203125" style="44" customWidth="1"/>
    <col min="4618" max="4618" width="11.08203125" style="44" customWidth="1"/>
    <col min="4619" max="4619" width="11.25" style="44" customWidth="1"/>
    <col min="4620" max="4620" width="11.75" style="44" bestFit="1" customWidth="1"/>
    <col min="4621" max="4853" width="9" style="44"/>
    <col min="4854" max="4854" width="6.25" style="44" customWidth="1"/>
    <col min="4855" max="4855" width="40.33203125" style="44" customWidth="1"/>
    <col min="4856" max="4856" width="12.5" style="44" customWidth="1"/>
    <col min="4857" max="4869" width="0" style="44" hidden="1" customWidth="1"/>
    <col min="4870" max="4871" width="16" style="44" customWidth="1"/>
    <col min="4872" max="4873" width="13.83203125" style="44" customWidth="1"/>
    <col min="4874" max="4874" width="11.08203125" style="44" customWidth="1"/>
    <col min="4875" max="4875" width="11.25" style="44" customWidth="1"/>
    <col min="4876" max="4876" width="11.75" style="44" bestFit="1" customWidth="1"/>
    <col min="4877" max="5109" width="9" style="44"/>
    <col min="5110" max="5110" width="6.25" style="44" customWidth="1"/>
    <col min="5111" max="5111" width="40.33203125" style="44" customWidth="1"/>
    <col min="5112" max="5112" width="12.5" style="44" customWidth="1"/>
    <col min="5113" max="5125" width="0" style="44" hidden="1" customWidth="1"/>
    <col min="5126" max="5127" width="16" style="44" customWidth="1"/>
    <col min="5128" max="5129" width="13.83203125" style="44" customWidth="1"/>
    <col min="5130" max="5130" width="11.08203125" style="44" customWidth="1"/>
    <col min="5131" max="5131" width="11.25" style="44" customWidth="1"/>
    <col min="5132" max="5132" width="11.75" style="44" bestFit="1" customWidth="1"/>
    <col min="5133" max="5365" width="9" style="44"/>
    <col min="5366" max="5366" width="6.25" style="44" customWidth="1"/>
    <col min="5367" max="5367" width="40.33203125" style="44" customWidth="1"/>
    <col min="5368" max="5368" width="12.5" style="44" customWidth="1"/>
    <col min="5369" max="5381" width="0" style="44" hidden="1" customWidth="1"/>
    <col min="5382" max="5383" width="16" style="44" customWidth="1"/>
    <col min="5384" max="5385" width="13.83203125" style="44" customWidth="1"/>
    <col min="5386" max="5386" width="11.08203125" style="44" customWidth="1"/>
    <col min="5387" max="5387" width="11.25" style="44" customWidth="1"/>
    <col min="5388" max="5388" width="11.75" style="44" bestFit="1" customWidth="1"/>
    <col min="5389" max="5621" width="9" style="44"/>
    <col min="5622" max="5622" width="6.25" style="44" customWidth="1"/>
    <col min="5623" max="5623" width="40.33203125" style="44" customWidth="1"/>
    <col min="5624" max="5624" width="12.5" style="44" customWidth="1"/>
    <col min="5625" max="5637" width="0" style="44" hidden="1" customWidth="1"/>
    <col min="5638" max="5639" width="16" style="44" customWidth="1"/>
    <col min="5640" max="5641" width="13.83203125" style="44" customWidth="1"/>
    <col min="5642" max="5642" width="11.08203125" style="44" customWidth="1"/>
    <col min="5643" max="5643" width="11.25" style="44" customWidth="1"/>
    <col min="5644" max="5644" width="11.75" style="44" bestFit="1" customWidth="1"/>
    <col min="5645" max="5877" width="9" style="44"/>
    <col min="5878" max="5878" width="6.25" style="44" customWidth="1"/>
    <col min="5879" max="5879" width="40.33203125" style="44" customWidth="1"/>
    <col min="5880" max="5880" width="12.5" style="44" customWidth="1"/>
    <col min="5881" max="5893" width="0" style="44" hidden="1" customWidth="1"/>
    <col min="5894" max="5895" width="16" style="44" customWidth="1"/>
    <col min="5896" max="5897" width="13.83203125" style="44" customWidth="1"/>
    <col min="5898" max="5898" width="11.08203125" style="44" customWidth="1"/>
    <col min="5899" max="5899" width="11.25" style="44" customWidth="1"/>
    <col min="5900" max="5900" width="11.75" style="44" bestFit="1" customWidth="1"/>
    <col min="5901" max="6133" width="9" style="44"/>
    <col min="6134" max="6134" width="6.25" style="44" customWidth="1"/>
    <col min="6135" max="6135" width="40.33203125" style="44" customWidth="1"/>
    <col min="6136" max="6136" width="12.5" style="44" customWidth="1"/>
    <col min="6137" max="6149" width="0" style="44" hidden="1" customWidth="1"/>
    <col min="6150" max="6151" width="16" style="44" customWidth="1"/>
    <col min="6152" max="6153" width="13.83203125" style="44" customWidth="1"/>
    <col min="6154" max="6154" width="11.08203125" style="44" customWidth="1"/>
    <col min="6155" max="6155" width="11.25" style="44" customWidth="1"/>
    <col min="6156" max="6156" width="11.75" style="44" bestFit="1" customWidth="1"/>
    <col min="6157" max="6389" width="9" style="44"/>
    <col min="6390" max="6390" width="6.25" style="44" customWidth="1"/>
    <col min="6391" max="6391" width="40.33203125" style="44" customWidth="1"/>
    <col min="6392" max="6392" width="12.5" style="44" customWidth="1"/>
    <col min="6393" max="6405" width="0" style="44" hidden="1" customWidth="1"/>
    <col min="6406" max="6407" width="16" style="44" customWidth="1"/>
    <col min="6408" max="6409" width="13.83203125" style="44" customWidth="1"/>
    <col min="6410" max="6410" width="11.08203125" style="44" customWidth="1"/>
    <col min="6411" max="6411" width="11.25" style="44" customWidth="1"/>
    <col min="6412" max="6412" width="11.75" style="44" bestFit="1" customWidth="1"/>
    <col min="6413" max="6645" width="9" style="44"/>
    <col min="6646" max="6646" width="6.25" style="44" customWidth="1"/>
    <col min="6647" max="6647" width="40.33203125" style="44" customWidth="1"/>
    <col min="6648" max="6648" width="12.5" style="44" customWidth="1"/>
    <col min="6649" max="6661" width="0" style="44" hidden="1" customWidth="1"/>
    <col min="6662" max="6663" width="16" style="44" customWidth="1"/>
    <col min="6664" max="6665" width="13.83203125" style="44" customWidth="1"/>
    <col min="6666" max="6666" width="11.08203125" style="44" customWidth="1"/>
    <col min="6667" max="6667" width="11.25" style="44" customWidth="1"/>
    <col min="6668" max="6668" width="11.75" style="44" bestFit="1" customWidth="1"/>
    <col min="6669" max="6901" width="9" style="44"/>
    <col min="6902" max="6902" width="6.25" style="44" customWidth="1"/>
    <col min="6903" max="6903" width="40.33203125" style="44" customWidth="1"/>
    <col min="6904" max="6904" width="12.5" style="44" customWidth="1"/>
    <col min="6905" max="6917" width="0" style="44" hidden="1" customWidth="1"/>
    <col min="6918" max="6919" width="16" style="44" customWidth="1"/>
    <col min="6920" max="6921" width="13.83203125" style="44" customWidth="1"/>
    <col min="6922" max="6922" width="11.08203125" style="44" customWidth="1"/>
    <col min="6923" max="6923" width="11.25" style="44" customWidth="1"/>
    <col min="6924" max="6924" width="11.75" style="44" bestFit="1" customWidth="1"/>
    <col min="6925" max="7157" width="9" style="44"/>
    <col min="7158" max="7158" width="6.25" style="44" customWidth="1"/>
    <col min="7159" max="7159" width="40.33203125" style="44" customWidth="1"/>
    <col min="7160" max="7160" width="12.5" style="44" customWidth="1"/>
    <col min="7161" max="7173" width="0" style="44" hidden="1" customWidth="1"/>
    <col min="7174" max="7175" width="16" style="44" customWidth="1"/>
    <col min="7176" max="7177" width="13.83203125" style="44" customWidth="1"/>
    <col min="7178" max="7178" width="11.08203125" style="44" customWidth="1"/>
    <col min="7179" max="7179" width="11.25" style="44" customWidth="1"/>
    <col min="7180" max="7180" width="11.75" style="44" bestFit="1" customWidth="1"/>
    <col min="7181" max="7413" width="9" style="44"/>
    <col min="7414" max="7414" width="6.25" style="44" customWidth="1"/>
    <col min="7415" max="7415" width="40.33203125" style="44" customWidth="1"/>
    <col min="7416" max="7416" width="12.5" style="44" customWidth="1"/>
    <col min="7417" max="7429" width="0" style="44" hidden="1" customWidth="1"/>
    <col min="7430" max="7431" width="16" style="44" customWidth="1"/>
    <col min="7432" max="7433" width="13.83203125" style="44" customWidth="1"/>
    <col min="7434" max="7434" width="11.08203125" style="44" customWidth="1"/>
    <col min="7435" max="7435" width="11.25" style="44" customWidth="1"/>
    <col min="7436" max="7436" width="11.75" style="44" bestFit="1" customWidth="1"/>
    <col min="7437" max="7669" width="9" style="44"/>
    <col min="7670" max="7670" width="6.25" style="44" customWidth="1"/>
    <col min="7671" max="7671" width="40.33203125" style="44" customWidth="1"/>
    <col min="7672" max="7672" width="12.5" style="44" customWidth="1"/>
    <col min="7673" max="7685" width="0" style="44" hidden="1" customWidth="1"/>
    <col min="7686" max="7687" width="16" style="44" customWidth="1"/>
    <col min="7688" max="7689" width="13.83203125" style="44" customWidth="1"/>
    <col min="7690" max="7690" width="11.08203125" style="44" customWidth="1"/>
    <col min="7691" max="7691" width="11.25" style="44" customWidth="1"/>
    <col min="7692" max="7692" width="11.75" style="44" bestFit="1" customWidth="1"/>
    <col min="7693" max="7925" width="9" style="44"/>
    <col min="7926" max="7926" width="6.25" style="44" customWidth="1"/>
    <col min="7927" max="7927" width="40.33203125" style="44" customWidth="1"/>
    <col min="7928" max="7928" width="12.5" style="44" customWidth="1"/>
    <col min="7929" max="7941" width="0" style="44" hidden="1" customWidth="1"/>
    <col min="7942" max="7943" width="16" style="44" customWidth="1"/>
    <col min="7944" max="7945" width="13.83203125" style="44" customWidth="1"/>
    <col min="7946" max="7946" width="11.08203125" style="44" customWidth="1"/>
    <col min="7947" max="7947" width="11.25" style="44" customWidth="1"/>
    <col min="7948" max="7948" width="11.75" style="44" bestFit="1" customWidth="1"/>
    <col min="7949" max="8181" width="9" style="44"/>
    <col min="8182" max="8182" width="6.25" style="44" customWidth="1"/>
    <col min="8183" max="8183" width="40.33203125" style="44" customWidth="1"/>
    <col min="8184" max="8184" width="12.5" style="44" customWidth="1"/>
    <col min="8185" max="8197" width="0" style="44" hidden="1" customWidth="1"/>
    <col min="8198" max="8199" width="16" style="44" customWidth="1"/>
    <col min="8200" max="8201" width="13.83203125" style="44" customWidth="1"/>
    <col min="8202" max="8202" width="11.08203125" style="44" customWidth="1"/>
    <col min="8203" max="8203" width="11.25" style="44" customWidth="1"/>
    <col min="8204" max="8204" width="11.75" style="44" bestFit="1" customWidth="1"/>
    <col min="8205" max="8437" width="9" style="44"/>
    <col min="8438" max="8438" width="6.25" style="44" customWidth="1"/>
    <col min="8439" max="8439" width="40.33203125" style="44" customWidth="1"/>
    <col min="8440" max="8440" width="12.5" style="44" customWidth="1"/>
    <col min="8441" max="8453" width="0" style="44" hidden="1" customWidth="1"/>
    <col min="8454" max="8455" width="16" style="44" customWidth="1"/>
    <col min="8456" max="8457" width="13.83203125" style="44" customWidth="1"/>
    <col min="8458" max="8458" width="11.08203125" style="44" customWidth="1"/>
    <col min="8459" max="8459" width="11.25" style="44" customWidth="1"/>
    <col min="8460" max="8460" width="11.75" style="44" bestFit="1" customWidth="1"/>
    <col min="8461" max="8693" width="9" style="44"/>
    <col min="8694" max="8694" width="6.25" style="44" customWidth="1"/>
    <col min="8695" max="8695" width="40.33203125" style="44" customWidth="1"/>
    <col min="8696" max="8696" width="12.5" style="44" customWidth="1"/>
    <col min="8697" max="8709" width="0" style="44" hidden="1" customWidth="1"/>
    <col min="8710" max="8711" width="16" style="44" customWidth="1"/>
    <col min="8712" max="8713" width="13.83203125" style="44" customWidth="1"/>
    <col min="8714" max="8714" width="11.08203125" style="44" customWidth="1"/>
    <col min="8715" max="8715" width="11.25" style="44" customWidth="1"/>
    <col min="8716" max="8716" width="11.75" style="44" bestFit="1" customWidth="1"/>
    <col min="8717" max="8949" width="9" style="44"/>
    <col min="8950" max="8950" width="6.25" style="44" customWidth="1"/>
    <col min="8951" max="8951" width="40.33203125" style="44" customWidth="1"/>
    <col min="8952" max="8952" width="12.5" style="44" customWidth="1"/>
    <col min="8953" max="8965" width="0" style="44" hidden="1" customWidth="1"/>
    <col min="8966" max="8967" width="16" style="44" customWidth="1"/>
    <col min="8968" max="8969" width="13.83203125" style="44" customWidth="1"/>
    <col min="8970" max="8970" width="11.08203125" style="44" customWidth="1"/>
    <col min="8971" max="8971" width="11.25" style="44" customWidth="1"/>
    <col min="8972" max="8972" width="11.75" style="44" bestFit="1" customWidth="1"/>
    <col min="8973" max="9205" width="9" style="44"/>
    <col min="9206" max="9206" width="6.25" style="44" customWidth="1"/>
    <col min="9207" max="9207" width="40.33203125" style="44" customWidth="1"/>
    <col min="9208" max="9208" width="12.5" style="44" customWidth="1"/>
    <col min="9209" max="9221" width="0" style="44" hidden="1" customWidth="1"/>
    <col min="9222" max="9223" width="16" style="44" customWidth="1"/>
    <col min="9224" max="9225" width="13.83203125" style="44" customWidth="1"/>
    <col min="9226" max="9226" width="11.08203125" style="44" customWidth="1"/>
    <col min="9227" max="9227" width="11.25" style="44" customWidth="1"/>
    <col min="9228" max="9228" width="11.75" style="44" bestFit="1" customWidth="1"/>
    <col min="9229" max="9461" width="9" style="44"/>
    <col min="9462" max="9462" width="6.25" style="44" customWidth="1"/>
    <col min="9463" max="9463" width="40.33203125" style="44" customWidth="1"/>
    <col min="9464" max="9464" width="12.5" style="44" customWidth="1"/>
    <col min="9465" max="9477" width="0" style="44" hidden="1" customWidth="1"/>
    <col min="9478" max="9479" width="16" style="44" customWidth="1"/>
    <col min="9480" max="9481" width="13.83203125" style="44" customWidth="1"/>
    <col min="9482" max="9482" width="11.08203125" style="44" customWidth="1"/>
    <col min="9483" max="9483" width="11.25" style="44" customWidth="1"/>
    <col min="9484" max="9484" width="11.75" style="44" bestFit="1" customWidth="1"/>
    <col min="9485" max="9717" width="9" style="44"/>
    <col min="9718" max="9718" width="6.25" style="44" customWidth="1"/>
    <col min="9719" max="9719" width="40.33203125" style="44" customWidth="1"/>
    <col min="9720" max="9720" width="12.5" style="44" customWidth="1"/>
    <col min="9721" max="9733" width="0" style="44" hidden="1" customWidth="1"/>
    <col min="9734" max="9735" width="16" style="44" customWidth="1"/>
    <col min="9736" max="9737" width="13.83203125" style="44" customWidth="1"/>
    <col min="9738" max="9738" width="11.08203125" style="44" customWidth="1"/>
    <col min="9739" max="9739" width="11.25" style="44" customWidth="1"/>
    <col min="9740" max="9740" width="11.75" style="44" bestFit="1" customWidth="1"/>
    <col min="9741" max="9973" width="9" style="44"/>
    <col min="9974" max="9974" width="6.25" style="44" customWidth="1"/>
    <col min="9975" max="9975" width="40.33203125" style="44" customWidth="1"/>
    <col min="9976" max="9976" width="12.5" style="44" customWidth="1"/>
    <col min="9977" max="9989" width="0" style="44" hidden="1" customWidth="1"/>
    <col min="9990" max="9991" width="16" style="44" customWidth="1"/>
    <col min="9992" max="9993" width="13.83203125" style="44" customWidth="1"/>
    <col min="9994" max="9994" width="11.08203125" style="44" customWidth="1"/>
    <col min="9995" max="9995" width="11.25" style="44" customWidth="1"/>
    <col min="9996" max="9996" width="11.75" style="44" bestFit="1" customWidth="1"/>
    <col min="9997" max="10229" width="9" style="44"/>
    <col min="10230" max="10230" width="6.25" style="44" customWidth="1"/>
    <col min="10231" max="10231" width="40.33203125" style="44" customWidth="1"/>
    <col min="10232" max="10232" width="12.5" style="44" customWidth="1"/>
    <col min="10233" max="10245" width="0" style="44" hidden="1" customWidth="1"/>
    <col min="10246" max="10247" width="16" style="44" customWidth="1"/>
    <col min="10248" max="10249" width="13.83203125" style="44" customWidth="1"/>
    <col min="10250" max="10250" width="11.08203125" style="44" customWidth="1"/>
    <col min="10251" max="10251" width="11.25" style="44" customWidth="1"/>
    <col min="10252" max="10252" width="11.75" style="44" bestFit="1" customWidth="1"/>
    <col min="10253" max="10485" width="9" style="44"/>
    <col min="10486" max="10486" width="6.25" style="44" customWidth="1"/>
    <col min="10487" max="10487" width="40.33203125" style="44" customWidth="1"/>
    <col min="10488" max="10488" width="12.5" style="44" customWidth="1"/>
    <col min="10489" max="10501" width="0" style="44" hidden="1" customWidth="1"/>
    <col min="10502" max="10503" width="16" style="44" customWidth="1"/>
    <col min="10504" max="10505" width="13.83203125" style="44" customWidth="1"/>
    <col min="10506" max="10506" width="11.08203125" style="44" customWidth="1"/>
    <col min="10507" max="10507" width="11.25" style="44" customWidth="1"/>
    <col min="10508" max="10508" width="11.75" style="44" bestFit="1" customWidth="1"/>
    <col min="10509" max="10741" width="9" style="44"/>
    <col min="10742" max="10742" width="6.25" style="44" customWidth="1"/>
    <col min="10743" max="10743" width="40.33203125" style="44" customWidth="1"/>
    <col min="10744" max="10744" width="12.5" style="44" customWidth="1"/>
    <col min="10745" max="10757" width="0" style="44" hidden="1" customWidth="1"/>
    <col min="10758" max="10759" width="16" style="44" customWidth="1"/>
    <col min="10760" max="10761" width="13.83203125" style="44" customWidth="1"/>
    <col min="10762" max="10762" width="11.08203125" style="44" customWidth="1"/>
    <col min="10763" max="10763" width="11.25" style="44" customWidth="1"/>
    <col min="10764" max="10764" width="11.75" style="44" bestFit="1" customWidth="1"/>
    <col min="10765" max="10997" width="9" style="44"/>
    <col min="10998" max="10998" width="6.25" style="44" customWidth="1"/>
    <col min="10999" max="10999" width="40.33203125" style="44" customWidth="1"/>
    <col min="11000" max="11000" width="12.5" style="44" customWidth="1"/>
    <col min="11001" max="11013" width="0" style="44" hidden="1" customWidth="1"/>
    <col min="11014" max="11015" width="16" style="44" customWidth="1"/>
    <col min="11016" max="11017" width="13.83203125" style="44" customWidth="1"/>
    <col min="11018" max="11018" width="11.08203125" style="44" customWidth="1"/>
    <col min="11019" max="11019" width="11.25" style="44" customWidth="1"/>
    <col min="11020" max="11020" width="11.75" style="44" bestFit="1" customWidth="1"/>
    <col min="11021" max="11253" width="9" style="44"/>
    <col min="11254" max="11254" width="6.25" style="44" customWidth="1"/>
    <col min="11255" max="11255" width="40.33203125" style="44" customWidth="1"/>
    <col min="11256" max="11256" width="12.5" style="44" customWidth="1"/>
    <col min="11257" max="11269" width="0" style="44" hidden="1" customWidth="1"/>
    <col min="11270" max="11271" width="16" style="44" customWidth="1"/>
    <col min="11272" max="11273" width="13.83203125" style="44" customWidth="1"/>
    <col min="11274" max="11274" width="11.08203125" style="44" customWidth="1"/>
    <col min="11275" max="11275" width="11.25" style="44" customWidth="1"/>
    <col min="11276" max="11276" width="11.75" style="44" bestFit="1" customWidth="1"/>
    <col min="11277" max="11509" width="9" style="44"/>
    <col min="11510" max="11510" width="6.25" style="44" customWidth="1"/>
    <col min="11511" max="11511" width="40.33203125" style="44" customWidth="1"/>
    <col min="11512" max="11512" width="12.5" style="44" customWidth="1"/>
    <col min="11513" max="11525" width="0" style="44" hidden="1" customWidth="1"/>
    <col min="11526" max="11527" width="16" style="44" customWidth="1"/>
    <col min="11528" max="11529" width="13.83203125" style="44" customWidth="1"/>
    <col min="11530" max="11530" width="11.08203125" style="44" customWidth="1"/>
    <col min="11531" max="11531" width="11.25" style="44" customWidth="1"/>
    <col min="11532" max="11532" width="11.75" style="44" bestFit="1" customWidth="1"/>
    <col min="11533" max="11765" width="9" style="44"/>
    <col min="11766" max="11766" width="6.25" style="44" customWidth="1"/>
    <col min="11767" max="11767" width="40.33203125" style="44" customWidth="1"/>
    <col min="11768" max="11768" width="12.5" style="44" customWidth="1"/>
    <col min="11769" max="11781" width="0" style="44" hidden="1" customWidth="1"/>
    <col min="11782" max="11783" width="16" style="44" customWidth="1"/>
    <col min="11784" max="11785" width="13.83203125" style="44" customWidth="1"/>
    <col min="11786" max="11786" width="11.08203125" style="44" customWidth="1"/>
    <col min="11787" max="11787" width="11.25" style="44" customWidth="1"/>
    <col min="11788" max="11788" width="11.75" style="44" bestFit="1" customWidth="1"/>
    <col min="11789" max="12021" width="9" style="44"/>
    <col min="12022" max="12022" width="6.25" style="44" customWidth="1"/>
    <col min="12023" max="12023" width="40.33203125" style="44" customWidth="1"/>
    <col min="12024" max="12024" width="12.5" style="44" customWidth="1"/>
    <col min="12025" max="12037" width="0" style="44" hidden="1" customWidth="1"/>
    <col min="12038" max="12039" width="16" style="44" customWidth="1"/>
    <col min="12040" max="12041" width="13.83203125" style="44" customWidth="1"/>
    <col min="12042" max="12042" width="11.08203125" style="44" customWidth="1"/>
    <col min="12043" max="12043" width="11.25" style="44" customWidth="1"/>
    <col min="12044" max="12044" width="11.75" style="44" bestFit="1" customWidth="1"/>
    <col min="12045" max="12277" width="9" style="44"/>
    <col min="12278" max="12278" width="6.25" style="44" customWidth="1"/>
    <col min="12279" max="12279" width="40.33203125" style="44" customWidth="1"/>
    <col min="12280" max="12280" width="12.5" style="44" customWidth="1"/>
    <col min="12281" max="12293" width="0" style="44" hidden="1" customWidth="1"/>
    <col min="12294" max="12295" width="16" style="44" customWidth="1"/>
    <col min="12296" max="12297" width="13.83203125" style="44" customWidth="1"/>
    <col min="12298" max="12298" width="11.08203125" style="44" customWidth="1"/>
    <col min="12299" max="12299" width="11.25" style="44" customWidth="1"/>
    <col min="12300" max="12300" width="11.75" style="44" bestFit="1" customWidth="1"/>
    <col min="12301" max="12533" width="9" style="44"/>
    <col min="12534" max="12534" width="6.25" style="44" customWidth="1"/>
    <col min="12535" max="12535" width="40.33203125" style="44" customWidth="1"/>
    <col min="12536" max="12536" width="12.5" style="44" customWidth="1"/>
    <col min="12537" max="12549" width="0" style="44" hidden="1" customWidth="1"/>
    <col min="12550" max="12551" width="16" style="44" customWidth="1"/>
    <col min="12552" max="12553" width="13.83203125" style="44" customWidth="1"/>
    <col min="12554" max="12554" width="11.08203125" style="44" customWidth="1"/>
    <col min="12555" max="12555" width="11.25" style="44" customWidth="1"/>
    <col min="12556" max="12556" width="11.75" style="44" bestFit="1" customWidth="1"/>
    <col min="12557" max="12789" width="9" style="44"/>
    <col min="12790" max="12790" width="6.25" style="44" customWidth="1"/>
    <col min="12791" max="12791" width="40.33203125" style="44" customWidth="1"/>
    <col min="12792" max="12792" width="12.5" style="44" customWidth="1"/>
    <col min="12793" max="12805" width="0" style="44" hidden="1" customWidth="1"/>
    <col min="12806" max="12807" width="16" style="44" customWidth="1"/>
    <col min="12808" max="12809" width="13.83203125" style="44" customWidth="1"/>
    <col min="12810" max="12810" width="11.08203125" style="44" customWidth="1"/>
    <col min="12811" max="12811" width="11.25" style="44" customWidth="1"/>
    <col min="12812" max="12812" width="11.75" style="44" bestFit="1" customWidth="1"/>
    <col min="12813" max="13045" width="9" style="44"/>
    <col min="13046" max="13046" width="6.25" style="44" customWidth="1"/>
    <col min="13047" max="13047" width="40.33203125" style="44" customWidth="1"/>
    <col min="13048" max="13048" width="12.5" style="44" customWidth="1"/>
    <col min="13049" max="13061" width="0" style="44" hidden="1" customWidth="1"/>
    <col min="13062" max="13063" width="16" style="44" customWidth="1"/>
    <col min="13064" max="13065" width="13.83203125" style="44" customWidth="1"/>
    <col min="13066" max="13066" width="11.08203125" style="44" customWidth="1"/>
    <col min="13067" max="13067" width="11.25" style="44" customWidth="1"/>
    <col min="13068" max="13068" width="11.75" style="44" bestFit="1" customWidth="1"/>
    <col min="13069" max="13301" width="9" style="44"/>
    <col min="13302" max="13302" width="6.25" style="44" customWidth="1"/>
    <col min="13303" max="13303" width="40.33203125" style="44" customWidth="1"/>
    <col min="13304" max="13304" width="12.5" style="44" customWidth="1"/>
    <col min="13305" max="13317" width="0" style="44" hidden="1" customWidth="1"/>
    <col min="13318" max="13319" width="16" style="44" customWidth="1"/>
    <col min="13320" max="13321" width="13.83203125" style="44" customWidth="1"/>
    <col min="13322" max="13322" width="11.08203125" style="44" customWidth="1"/>
    <col min="13323" max="13323" width="11.25" style="44" customWidth="1"/>
    <col min="13324" max="13324" width="11.75" style="44" bestFit="1" customWidth="1"/>
    <col min="13325" max="13557" width="9" style="44"/>
    <col min="13558" max="13558" width="6.25" style="44" customWidth="1"/>
    <col min="13559" max="13559" width="40.33203125" style="44" customWidth="1"/>
    <col min="13560" max="13560" width="12.5" style="44" customWidth="1"/>
    <col min="13561" max="13573" width="0" style="44" hidden="1" customWidth="1"/>
    <col min="13574" max="13575" width="16" style="44" customWidth="1"/>
    <col min="13576" max="13577" width="13.83203125" style="44" customWidth="1"/>
    <col min="13578" max="13578" width="11.08203125" style="44" customWidth="1"/>
    <col min="13579" max="13579" width="11.25" style="44" customWidth="1"/>
    <col min="13580" max="13580" width="11.75" style="44" bestFit="1" customWidth="1"/>
    <col min="13581" max="13813" width="9" style="44"/>
    <col min="13814" max="13814" width="6.25" style="44" customWidth="1"/>
    <col min="13815" max="13815" width="40.33203125" style="44" customWidth="1"/>
    <col min="13816" max="13816" width="12.5" style="44" customWidth="1"/>
    <col min="13817" max="13829" width="0" style="44" hidden="1" customWidth="1"/>
    <col min="13830" max="13831" width="16" style="44" customWidth="1"/>
    <col min="13832" max="13833" width="13.83203125" style="44" customWidth="1"/>
    <col min="13834" max="13834" width="11.08203125" style="44" customWidth="1"/>
    <col min="13835" max="13835" width="11.25" style="44" customWidth="1"/>
    <col min="13836" max="13836" width="11.75" style="44" bestFit="1" customWidth="1"/>
    <col min="13837" max="14069" width="9" style="44"/>
    <col min="14070" max="14070" width="6.25" style="44" customWidth="1"/>
    <col min="14071" max="14071" width="40.33203125" style="44" customWidth="1"/>
    <col min="14072" max="14072" width="12.5" style="44" customWidth="1"/>
    <col min="14073" max="14085" width="0" style="44" hidden="1" customWidth="1"/>
    <col min="14086" max="14087" width="16" style="44" customWidth="1"/>
    <col min="14088" max="14089" width="13.83203125" style="44" customWidth="1"/>
    <col min="14090" max="14090" width="11.08203125" style="44" customWidth="1"/>
    <col min="14091" max="14091" width="11.25" style="44" customWidth="1"/>
    <col min="14092" max="14092" width="11.75" style="44" bestFit="1" customWidth="1"/>
    <col min="14093" max="14325" width="9" style="44"/>
    <col min="14326" max="14326" width="6.25" style="44" customWidth="1"/>
    <col min="14327" max="14327" width="40.33203125" style="44" customWidth="1"/>
    <col min="14328" max="14328" width="12.5" style="44" customWidth="1"/>
    <col min="14329" max="14341" width="0" style="44" hidden="1" customWidth="1"/>
    <col min="14342" max="14343" width="16" style="44" customWidth="1"/>
    <col min="14344" max="14345" width="13.83203125" style="44" customWidth="1"/>
    <col min="14346" max="14346" width="11.08203125" style="44" customWidth="1"/>
    <col min="14347" max="14347" width="11.25" style="44" customWidth="1"/>
    <col min="14348" max="14348" width="11.75" style="44" bestFit="1" customWidth="1"/>
    <col min="14349" max="14581" width="9" style="44"/>
    <col min="14582" max="14582" width="6.25" style="44" customWidth="1"/>
    <col min="14583" max="14583" width="40.33203125" style="44" customWidth="1"/>
    <col min="14584" max="14584" width="12.5" style="44" customWidth="1"/>
    <col min="14585" max="14597" width="0" style="44" hidden="1" customWidth="1"/>
    <col min="14598" max="14599" width="16" style="44" customWidth="1"/>
    <col min="14600" max="14601" width="13.83203125" style="44" customWidth="1"/>
    <col min="14602" max="14602" width="11.08203125" style="44" customWidth="1"/>
    <col min="14603" max="14603" width="11.25" style="44" customWidth="1"/>
    <col min="14604" max="14604" width="11.75" style="44" bestFit="1" customWidth="1"/>
    <col min="14605" max="14837" width="9" style="44"/>
    <col min="14838" max="14838" width="6.25" style="44" customWidth="1"/>
    <col min="14839" max="14839" width="40.33203125" style="44" customWidth="1"/>
    <col min="14840" max="14840" width="12.5" style="44" customWidth="1"/>
    <col min="14841" max="14853" width="0" style="44" hidden="1" customWidth="1"/>
    <col min="14854" max="14855" width="16" style="44" customWidth="1"/>
    <col min="14856" max="14857" width="13.83203125" style="44" customWidth="1"/>
    <col min="14858" max="14858" width="11.08203125" style="44" customWidth="1"/>
    <col min="14859" max="14859" width="11.25" style="44" customWidth="1"/>
    <col min="14860" max="14860" width="11.75" style="44" bestFit="1" customWidth="1"/>
    <col min="14861" max="15093" width="9" style="44"/>
    <col min="15094" max="15094" width="6.25" style="44" customWidth="1"/>
    <col min="15095" max="15095" width="40.33203125" style="44" customWidth="1"/>
    <col min="15096" max="15096" width="12.5" style="44" customWidth="1"/>
    <col min="15097" max="15109" width="0" style="44" hidden="1" customWidth="1"/>
    <col min="15110" max="15111" width="16" style="44" customWidth="1"/>
    <col min="15112" max="15113" width="13.83203125" style="44" customWidth="1"/>
    <col min="15114" max="15114" width="11.08203125" style="44" customWidth="1"/>
    <col min="15115" max="15115" width="11.25" style="44" customWidth="1"/>
    <col min="15116" max="15116" width="11.75" style="44" bestFit="1" customWidth="1"/>
    <col min="15117" max="15349" width="9" style="44"/>
    <col min="15350" max="15350" width="6.25" style="44" customWidth="1"/>
    <col min="15351" max="15351" width="40.33203125" style="44" customWidth="1"/>
    <col min="15352" max="15352" width="12.5" style="44" customWidth="1"/>
    <col min="15353" max="15365" width="0" style="44" hidden="1" customWidth="1"/>
    <col min="15366" max="15367" width="16" style="44" customWidth="1"/>
    <col min="15368" max="15369" width="13.83203125" style="44" customWidth="1"/>
    <col min="15370" max="15370" width="11.08203125" style="44" customWidth="1"/>
    <col min="15371" max="15371" width="11.25" style="44" customWidth="1"/>
    <col min="15372" max="15372" width="11.75" style="44" bestFit="1" customWidth="1"/>
    <col min="15373" max="15605" width="9" style="44"/>
    <col min="15606" max="15606" width="6.25" style="44" customWidth="1"/>
    <col min="15607" max="15607" width="40.33203125" style="44" customWidth="1"/>
    <col min="15608" max="15608" width="12.5" style="44" customWidth="1"/>
    <col min="15609" max="15621" width="0" style="44" hidden="1" customWidth="1"/>
    <col min="15622" max="15623" width="16" style="44" customWidth="1"/>
    <col min="15624" max="15625" width="13.83203125" style="44" customWidth="1"/>
    <col min="15626" max="15626" width="11.08203125" style="44" customWidth="1"/>
    <col min="15627" max="15627" width="11.25" style="44" customWidth="1"/>
    <col min="15628" max="15628" width="11.75" style="44" bestFit="1" customWidth="1"/>
    <col min="15629" max="15861" width="9" style="44"/>
    <col min="15862" max="15862" width="6.25" style="44" customWidth="1"/>
    <col min="15863" max="15863" width="40.33203125" style="44" customWidth="1"/>
    <col min="15864" max="15864" width="12.5" style="44" customWidth="1"/>
    <col min="15865" max="15877" width="0" style="44" hidden="1" customWidth="1"/>
    <col min="15878" max="15879" width="16" style="44" customWidth="1"/>
    <col min="15880" max="15881" width="13.83203125" style="44" customWidth="1"/>
    <col min="15882" max="15882" width="11.08203125" style="44" customWidth="1"/>
    <col min="15883" max="15883" width="11.25" style="44" customWidth="1"/>
    <col min="15884" max="15884" width="11.75" style="44" bestFit="1" customWidth="1"/>
    <col min="15885" max="16117" width="9" style="44"/>
    <col min="16118" max="16118" width="6.25" style="44" customWidth="1"/>
    <col min="16119" max="16119" width="40.33203125" style="44" customWidth="1"/>
    <col min="16120" max="16120" width="12.5" style="44" customWidth="1"/>
    <col min="16121" max="16133" width="0" style="44" hidden="1" customWidth="1"/>
    <col min="16134" max="16135" width="16" style="44" customWidth="1"/>
    <col min="16136" max="16137" width="13.83203125" style="44" customWidth="1"/>
    <col min="16138" max="16138" width="11.08203125" style="44" customWidth="1"/>
    <col min="16139" max="16139" width="11.25" style="44" customWidth="1"/>
    <col min="16140" max="16140" width="11.75" style="44" bestFit="1" customWidth="1"/>
    <col min="16141" max="16384" width="9" style="44"/>
  </cols>
  <sheetData>
    <row r="1" spans="1:20" ht="27.75" customHeight="1">
      <c r="A1" s="14" t="s">
        <v>50</v>
      </c>
      <c r="B1" s="43"/>
      <c r="C1" s="43"/>
      <c r="D1" s="43"/>
      <c r="E1" s="43"/>
      <c r="F1" s="43"/>
      <c r="G1" s="126"/>
      <c r="H1" s="126"/>
      <c r="I1" s="126"/>
      <c r="J1" s="126"/>
      <c r="K1" s="126"/>
      <c r="L1" s="126"/>
      <c r="M1" s="126"/>
      <c r="N1" s="43"/>
    </row>
    <row r="2" spans="1:20" ht="31.5" customHeight="1">
      <c r="A2" s="256" t="s">
        <v>292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</row>
    <row r="3" spans="1:20">
      <c r="A3" s="257" t="str">
        <f>+'Biểu 01 (ĐTC tỉnh)'!A3:O3</f>
        <v>(Kèm theo Báo cáo số         /BC-UBND, ngày        tháng 6 năm 2022 của UBND huyện Tuần Giáo)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</row>
    <row r="4" spans="1:20" ht="36.75" customHeight="1">
      <c r="A4" s="258" t="s">
        <v>46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</row>
    <row r="5" spans="1:20" s="45" customFormat="1" ht="36.75" customHeight="1">
      <c r="A5" s="259" t="s">
        <v>51</v>
      </c>
      <c r="B5" s="260" t="s">
        <v>1</v>
      </c>
      <c r="C5" s="260" t="s">
        <v>27</v>
      </c>
      <c r="D5" s="260" t="s">
        <v>90</v>
      </c>
      <c r="E5" s="260" t="s">
        <v>47</v>
      </c>
      <c r="F5" s="260"/>
      <c r="G5" s="265" t="s">
        <v>83</v>
      </c>
      <c r="H5" s="266"/>
      <c r="I5" s="265" t="s">
        <v>84</v>
      </c>
      <c r="J5" s="266"/>
      <c r="K5" s="261" t="s">
        <v>251</v>
      </c>
      <c r="L5" s="261" t="s">
        <v>271</v>
      </c>
      <c r="M5" s="261" t="s">
        <v>252</v>
      </c>
      <c r="N5" s="261" t="s">
        <v>8</v>
      </c>
    </row>
    <row r="6" spans="1:20" s="45" customFormat="1" ht="36.75" customHeight="1">
      <c r="A6" s="259"/>
      <c r="B6" s="260"/>
      <c r="C6" s="260"/>
      <c r="D6" s="260"/>
      <c r="E6" s="260" t="s">
        <v>279</v>
      </c>
      <c r="F6" s="228" t="s">
        <v>15</v>
      </c>
      <c r="G6" s="260" t="s">
        <v>217</v>
      </c>
      <c r="H6" s="260" t="s">
        <v>88</v>
      </c>
      <c r="I6" s="260" t="s">
        <v>217</v>
      </c>
      <c r="J6" s="260" t="s">
        <v>89</v>
      </c>
      <c r="K6" s="262"/>
      <c r="L6" s="262"/>
      <c r="M6" s="262"/>
      <c r="N6" s="262"/>
    </row>
    <row r="7" spans="1:20" s="45" customFormat="1" ht="48.75" customHeight="1">
      <c r="A7" s="259"/>
      <c r="B7" s="260"/>
      <c r="C7" s="260"/>
      <c r="D7" s="260"/>
      <c r="E7" s="260"/>
      <c r="F7" s="224" t="s">
        <v>283</v>
      </c>
      <c r="G7" s="260"/>
      <c r="H7" s="260"/>
      <c r="I7" s="260"/>
      <c r="J7" s="260"/>
      <c r="K7" s="263"/>
      <c r="L7" s="263"/>
      <c r="M7" s="263"/>
      <c r="N7" s="262"/>
    </row>
    <row r="8" spans="1:20" s="48" customFormat="1" ht="22.5" customHeight="1">
      <c r="A8" s="46">
        <v>1</v>
      </c>
      <c r="B8" s="47">
        <v>2</v>
      </c>
      <c r="C8" s="46">
        <v>3</v>
      </c>
      <c r="D8" s="47">
        <v>4</v>
      </c>
      <c r="E8" s="47"/>
      <c r="F8" s="46">
        <v>5</v>
      </c>
      <c r="G8" s="47">
        <v>6</v>
      </c>
      <c r="H8" s="46">
        <v>7</v>
      </c>
      <c r="I8" s="47">
        <v>8</v>
      </c>
      <c r="J8" s="46">
        <v>9</v>
      </c>
      <c r="K8" s="47">
        <v>10</v>
      </c>
      <c r="L8" s="47"/>
      <c r="M8" s="47">
        <v>11</v>
      </c>
      <c r="N8" s="46">
        <v>12</v>
      </c>
    </row>
    <row r="9" spans="1:20" ht="36.75" customHeight="1">
      <c r="A9" s="152"/>
      <c r="B9" s="50" t="s">
        <v>56</v>
      </c>
      <c r="C9" s="47"/>
      <c r="D9" s="142">
        <f t="shared" ref="D9:K9" si="0">SUM(D10:D14)</f>
        <v>108000</v>
      </c>
      <c r="E9" s="142">
        <f t="shared" si="0"/>
        <v>22234</v>
      </c>
      <c r="F9" s="142">
        <f t="shared" si="0"/>
        <v>22234</v>
      </c>
      <c r="G9" s="142">
        <f t="shared" si="0"/>
        <v>21679.883999999998</v>
      </c>
      <c r="H9" s="142">
        <f t="shared" si="0"/>
        <v>33153.114000000001</v>
      </c>
      <c r="I9" s="142">
        <f t="shared" si="0"/>
        <v>14329.552</v>
      </c>
      <c r="J9" s="142">
        <f t="shared" si="0"/>
        <v>31723.552</v>
      </c>
      <c r="K9" s="142">
        <f t="shared" si="0"/>
        <v>22234</v>
      </c>
      <c r="L9" s="142">
        <f>SUM(L10:L15)</f>
        <v>79372</v>
      </c>
      <c r="M9" s="142">
        <f>SUM(M10:M15)</f>
        <v>27000</v>
      </c>
      <c r="N9" s="150"/>
      <c r="O9" s="44">
        <f>+D9-J9</f>
        <v>76276.448000000004</v>
      </c>
      <c r="P9" s="44">
        <f>+E9-I9</f>
        <v>7904.4480000000003</v>
      </c>
      <c r="Q9" s="44">
        <f>+H9-J9</f>
        <v>1429.5620000000017</v>
      </c>
      <c r="R9" s="44">
        <f>+E9-K9</f>
        <v>0</v>
      </c>
      <c r="S9" s="44">
        <f>+K9-I9</f>
        <v>7904.4480000000003</v>
      </c>
      <c r="T9" s="44">
        <f>+O9-S9</f>
        <v>68372</v>
      </c>
    </row>
    <row r="10" spans="1:20" ht="42.75" customHeight="1">
      <c r="A10" s="15">
        <v>1</v>
      </c>
      <c r="B10" s="52" t="s">
        <v>30</v>
      </c>
      <c r="C10" s="16" t="s">
        <v>31</v>
      </c>
      <c r="D10" s="189">
        <v>5000</v>
      </c>
      <c r="E10" s="189">
        <f>F10</f>
        <v>1500</v>
      </c>
      <c r="F10" s="145">
        <v>1500</v>
      </c>
      <c r="G10" s="145">
        <v>2250</v>
      </c>
      <c r="H10" s="145">
        <f>800+G10</f>
        <v>3050</v>
      </c>
      <c r="I10" s="145">
        <v>500</v>
      </c>
      <c r="J10" s="145">
        <f>2500+I10</f>
        <v>3000</v>
      </c>
      <c r="K10" s="145">
        <v>1500</v>
      </c>
      <c r="L10" s="145">
        <v>1000</v>
      </c>
      <c r="M10" s="145">
        <f>D10-4000</f>
        <v>1000</v>
      </c>
      <c r="N10" s="53"/>
      <c r="O10" s="44">
        <f t="shared" ref="O10:O15" si="1">+D10-J10</f>
        <v>2000</v>
      </c>
      <c r="P10" s="44">
        <f t="shared" ref="P10:P14" si="2">+E10-I10</f>
        <v>1000</v>
      </c>
      <c r="Q10" s="44">
        <f t="shared" ref="Q10:Q15" si="3">+H10-J10</f>
        <v>50</v>
      </c>
      <c r="R10" s="44">
        <f t="shared" ref="R10:R14" si="4">+E10-K10</f>
        <v>0</v>
      </c>
      <c r="S10" s="44">
        <f t="shared" ref="S10:S14" si="5">+K10-I10</f>
        <v>1000</v>
      </c>
      <c r="T10" s="44">
        <f t="shared" ref="T10:T14" si="6">+O10-S10</f>
        <v>1000</v>
      </c>
    </row>
    <row r="11" spans="1:20" ht="42.65" customHeight="1">
      <c r="A11" s="15">
        <v>2</v>
      </c>
      <c r="B11" s="52" t="s">
        <v>32</v>
      </c>
      <c r="C11" s="16" t="s">
        <v>31</v>
      </c>
      <c r="D11" s="189">
        <v>40000</v>
      </c>
      <c r="E11" s="189">
        <f t="shared" ref="E11:E14" si="7">F11</f>
        <v>8700</v>
      </c>
      <c r="F11" s="145">
        <v>8700</v>
      </c>
      <c r="G11" s="147">
        <f>2967+7512.884</f>
        <v>10479.884</v>
      </c>
      <c r="H11" s="147">
        <f>3343+G11</f>
        <v>13822.884</v>
      </c>
      <c r="I11" s="147">
        <v>8700</v>
      </c>
      <c r="J11" s="147">
        <f>4360+I11</f>
        <v>13060</v>
      </c>
      <c r="K11" s="147">
        <v>8700</v>
      </c>
      <c r="L11" s="147">
        <f>D11-J11</f>
        <v>26940</v>
      </c>
      <c r="M11" s="147">
        <v>10000</v>
      </c>
      <c r="N11" s="153"/>
      <c r="O11" s="44">
        <f t="shared" si="1"/>
        <v>26940</v>
      </c>
      <c r="P11" s="44">
        <f t="shared" si="2"/>
        <v>0</v>
      </c>
      <c r="Q11" s="44">
        <f t="shared" si="3"/>
        <v>762.88400000000001</v>
      </c>
      <c r="R11" s="44">
        <f t="shared" si="4"/>
        <v>0</v>
      </c>
      <c r="S11" s="44">
        <f t="shared" si="5"/>
        <v>0</v>
      </c>
      <c r="T11" s="44">
        <f t="shared" si="6"/>
        <v>26940</v>
      </c>
    </row>
    <row r="12" spans="1:20" ht="39" customHeight="1">
      <c r="A12" s="15">
        <v>3</v>
      </c>
      <c r="B12" s="52" t="s">
        <v>33</v>
      </c>
      <c r="C12" s="16" t="s">
        <v>31</v>
      </c>
      <c r="D12" s="189">
        <v>18000</v>
      </c>
      <c r="E12" s="189">
        <f t="shared" si="7"/>
        <v>4500</v>
      </c>
      <c r="F12" s="145">
        <v>4500</v>
      </c>
      <c r="G12" s="147">
        <v>5050</v>
      </c>
      <c r="H12" s="147">
        <f>2030+G12</f>
        <v>7080</v>
      </c>
      <c r="I12" s="147">
        <v>2508.674</v>
      </c>
      <c r="J12" s="147">
        <f>4534+I12</f>
        <v>7042.674</v>
      </c>
      <c r="K12" s="147">
        <v>4500</v>
      </c>
      <c r="L12" s="147">
        <f>D12-9034</f>
        <v>8966</v>
      </c>
      <c r="M12" s="147">
        <v>4000</v>
      </c>
      <c r="N12" s="153"/>
      <c r="O12" s="44">
        <f t="shared" si="1"/>
        <v>10957.326000000001</v>
      </c>
      <c r="P12" s="44">
        <f t="shared" si="2"/>
        <v>1991.326</v>
      </c>
      <c r="Q12" s="44">
        <f t="shared" si="3"/>
        <v>37.326000000000022</v>
      </c>
      <c r="R12" s="44">
        <f t="shared" si="4"/>
        <v>0</v>
      </c>
      <c r="S12" s="44">
        <f t="shared" si="5"/>
        <v>1991.326</v>
      </c>
      <c r="T12" s="44">
        <f t="shared" si="6"/>
        <v>8966</v>
      </c>
    </row>
    <row r="13" spans="1:20" ht="47.25" customHeight="1">
      <c r="A13" s="15">
        <v>4</v>
      </c>
      <c r="B13" s="54" t="s">
        <v>34</v>
      </c>
      <c r="C13" s="16" t="s">
        <v>31</v>
      </c>
      <c r="D13" s="189">
        <v>33000</v>
      </c>
      <c r="E13" s="189">
        <f t="shared" si="7"/>
        <v>6534</v>
      </c>
      <c r="F13" s="190">
        <v>6534</v>
      </c>
      <c r="G13" s="191">
        <v>3900</v>
      </c>
      <c r="H13" s="147">
        <f>2030+G13</f>
        <v>5930</v>
      </c>
      <c r="I13" s="191">
        <v>1620.8779999999999</v>
      </c>
      <c r="J13" s="191">
        <f>4000+I13</f>
        <v>5620.8779999999997</v>
      </c>
      <c r="K13" s="191">
        <v>6534</v>
      </c>
      <c r="L13" s="191">
        <f>D13-10534</f>
        <v>22466</v>
      </c>
      <c r="M13" s="191">
        <v>10000</v>
      </c>
      <c r="N13" s="153"/>
      <c r="O13" s="44">
        <f t="shared" si="1"/>
        <v>27379.121999999999</v>
      </c>
      <c r="P13" s="44">
        <f t="shared" si="2"/>
        <v>4913.1220000000003</v>
      </c>
      <c r="Q13" s="44">
        <f t="shared" si="3"/>
        <v>309.1220000000003</v>
      </c>
      <c r="R13" s="44">
        <f t="shared" si="4"/>
        <v>0</v>
      </c>
      <c r="S13" s="44">
        <f t="shared" si="5"/>
        <v>4913.1220000000003</v>
      </c>
      <c r="T13" s="44">
        <f t="shared" si="6"/>
        <v>22466</v>
      </c>
    </row>
    <row r="14" spans="1:20" ht="46.5">
      <c r="A14" s="15">
        <v>5</v>
      </c>
      <c r="B14" s="54" t="s">
        <v>35</v>
      </c>
      <c r="C14" s="16" t="s">
        <v>36</v>
      </c>
      <c r="D14" s="189">
        <v>12000</v>
      </c>
      <c r="E14" s="189">
        <f t="shared" si="7"/>
        <v>1000</v>
      </c>
      <c r="F14" s="190">
        <v>1000</v>
      </c>
      <c r="G14" s="191"/>
      <c r="H14" s="191">
        <f>2934.23+336</f>
        <v>3270.23</v>
      </c>
      <c r="I14" s="191">
        <v>1000</v>
      </c>
      <c r="J14" s="191">
        <f>2000+I14</f>
        <v>3000</v>
      </c>
      <c r="K14" s="191">
        <v>1000</v>
      </c>
      <c r="L14" s="191">
        <v>0</v>
      </c>
      <c r="M14" s="191">
        <v>0</v>
      </c>
      <c r="N14" s="141" t="s">
        <v>203</v>
      </c>
      <c r="O14" s="44">
        <f t="shared" si="1"/>
        <v>9000</v>
      </c>
      <c r="P14" s="44">
        <f t="shared" si="2"/>
        <v>0</v>
      </c>
      <c r="Q14" s="44">
        <f t="shared" si="3"/>
        <v>270.23</v>
      </c>
      <c r="R14" s="44">
        <f t="shared" si="4"/>
        <v>0</v>
      </c>
      <c r="S14" s="44">
        <f t="shared" si="5"/>
        <v>0</v>
      </c>
      <c r="T14" s="44">
        <f t="shared" si="6"/>
        <v>9000</v>
      </c>
    </row>
    <row r="15" spans="1:20" ht="30.75" hidden="1" customHeight="1">
      <c r="A15" s="203" t="s">
        <v>92</v>
      </c>
      <c r="B15" s="204" t="s">
        <v>257</v>
      </c>
      <c r="C15" s="16" t="s">
        <v>31</v>
      </c>
      <c r="D15" s="189">
        <v>44500</v>
      </c>
      <c r="E15" s="189"/>
      <c r="F15" s="205"/>
      <c r="G15" s="206"/>
      <c r="H15" s="206"/>
      <c r="I15" s="206"/>
      <c r="J15" s="206"/>
      <c r="K15" s="206"/>
      <c r="L15" s="191">
        <v>20000</v>
      </c>
      <c r="M15" s="191">
        <v>2000</v>
      </c>
      <c r="N15" s="56"/>
      <c r="O15" s="44">
        <f t="shared" si="1"/>
        <v>44500</v>
      </c>
      <c r="Q15" s="44">
        <f t="shared" si="3"/>
        <v>0</v>
      </c>
    </row>
    <row r="16" spans="1:20" ht="16.5" customHeight="1">
      <c r="A16" s="64"/>
      <c r="B16" s="69"/>
      <c r="C16" s="70"/>
      <c r="D16" s="70"/>
      <c r="E16" s="70"/>
      <c r="F16" s="71"/>
      <c r="G16" s="128"/>
      <c r="H16" s="128"/>
      <c r="I16" s="128"/>
      <c r="J16" s="128"/>
      <c r="K16" s="128"/>
      <c r="L16" s="128"/>
      <c r="M16" s="128"/>
      <c r="N16" s="72"/>
    </row>
    <row r="17" spans="1:14" ht="16.5" customHeight="1">
      <c r="A17" s="64"/>
      <c r="B17" s="69"/>
      <c r="C17" s="70"/>
      <c r="D17" s="70"/>
      <c r="E17" s="70"/>
      <c r="F17" s="71"/>
      <c r="G17" s="128"/>
      <c r="H17" s="128"/>
      <c r="I17" s="128"/>
      <c r="J17" s="128"/>
      <c r="K17" s="128"/>
      <c r="L17" s="128"/>
      <c r="M17" s="128"/>
      <c r="N17" s="72"/>
    </row>
    <row r="18" spans="1:14" ht="16.5" customHeight="1">
      <c r="A18" s="64"/>
      <c r="B18" s="69"/>
      <c r="C18" s="70"/>
      <c r="D18" s="70"/>
      <c r="E18" s="70"/>
      <c r="F18" s="71"/>
      <c r="G18" s="128"/>
      <c r="H18" s="128"/>
      <c r="I18" s="128"/>
      <c r="J18" s="128"/>
      <c r="K18" s="128"/>
      <c r="L18" s="128"/>
      <c r="M18" s="128"/>
      <c r="N18" s="72"/>
    </row>
    <row r="19" spans="1:14" ht="16.5" customHeight="1">
      <c r="A19" s="64"/>
      <c r="B19" s="69"/>
      <c r="C19" s="70"/>
      <c r="D19" s="70"/>
      <c r="E19" s="70"/>
      <c r="F19" s="71"/>
      <c r="G19" s="128"/>
      <c r="H19" s="128"/>
      <c r="I19" s="128"/>
      <c r="J19" s="128"/>
      <c r="K19" s="128"/>
      <c r="L19" s="128"/>
      <c r="M19" s="128"/>
      <c r="N19" s="72"/>
    </row>
    <row r="20" spans="1:14" ht="16.5" customHeight="1">
      <c r="A20" s="64"/>
      <c r="B20" s="69"/>
      <c r="C20" s="70"/>
      <c r="D20" s="70"/>
      <c r="E20" s="70"/>
      <c r="F20" s="71"/>
      <c r="G20" s="128"/>
      <c r="H20" s="128"/>
      <c r="I20" s="128"/>
      <c r="J20" s="128"/>
      <c r="K20" s="128"/>
      <c r="L20" s="128"/>
      <c r="M20" s="128"/>
      <c r="N20" s="72"/>
    </row>
    <row r="21" spans="1:14" ht="16.5" customHeight="1">
      <c r="A21" s="64"/>
      <c r="B21" s="69"/>
      <c r="C21" s="70"/>
      <c r="D21" s="70"/>
      <c r="E21" s="70"/>
      <c r="F21" s="71"/>
      <c r="G21" s="128"/>
      <c r="H21" s="128"/>
      <c r="I21" s="128"/>
      <c r="J21" s="128"/>
      <c r="K21" s="128"/>
      <c r="L21" s="128"/>
      <c r="M21" s="128"/>
      <c r="N21" s="72"/>
    </row>
    <row r="22" spans="1:14" ht="16.5" customHeight="1">
      <c r="A22" s="64"/>
      <c r="B22" s="69"/>
      <c r="C22" s="70"/>
      <c r="D22" s="70"/>
      <c r="E22" s="70"/>
      <c r="F22" s="71"/>
      <c r="G22" s="128"/>
      <c r="H22" s="128"/>
      <c r="I22" s="128"/>
      <c r="J22" s="128"/>
      <c r="K22" s="128"/>
      <c r="L22" s="128"/>
      <c r="M22" s="128"/>
      <c r="N22" s="72"/>
    </row>
    <row r="23" spans="1:14" ht="16.5" customHeight="1">
      <c r="A23" s="64"/>
      <c r="B23" s="69"/>
      <c r="C23" s="70"/>
      <c r="D23" s="70"/>
      <c r="E23" s="70"/>
      <c r="F23" s="71"/>
      <c r="G23" s="128"/>
      <c r="H23" s="128"/>
      <c r="I23" s="128"/>
      <c r="J23" s="128"/>
      <c r="K23" s="128"/>
      <c r="L23" s="128"/>
      <c r="M23" s="128"/>
      <c r="N23" s="72"/>
    </row>
    <row r="24" spans="1:14" ht="16.5" customHeight="1">
      <c r="B24" s="74"/>
      <c r="C24" s="70"/>
      <c r="D24" s="70"/>
      <c r="E24" s="70"/>
      <c r="F24" s="71"/>
      <c r="G24" s="128"/>
      <c r="H24" s="128"/>
      <c r="I24" s="128"/>
      <c r="J24" s="128"/>
      <c r="K24" s="128"/>
      <c r="L24" s="128"/>
      <c r="M24" s="128"/>
      <c r="N24" s="72"/>
    </row>
    <row r="25" spans="1:14" ht="31.5" customHeight="1">
      <c r="B25" s="264"/>
      <c r="C25" s="264"/>
      <c r="D25" s="75"/>
      <c r="E25" s="223"/>
      <c r="F25" s="75"/>
      <c r="G25" s="129"/>
      <c r="H25" s="129"/>
      <c r="I25" s="129"/>
      <c r="J25" s="129"/>
      <c r="K25" s="129"/>
      <c r="L25" s="129"/>
      <c r="M25" s="129"/>
    </row>
    <row r="26" spans="1:14" ht="20.149999999999999" customHeight="1">
      <c r="A26" s="76"/>
    </row>
    <row r="27" spans="1:14">
      <c r="A27" s="76"/>
      <c r="B27" s="44"/>
      <c r="C27" s="44"/>
      <c r="D27" s="44"/>
      <c r="E27" s="44"/>
      <c r="F27" s="44"/>
      <c r="G27" s="130"/>
      <c r="H27" s="130"/>
      <c r="I27" s="130"/>
      <c r="J27" s="130"/>
      <c r="K27" s="130"/>
      <c r="L27" s="130"/>
      <c r="M27" s="130"/>
    </row>
    <row r="28" spans="1:14">
      <c r="A28" s="76"/>
      <c r="B28" s="44"/>
      <c r="C28" s="44"/>
      <c r="D28" s="44"/>
      <c r="E28" s="44"/>
      <c r="F28" s="44"/>
      <c r="G28" s="130"/>
      <c r="H28" s="130"/>
      <c r="I28" s="130"/>
      <c r="J28" s="130"/>
      <c r="K28" s="130"/>
      <c r="L28" s="130"/>
      <c r="M28" s="130"/>
    </row>
    <row r="29" spans="1:14">
      <c r="A29" s="76"/>
      <c r="B29" s="44"/>
      <c r="C29" s="44"/>
      <c r="D29" s="44"/>
      <c r="E29" s="44"/>
      <c r="F29" s="44"/>
      <c r="G29" s="130"/>
      <c r="H29" s="130"/>
      <c r="I29" s="130"/>
      <c r="J29" s="130"/>
      <c r="K29" s="130"/>
      <c r="L29" s="130"/>
      <c r="M29" s="130"/>
    </row>
    <row r="30" spans="1:14" s="68" customFormat="1">
      <c r="A30" s="76"/>
      <c r="B30" s="44"/>
      <c r="C30" s="44"/>
      <c r="D30" s="44"/>
      <c r="E30" s="44"/>
      <c r="F30" s="44"/>
      <c r="G30" s="130"/>
      <c r="H30" s="130"/>
      <c r="I30" s="130"/>
      <c r="J30" s="130"/>
      <c r="K30" s="130"/>
      <c r="L30" s="130"/>
      <c r="M30" s="130"/>
    </row>
    <row r="31" spans="1:14" s="68" customFormat="1">
      <c r="A31" s="76"/>
      <c r="B31" s="44"/>
      <c r="C31" s="44"/>
      <c r="D31" s="44"/>
      <c r="E31" s="44"/>
      <c r="F31" s="44"/>
      <c r="G31" s="130"/>
      <c r="H31" s="130"/>
      <c r="I31" s="130"/>
      <c r="J31" s="130"/>
      <c r="K31" s="130"/>
      <c r="L31" s="130"/>
      <c r="M31" s="130"/>
    </row>
    <row r="32" spans="1:14" s="68" customFormat="1">
      <c r="A32" s="76"/>
      <c r="B32" s="44"/>
      <c r="C32" s="44"/>
      <c r="D32" s="44"/>
      <c r="E32" s="44"/>
      <c r="F32" s="44"/>
      <c r="G32" s="130"/>
      <c r="H32" s="130"/>
      <c r="I32" s="130"/>
      <c r="J32" s="130"/>
      <c r="K32" s="130"/>
      <c r="L32" s="130"/>
      <c r="M32" s="130"/>
    </row>
    <row r="33" spans="1:13" s="68" customFormat="1">
      <c r="A33" s="76"/>
      <c r="B33" s="44"/>
      <c r="C33" s="44"/>
      <c r="D33" s="44"/>
      <c r="E33" s="44"/>
      <c r="F33" s="44"/>
      <c r="G33" s="130"/>
      <c r="H33" s="130"/>
      <c r="I33" s="130"/>
      <c r="J33" s="130"/>
      <c r="K33" s="130"/>
      <c r="L33" s="130"/>
      <c r="M33" s="130"/>
    </row>
    <row r="34" spans="1:13" s="68" customFormat="1">
      <c r="A34" s="76"/>
      <c r="B34" s="44"/>
      <c r="C34" s="44"/>
      <c r="D34" s="44"/>
      <c r="E34" s="44"/>
      <c r="F34" s="44"/>
      <c r="G34" s="130"/>
      <c r="H34" s="130"/>
      <c r="I34" s="130"/>
      <c r="J34" s="130"/>
      <c r="K34" s="130"/>
      <c r="L34" s="130"/>
      <c r="M34" s="130"/>
    </row>
    <row r="35" spans="1:13" s="68" customFormat="1">
      <c r="A35" s="76"/>
      <c r="B35" s="44"/>
      <c r="C35" s="44"/>
      <c r="D35" s="44"/>
      <c r="E35" s="44"/>
      <c r="F35" s="44"/>
      <c r="G35" s="130"/>
      <c r="H35" s="130"/>
      <c r="I35" s="130"/>
      <c r="J35" s="130"/>
      <c r="K35" s="130"/>
      <c r="L35" s="130"/>
      <c r="M35" s="130"/>
    </row>
    <row r="36" spans="1:13" s="68" customFormat="1">
      <c r="A36" s="76"/>
      <c r="B36" s="44"/>
      <c r="C36" s="44"/>
      <c r="D36" s="44"/>
      <c r="E36" s="44"/>
      <c r="F36" s="44"/>
      <c r="G36" s="130"/>
      <c r="H36" s="130"/>
      <c r="I36" s="130"/>
      <c r="J36" s="130"/>
      <c r="K36" s="130"/>
      <c r="L36" s="130"/>
      <c r="M36" s="130"/>
    </row>
    <row r="37" spans="1:13" s="68" customFormat="1">
      <c r="A37" s="76"/>
      <c r="B37" s="44"/>
      <c r="C37" s="44"/>
      <c r="D37" s="44"/>
      <c r="E37" s="44"/>
      <c r="F37" s="44"/>
      <c r="G37" s="130"/>
      <c r="H37" s="130"/>
      <c r="I37" s="130"/>
      <c r="J37" s="130"/>
      <c r="K37" s="130"/>
      <c r="L37" s="130"/>
      <c r="M37" s="130"/>
    </row>
    <row r="38" spans="1:13" s="68" customFormat="1">
      <c r="A38" s="76"/>
      <c r="B38" s="44"/>
      <c r="C38" s="44"/>
      <c r="D38" s="44"/>
      <c r="E38" s="44"/>
      <c r="F38" s="44"/>
      <c r="G38" s="130"/>
      <c r="H38" s="130"/>
      <c r="I38" s="130"/>
      <c r="J38" s="130"/>
      <c r="K38" s="130"/>
      <c r="L38" s="130"/>
      <c r="M38" s="130"/>
    </row>
    <row r="39" spans="1:13" s="68" customFormat="1">
      <c r="A39" s="76"/>
      <c r="B39" s="44"/>
      <c r="C39" s="44"/>
      <c r="D39" s="44"/>
      <c r="E39" s="44"/>
      <c r="F39" s="44"/>
      <c r="G39" s="130"/>
      <c r="H39" s="130"/>
      <c r="I39" s="130"/>
      <c r="J39" s="130"/>
      <c r="K39" s="130"/>
      <c r="L39" s="130"/>
      <c r="M39" s="130"/>
    </row>
    <row r="40" spans="1:13" s="68" customFormat="1">
      <c r="A40" s="76"/>
      <c r="B40" s="44"/>
      <c r="C40" s="44"/>
      <c r="D40" s="44"/>
      <c r="E40" s="44"/>
      <c r="F40" s="44"/>
      <c r="G40" s="130"/>
      <c r="H40" s="130"/>
      <c r="I40" s="130"/>
      <c r="J40" s="130"/>
      <c r="K40" s="130"/>
      <c r="L40" s="130"/>
      <c r="M40" s="130"/>
    </row>
    <row r="41" spans="1:13" s="68" customFormat="1">
      <c r="A41" s="76"/>
      <c r="B41" s="44"/>
      <c r="C41" s="44"/>
      <c r="D41" s="44"/>
      <c r="E41" s="44"/>
      <c r="F41" s="44"/>
      <c r="G41" s="130"/>
      <c r="H41" s="130"/>
      <c r="I41" s="130"/>
      <c r="J41" s="130"/>
      <c r="K41" s="130"/>
      <c r="L41" s="130"/>
      <c r="M41" s="130"/>
    </row>
    <row r="42" spans="1:13" s="68" customFormat="1">
      <c r="A42" s="76"/>
      <c r="B42" s="44"/>
      <c r="C42" s="44"/>
      <c r="D42" s="44"/>
      <c r="E42" s="44"/>
      <c r="F42" s="44"/>
      <c r="G42" s="130"/>
      <c r="H42" s="130"/>
      <c r="I42" s="130"/>
      <c r="J42" s="130"/>
      <c r="K42" s="130"/>
      <c r="L42" s="130"/>
      <c r="M42" s="130"/>
    </row>
    <row r="43" spans="1:13" s="68" customFormat="1">
      <c r="A43" s="76"/>
      <c r="B43" s="44"/>
      <c r="C43" s="44"/>
      <c r="D43" s="44"/>
      <c r="E43" s="44"/>
      <c r="F43" s="44"/>
      <c r="G43" s="130"/>
      <c r="H43" s="130"/>
      <c r="I43" s="130"/>
      <c r="J43" s="130"/>
      <c r="K43" s="130"/>
      <c r="L43" s="130"/>
      <c r="M43" s="130"/>
    </row>
    <row r="44" spans="1:13" s="68" customFormat="1">
      <c r="A44" s="76"/>
      <c r="B44" s="44"/>
      <c r="C44" s="44"/>
      <c r="D44" s="44"/>
      <c r="E44" s="44"/>
      <c r="F44" s="44"/>
      <c r="G44" s="130"/>
      <c r="H44" s="130"/>
      <c r="I44" s="130"/>
      <c r="J44" s="130"/>
      <c r="K44" s="130"/>
      <c r="L44" s="130"/>
      <c r="M44" s="130"/>
    </row>
    <row r="45" spans="1:13" s="68" customFormat="1">
      <c r="A45" s="76"/>
      <c r="B45" s="44"/>
      <c r="C45" s="44"/>
      <c r="D45" s="44"/>
      <c r="E45" s="44"/>
      <c r="F45" s="44"/>
      <c r="G45" s="130"/>
      <c r="H45" s="130"/>
      <c r="I45" s="130"/>
      <c r="J45" s="130"/>
      <c r="K45" s="130"/>
      <c r="L45" s="130"/>
      <c r="M45" s="130"/>
    </row>
    <row r="46" spans="1:13" s="68" customFormat="1">
      <c r="A46" s="76"/>
      <c r="B46" s="44"/>
      <c r="C46" s="44"/>
      <c r="D46" s="44"/>
      <c r="E46" s="44"/>
      <c r="F46" s="44"/>
      <c r="G46" s="130"/>
      <c r="H46" s="130"/>
      <c r="I46" s="130"/>
      <c r="J46" s="130"/>
      <c r="K46" s="130"/>
      <c r="L46" s="130"/>
      <c r="M46" s="130"/>
    </row>
    <row r="47" spans="1:13" s="68" customFormat="1">
      <c r="A47" s="76"/>
      <c r="B47" s="44"/>
      <c r="C47" s="44"/>
      <c r="D47" s="44"/>
      <c r="E47" s="44"/>
      <c r="F47" s="44"/>
      <c r="G47" s="130"/>
      <c r="H47" s="130"/>
      <c r="I47" s="130"/>
      <c r="J47" s="130"/>
      <c r="K47" s="130"/>
      <c r="L47" s="130"/>
      <c r="M47" s="130"/>
    </row>
    <row r="48" spans="1:13" s="68" customFormat="1">
      <c r="A48" s="76"/>
      <c r="B48" s="44"/>
      <c r="C48" s="44"/>
      <c r="D48" s="44"/>
      <c r="E48" s="44"/>
      <c r="F48" s="44"/>
      <c r="G48" s="130"/>
      <c r="H48" s="130"/>
      <c r="I48" s="130"/>
      <c r="J48" s="130"/>
      <c r="K48" s="130"/>
      <c r="L48" s="130"/>
      <c r="M48" s="130"/>
    </row>
    <row r="49" spans="1:13" s="68" customFormat="1">
      <c r="A49" s="76"/>
      <c r="B49" s="44"/>
      <c r="C49" s="44"/>
      <c r="D49" s="44"/>
      <c r="E49" s="44"/>
      <c r="F49" s="44"/>
      <c r="G49" s="130"/>
      <c r="H49" s="130"/>
      <c r="I49" s="130"/>
      <c r="J49" s="130"/>
      <c r="K49" s="130"/>
      <c r="L49" s="130"/>
      <c r="M49" s="130"/>
    </row>
    <row r="50" spans="1:13" s="68" customFormat="1">
      <c r="A50" s="76"/>
      <c r="B50" s="44"/>
      <c r="C50" s="44"/>
      <c r="D50" s="44"/>
      <c r="E50" s="44"/>
      <c r="F50" s="44"/>
      <c r="G50" s="130"/>
      <c r="H50" s="130"/>
      <c r="I50" s="130"/>
      <c r="J50" s="130"/>
      <c r="K50" s="130"/>
      <c r="L50" s="130"/>
      <c r="M50" s="130"/>
    </row>
    <row r="51" spans="1:13" s="68" customFormat="1">
      <c r="A51" s="76"/>
      <c r="B51" s="44"/>
      <c r="C51" s="44"/>
      <c r="D51" s="44"/>
      <c r="E51" s="44"/>
      <c r="F51" s="44"/>
      <c r="G51" s="130"/>
      <c r="H51" s="130"/>
      <c r="I51" s="130"/>
      <c r="J51" s="130"/>
      <c r="K51" s="130"/>
      <c r="L51" s="130"/>
      <c r="M51" s="130"/>
    </row>
    <row r="52" spans="1:13" s="68" customFormat="1">
      <c r="A52" s="76"/>
      <c r="B52" s="44"/>
      <c r="C52" s="44"/>
      <c r="D52" s="44"/>
      <c r="E52" s="44"/>
      <c r="F52" s="44"/>
      <c r="G52" s="130"/>
      <c r="H52" s="130"/>
      <c r="I52" s="130"/>
      <c r="J52" s="130"/>
      <c r="K52" s="130"/>
      <c r="L52" s="130"/>
      <c r="M52" s="130"/>
    </row>
    <row r="53" spans="1:13" s="68" customFormat="1">
      <c r="A53" s="76"/>
      <c r="B53" s="44"/>
      <c r="C53" s="44"/>
      <c r="D53" s="44"/>
      <c r="E53" s="44"/>
      <c r="F53" s="44"/>
      <c r="G53" s="130"/>
      <c r="H53" s="130"/>
      <c r="I53" s="130"/>
      <c r="J53" s="130"/>
      <c r="K53" s="130"/>
      <c r="L53" s="130"/>
      <c r="M53" s="130"/>
    </row>
    <row r="54" spans="1:13" s="68" customFormat="1">
      <c r="A54" s="76"/>
      <c r="B54" s="44"/>
      <c r="C54" s="44"/>
      <c r="D54" s="44"/>
      <c r="E54" s="44"/>
      <c r="F54" s="44"/>
      <c r="G54" s="130"/>
      <c r="H54" s="130"/>
      <c r="I54" s="130"/>
      <c r="J54" s="130"/>
      <c r="K54" s="130"/>
      <c r="L54" s="130"/>
      <c r="M54" s="130"/>
    </row>
    <row r="55" spans="1:13" s="68" customFormat="1">
      <c r="A55" s="76"/>
      <c r="B55" s="44"/>
      <c r="C55" s="44"/>
      <c r="D55" s="44"/>
      <c r="E55" s="44"/>
      <c r="F55" s="44"/>
      <c r="G55" s="130"/>
      <c r="H55" s="130"/>
      <c r="I55" s="130"/>
      <c r="J55" s="130"/>
      <c r="K55" s="130"/>
      <c r="L55" s="130"/>
      <c r="M55" s="130"/>
    </row>
    <row r="56" spans="1:13" s="68" customFormat="1">
      <c r="A56" s="76"/>
      <c r="B56" s="44"/>
      <c r="C56" s="44"/>
      <c r="D56" s="44"/>
      <c r="E56" s="44"/>
      <c r="F56" s="44"/>
      <c r="G56" s="130"/>
      <c r="H56" s="130"/>
      <c r="I56" s="130"/>
      <c r="J56" s="130"/>
      <c r="K56" s="130"/>
      <c r="L56" s="130"/>
      <c r="M56" s="130"/>
    </row>
    <row r="57" spans="1:13" s="68" customFormat="1">
      <c r="A57" s="76"/>
      <c r="B57" s="44"/>
      <c r="C57" s="44"/>
      <c r="D57" s="44"/>
      <c r="E57" s="44"/>
      <c r="F57" s="44"/>
      <c r="G57" s="130"/>
      <c r="H57" s="130"/>
      <c r="I57" s="130"/>
      <c r="J57" s="130"/>
      <c r="K57" s="130"/>
      <c r="L57" s="130"/>
      <c r="M57" s="130"/>
    </row>
    <row r="58" spans="1:13" s="68" customFormat="1">
      <c r="A58" s="76"/>
      <c r="B58" s="44"/>
      <c r="C58" s="44"/>
      <c r="D58" s="44"/>
      <c r="E58" s="44"/>
      <c r="F58" s="44"/>
      <c r="G58" s="130"/>
      <c r="H58" s="130"/>
      <c r="I58" s="130"/>
      <c r="J58" s="130"/>
      <c r="K58" s="130"/>
      <c r="L58" s="130"/>
      <c r="M58" s="130"/>
    </row>
    <row r="59" spans="1:13" s="68" customFormat="1">
      <c r="A59" s="76"/>
      <c r="B59" s="44"/>
      <c r="C59" s="44"/>
      <c r="D59" s="44"/>
      <c r="E59" s="44"/>
      <c r="F59" s="44"/>
      <c r="G59" s="130"/>
      <c r="H59" s="130"/>
      <c r="I59" s="130"/>
      <c r="J59" s="130"/>
      <c r="K59" s="130"/>
      <c r="L59" s="130"/>
      <c r="M59" s="130"/>
    </row>
    <row r="60" spans="1:13" s="68" customFormat="1">
      <c r="A60" s="76"/>
      <c r="B60" s="44"/>
      <c r="C60" s="44"/>
      <c r="D60" s="44"/>
      <c r="E60" s="44"/>
      <c r="F60" s="44"/>
      <c r="G60" s="130"/>
      <c r="H60" s="130"/>
      <c r="I60" s="130"/>
      <c r="J60" s="130"/>
      <c r="K60" s="130"/>
      <c r="L60" s="130"/>
      <c r="M60" s="130"/>
    </row>
    <row r="61" spans="1:13" s="68" customFormat="1">
      <c r="A61" s="76"/>
      <c r="B61" s="44"/>
      <c r="C61" s="44"/>
      <c r="D61" s="44"/>
      <c r="E61" s="44"/>
      <c r="F61" s="44"/>
      <c r="G61" s="130"/>
      <c r="H61" s="130"/>
      <c r="I61" s="130"/>
      <c r="J61" s="130"/>
      <c r="K61" s="130"/>
      <c r="L61" s="130"/>
      <c r="M61" s="130"/>
    </row>
    <row r="62" spans="1:13" s="68" customFormat="1">
      <c r="A62" s="76"/>
      <c r="B62" s="44"/>
      <c r="C62" s="44"/>
      <c r="D62" s="44"/>
      <c r="E62" s="44"/>
      <c r="F62" s="44"/>
      <c r="G62" s="130"/>
      <c r="H62" s="130"/>
      <c r="I62" s="130"/>
      <c r="J62" s="130"/>
      <c r="K62" s="130"/>
      <c r="L62" s="130"/>
      <c r="M62" s="130"/>
    </row>
    <row r="63" spans="1:13" s="68" customFormat="1">
      <c r="A63" s="76"/>
      <c r="B63" s="44"/>
      <c r="C63" s="44"/>
      <c r="D63" s="44"/>
      <c r="E63" s="44"/>
      <c r="F63" s="44"/>
      <c r="G63" s="130"/>
      <c r="H63" s="130"/>
      <c r="I63" s="130"/>
      <c r="J63" s="130"/>
      <c r="K63" s="130"/>
      <c r="L63" s="130"/>
      <c r="M63" s="130"/>
    </row>
    <row r="64" spans="1:13" s="68" customFormat="1">
      <c r="A64" s="76"/>
      <c r="B64" s="44"/>
      <c r="C64" s="44"/>
      <c r="D64" s="44"/>
      <c r="E64" s="44"/>
      <c r="F64" s="44"/>
      <c r="G64" s="130"/>
      <c r="H64" s="130"/>
      <c r="I64" s="130"/>
      <c r="J64" s="130"/>
      <c r="K64" s="130"/>
      <c r="L64" s="130"/>
      <c r="M64" s="130"/>
    </row>
    <row r="65" spans="1:13" s="68" customFormat="1">
      <c r="A65" s="76"/>
      <c r="B65" s="44"/>
      <c r="C65" s="44"/>
      <c r="D65" s="44"/>
      <c r="E65" s="44"/>
      <c r="F65" s="44"/>
      <c r="G65" s="130"/>
      <c r="H65" s="130"/>
      <c r="I65" s="130"/>
      <c r="J65" s="130"/>
      <c r="K65" s="130"/>
      <c r="L65" s="130"/>
      <c r="M65" s="130"/>
    </row>
    <row r="66" spans="1:13" s="68" customFormat="1">
      <c r="A66" s="76"/>
      <c r="B66" s="44"/>
      <c r="C66" s="44"/>
      <c r="D66" s="44"/>
      <c r="E66" s="44"/>
      <c r="F66" s="44"/>
      <c r="G66" s="130"/>
      <c r="H66" s="130"/>
      <c r="I66" s="130"/>
      <c r="J66" s="130"/>
      <c r="K66" s="130"/>
      <c r="L66" s="130"/>
      <c r="M66" s="130"/>
    </row>
    <row r="67" spans="1:13" s="68" customFormat="1">
      <c r="A67" s="76"/>
      <c r="B67" s="44"/>
      <c r="C67" s="44"/>
      <c r="D67" s="44"/>
      <c r="E67" s="44"/>
      <c r="F67" s="44"/>
      <c r="G67" s="130"/>
      <c r="H67" s="130"/>
      <c r="I67" s="130"/>
      <c r="J67" s="130"/>
      <c r="K67" s="130"/>
      <c r="L67" s="130"/>
      <c r="M67" s="130"/>
    </row>
    <row r="68" spans="1:13" s="68" customFormat="1">
      <c r="A68" s="76"/>
      <c r="B68" s="44"/>
      <c r="C68" s="44"/>
      <c r="D68" s="44"/>
      <c r="E68" s="44"/>
      <c r="F68" s="44"/>
      <c r="G68" s="130"/>
      <c r="H68" s="130"/>
      <c r="I68" s="130"/>
      <c r="J68" s="130"/>
      <c r="K68" s="130"/>
      <c r="L68" s="130"/>
      <c r="M68" s="130"/>
    </row>
    <row r="69" spans="1:13" s="68" customFormat="1">
      <c r="A69" s="76"/>
      <c r="B69" s="44"/>
      <c r="C69" s="44"/>
      <c r="D69" s="44"/>
      <c r="E69" s="44"/>
      <c r="F69" s="44"/>
      <c r="G69" s="130"/>
      <c r="H69" s="130"/>
      <c r="I69" s="130"/>
      <c r="J69" s="130"/>
      <c r="K69" s="130"/>
      <c r="L69" s="130"/>
      <c r="M69" s="130"/>
    </row>
    <row r="70" spans="1:13" s="68" customFormat="1">
      <c r="A70" s="76"/>
      <c r="B70" s="44"/>
      <c r="C70" s="44"/>
      <c r="D70" s="44"/>
      <c r="E70" s="44"/>
      <c r="F70" s="44"/>
      <c r="G70" s="130"/>
      <c r="H70" s="130"/>
      <c r="I70" s="130"/>
      <c r="J70" s="130"/>
      <c r="K70" s="130"/>
      <c r="L70" s="130"/>
      <c r="M70" s="130"/>
    </row>
    <row r="71" spans="1:13" s="68" customFormat="1">
      <c r="A71" s="76"/>
      <c r="B71" s="44"/>
      <c r="C71" s="44"/>
      <c r="D71" s="44"/>
      <c r="E71" s="44"/>
      <c r="F71" s="44"/>
      <c r="G71" s="130"/>
      <c r="H71" s="130"/>
      <c r="I71" s="130"/>
      <c r="J71" s="130"/>
      <c r="K71" s="130"/>
      <c r="L71" s="130"/>
      <c r="M71" s="130"/>
    </row>
    <row r="72" spans="1:13" s="68" customFormat="1">
      <c r="A72" s="76"/>
      <c r="B72" s="44"/>
      <c r="C72" s="44"/>
      <c r="D72" s="44"/>
      <c r="E72" s="44"/>
      <c r="F72" s="44"/>
      <c r="G72" s="130"/>
      <c r="H72" s="130"/>
      <c r="I72" s="130"/>
      <c r="J72" s="130"/>
      <c r="K72" s="130"/>
      <c r="L72" s="130"/>
      <c r="M72" s="130"/>
    </row>
    <row r="73" spans="1:13" s="68" customFormat="1">
      <c r="A73" s="76"/>
      <c r="B73" s="44"/>
      <c r="C73" s="44"/>
      <c r="D73" s="44"/>
      <c r="E73" s="44"/>
      <c r="F73" s="44"/>
      <c r="G73" s="130"/>
      <c r="H73" s="130"/>
      <c r="I73" s="130"/>
      <c r="J73" s="130"/>
      <c r="K73" s="130"/>
      <c r="L73" s="130"/>
      <c r="M73" s="130"/>
    </row>
    <row r="74" spans="1:13" s="68" customFormat="1">
      <c r="A74" s="76"/>
      <c r="B74" s="44"/>
      <c r="C74" s="44"/>
      <c r="D74" s="44"/>
      <c r="E74" s="44"/>
      <c r="F74" s="44"/>
      <c r="G74" s="130"/>
      <c r="H74" s="130"/>
      <c r="I74" s="130"/>
      <c r="J74" s="130"/>
      <c r="K74" s="130"/>
      <c r="L74" s="130"/>
      <c r="M74" s="130"/>
    </row>
    <row r="75" spans="1:13" s="68" customFormat="1">
      <c r="A75" s="76"/>
      <c r="B75" s="44"/>
      <c r="C75" s="44"/>
      <c r="D75" s="44"/>
      <c r="E75" s="44"/>
      <c r="F75" s="44"/>
      <c r="G75" s="130"/>
      <c r="H75" s="130"/>
      <c r="I75" s="130"/>
      <c r="J75" s="130"/>
      <c r="K75" s="130"/>
      <c r="L75" s="130"/>
      <c r="M75" s="130"/>
    </row>
    <row r="76" spans="1:13" s="68" customFormat="1">
      <c r="A76" s="76"/>
      <c r="B76" s="44"/>
      <c r="C76" s="44"/>
      <c r="D76" s="44"/>
      <c r="E76" s="44"/>
      <c r="F76" s="44"/>
      <c r="G76" s="130"/>
      <c r="H76" s="130"/>
      <c r="I76" s="130"/>
      <c r="J76" s="130"/>
      <c r="K76" s="130"/>
      <c r="L76" s="130"/>
      <c r="M76" s="130"/>
    </row>
    <row r="77" spans="1:13" s="68" customFormat="1">
      <c r="A77" s="76"/>
      <c r="B77" s="44"/>
      <c r="C77" s="44"/>
      <c r="D77" s="44"/>
      <c r="E77" s="44"/>
      <c r="F77" s="44"/>
      <c r="G77" s="130"/>
      <c r="H77" s="130"/>
      <c r="I77" s="130"/>
      <c r="J77" s="130"/>
      <c r="K77" s="130"/>
      <c r="L77" s="130"/>
      <c r="M77" s="130"/>
    </row>
    <row r="78" spans="1:13" s="68" customFormat="1">
      <c r="A78" s="76"/>
      <c r="B78" s="44"/>
      <c r="C78" s="44"/>
      <c r="D78" s="44"/>
      <c r="E78" s="44"/>
      <c r="F78" s="44"/>
      <c r="G78" s="130"/>
      <c r="H78" s="130"/>
      <c r="I78" s="130"/>
      <c r="J78" s="130"/>
      <c r="K78" s="130"/>
      <c r="L78" s="130"/>
      <c r="M78" s="130"/>
    </row>
    <row r="79" spans="1:13" s="68" customFormat="1">
      <c r="A79" s="76"/>
      <c r="B79" s="44"/>
      <c r="C79" s="44"/>
      <c r="D79" s="44"/>
      <c r="E79" s="44"/>
      <c r="F79" s="44"/>
      <c r="G79" s="130"/>
      <c r="H79" s="130"/>
      <c r="I79" s="130"/>
      <c r="J79" s="130"/>
      <c r="K79" s="130"/>
      <c r="L79" s="130"/>
      <c r="M79" s="130"/>
    </row>
    <row r="80" spans="1:13" s="68" customFormat="1">
      <c r="A80" s="76"/>
      <c r="B80" s="44"/>
      <c r="C80" s="44"/>
      <c r="D80" s="44"/>
      <c r="E80" s="44"/>
      <c r="F80" s="44"/>
      <c r="G80" s="130"/>
      <c r="H80" s="130"/>
      <c r="I80" s="130"/>
      <c r="J80" s="130"/>
      <c r="K80" s="130"/>
      <c r="L80" s="130"/>
      <c r="M80" s="130"/>
    </row>
    <row r="81" spans="1:13" s="68" customFormat="1">
      <c r="A81" s="76"/>
      <c r="B81" s="44"/>
      <c r="C81" s="44"/>
      <c r="D81" s="44"/>
      <c r="E81" s="44"/>
      <c r="F81" s="44"/>
      <c r="G81" s="130"/>
      <c r="H81" s="130"/>
      <c r="I81" s="130"/>
      <c r="J81" s="130"/>
      <c r="K81" s="130"/>
      <c r="L81" s="130"/>
      <c r="M81" s="130"/>
    </row>
    <row r="82" spans="1:13" s="68" customFormat="1">
      <c r="A82" s="76"/>
      <c r="B82" s="44"/>
      <c r="C82" s="44"/>
      <c r="D82" s="44"/>
      <c r="E82" s="44"/>
      <c r="F82" s="44"/>
      <c r="G82" s="130"/>
      <c r="H82" s="130"/>
      <c r="I82" s="130"/>
      <c r="J82" s="130"/>
      <c r="K82" s="130"/>
      <c r="L82" s="130"/>
      <c r="M82" s="130"/>
    </row>
    <row r="83" spans="1:13" s="68" customFormat="1">
      <c r="A83" s="76"/>
      <c r="B83" s="44"/>
      <c r="C83" s="44"/>
      <c r="D83" s="44"/>
      <c r="E83" s="44"/>
      <c r="F83" s="44"/>
      <c r="G83" s="130"/>
      <c r="H83" s="130"/>
      <c r="I83" s="130"/>
      <c r="J83" s="130"/>
      <c r="K83" s="130"/>
      <c r="L83" s="130"/>
      <c r="M83" s="130"/>
    </row>
    <row r="84" spans="1:13" s="68" customFormat="1">
      <c r="A84" s="76"/>
      <c r="B84" s="44"/>
      <c r="C84" s="44"/>
      <c r="D84" s="44"/>
      <c r="E84" s="44"/>
      <c r="F84" s="44"/>
      <c r="G84" s="130"/>
      <c r="H84" s="130"/>
      <c r="I84" s="130"/>
      <c r="J84" s="130"/>
      <c r="K84" s="130"/>
      <c r="L84" s="130"/>
      <c r="M84" s="130"/>
    </row>
    <row r="85" spans="1:13" s="68" customFormat="1">
      <c r="A85" s="76"/>
      <c r="B85" s="44"/>
      <c r="C85" s="44"/>
      <c r="D85" s="44"/>
      <c r="E85" s="44"/>
      <c r="F85" s="44"/>
      <c r="G85" s="130"/>
      <c r="H85" s="130"/>
      <c r="I85" s="130"/>
      <c r="J85" s="130"/>
      <c r="K85" s="130"/>
      <c r="L85" s="130"/>
      <c r="M85" s="130"/>
    </row>
    <row r="86" spans="1:13" s="68" customFormat="1">
      <c r="A86" s="76"/>
      <c r="B86" s="44"/>
      <c r="C86" s="44"/>
      <c r="D86" s="44"/>
      <c r="E86" s="44"/>
      <c r="F86" s="44"/>
      <c r="G86" s="130"/>
      <c r="H86" s="130"/>
      <c r="I86" s="130"/>
      <c r="J86" s="130"/>
      <c r="K86" s="130"/>
      <c r="L86" s="130"/>
      <c r="M86" s="130"/>
    </row>
    <row r="87" spans="1:13" s="68" customFormat="1">
      <c r="A87" s="76"/>
      <c r="B87" s="44"/>
      <c r="C87" s="44"/>
      <c r="D87" s="44"/>
      <c r="E87" s="44"/>
      <c r="F87" s="44"/>
      <c r="G87" s="130"/>
      <c r="H87" s="130"/>
      <c r="I87" s="130"/>
      <c r="J87" s="130"/>
      <c r="K87" s="130"/>
      <c r="L87" s="130"/>
      <c r="M87" s="130"/>
    </row>
    <row r="88" spans="1:13" s="68" customFormat="1">
      <c r="A88" s="76"/>
      <c r="B88" s="44"/>
      <c r="C88" s="44"/>
      <c r="D88" s="44"/>
      <c r="E88" s="44"/>
      <c r="F88" s="44"/>
      <c r="G88" s="130"/>
      <c r="H88" s="130"/>
      <c r="I88" s="130"/>
      <c r="J88" s="130"/>
      <c r="K88" s="130"/>
      <c r="L88" s="130"/>
      <c r="M88" s="130"/>
    </row>
    <row r="89" spans="1:13" s="68" customFormat="1">
      <c r="A89" s="76"/>
      <c r="B89" s="44"/>
      <c r="C89" s="44"/>
      <c r="D89" s="44"/>
      <c r="E89" s="44"/>
      <c r="F89" s="44"/>
      <c r="G89" s="130"/>
      <c r="H89" s="130"/>
      <c r="I89" s="130"/>
      <c r="J89" s="130"/>
      <c r="K89" s="130"/>
      <c r="L89" s="130"/>
      <c r="M89" s="130"/>
    </row>
    <row r="90" spans="1:13" s="68" customFormat="1">
      <c r="A90" s="76"/>
      <c r="B90" s="44"/>
      <c r="C90" s="44"/>
      <c r="D90" s="44"/>
      <c r="E90" s="44"/>
      <c r="F90" s="44"/>
      <c r="G90" s="130"/>
      <c r="H90" s="130"/>
      <c r="I90" s="130"/>
      <c r="J90" s="130"/>
      <c r="K90" s="130"/>
      <c r="L90" s="130"/>
      <c r="M90" s="130"/>
    </row>
    <row r="91" spans="1:13" s="68" customFormat="1">
      <c r="A91" s="76"/>
      <c r="B91" s="44"/>
      <c r="C91" s="44"/>
      <c r="D91" s="44"/>
      <c r="E91" s="44"/>
      <c r="F91" s="44"/>
      <c r="G91" s="130"/>
      <c r="H91" s="130"/>
      <c r="I91" s="130"/>
      <c r="J91" s="130"/>
      <c r="K91" s="130"/>
      <c r="L91" s="130"/>
      <c r="M91" s="130"/>
    </row>
    <row r="92" spans="1:13" s="68" customFormat="1">
      <c r="A92" s="76"/>
      <c r="B92" s="44"/>
      <c r="C92" s="44"/>
      <c r="D92" s="44"/>
      <c r="E92" s="44"/>
      <c r="F92" s="44"/>
      <c r="G92" s="130"/>
      <c r="H92" s="130"/>
      <c r="I92" s="130"/>
      <c r="J92" s="130"/>
      <c r="K92" s="130"/>
      <c r="L92" s="130"/>
      <c r="M92" s="130"/>
    </row>
    <row r="93" spans="1:13" s="68" customFormat="1">
      <c r="A93" s="76"/>
      <c r="B93" s="44"/>
      <c r="C93" s="44"/>
      <c r="D93" s="44"/>
      <c r="E93" s="44"/>
      <c r="F93" s="44"/>
      <c r="G93" s="130"/>
      <c r="H93" s="130"/>
      <c r="I93" s="130"/>
      <c r="J93" s="130"/>
      <c r="K93" s="130"/>
      <c r="L93" s="130"/>
      <c r="M93" s="130"/>
    </row>
    <row r="94" spans="1:13" s="68" customFormat="1">
      <c r="A94" s="76"/>
      <c r="B94" s="44"/>
      <c r="C94" s="44"/>
      <c r="D94" s="44"/>
      <c r="E94" s="44"/>
      <c r="F94" s="44"/>
      <c r="G94" s="130"/>
      <c r="H94" s="130"/>
      <c r="I94" s="130"/>
      <c r="J94" s="130"/>
      <c r="K94" s="130"/>
      <c r="L94" s="130"/>
      <c r="M94" s="130"/>
    </row>
    <row r="95" spans="1:13" s="68" customFormat="1">
      <c r="A95" s="76"/>
      <c r="B95" s="44"/>
      <c r="C95" s="44"/>
      <c r="D95" s="44"/>
      <c r="E95" s="44"/>
      <c r="F95" s="44"/>
      <c r="G95" s="130"/>
      <c r="H95" s="130"/>
      <c r="I95" s="130"/>
      <c r="J95" s="130"/>
      <c r="K95" s="130"/>
      <c r="L95" s="130"/>
      <c r="M95" s="130"/>
    </row>
    <row r="96" spans="1:13" s="68" customFormat="1">
      <c r="A96" s="76"/>
      <c r="B96" s="44"/>
      <c r="C96" s="44"/>
      <c r="D96" s="44"/>
      <c r="E96" s="44"/>
      <c r="F96" s="44"/>
      <c r="G96" s="130"/>
      <c r="H96" s="130"/>
      <c r="I96" s="130"/>
      <c r="J96" s="130"/>
      <c r="K96" s="130"/>
      <c r="L96" s="130"/>
      <c r="M96" s="130"/>
    </row>
    <row r="97" spans="1:13" s="68" customFormat="1">
      <c r="A97" s="76"/>
      <c r="B97" s="44"/>
      <c r="C97" s="44"/>
      <c r="D97" s="44"/>
      <c r="E97" s="44"/>
      <c r="F97" s="44"/>
      <c r="G97" s="130"/>
      <c r="H97" s="130"/>
      <c r="I97" s="130"/>
      <c r="J97" s="130"/>
      <c r="K97" s="130"/>
      <c r="L97" s="130"/>
      <c r="M97" s="130"/>
    </row>
    <row r="98" spans="1:13" s="68" customFormat="1">
      <c r="A98" s="76"/>
      <c r="B98" s="44"/>
      <c r="C98" s="44"/>
      <c r="D98" s="44"/>
      <c r="E98" s="44"/>
      <c r="F98" s="44"/>
      <c r="G98" s="130"/>
      <c r="H98" s="130"/>
      <c r="I98" s="130"/>
      <c r="J98" s="130"/>
      <c r="K98" s="130"/>
      <c r="L98" s="130"/>
      <c r="M98" s="130"/>
    </row>
    <row r="99" spans="1:13" s="68" customFormat="1">
      <c r="A99" s="76"/>
      <c r="B99" s="44"/>
      <c r="C99" s="44"/>
      <c r="D99" s="44"/>
      <c r="E99" s="44"/>
      <c r="F99" s="44"/>
      <c r="G99" s="130"/>
      <c r="H99" s="130"/>
      <c r="I99" s="130"/>
      <c r="J99" s="130"/>
      <c r="K99" s="130"/>
      <c r="L99" s="130"/>
      <c r="M99" s="130"/>
    </row>
    <row r="100" spans="1:13" s="68" customFormat="1">
      <c r="A100" s="76"/>
      <c r="B100" s="44"/>
      <c r="C100" s="44"/>
      <c r="D100" s="44"/>
      <c r="E100" s="44"/>
      <c r="F100" s="44"/>
      <c r="G100" s="130"/>
      <c r="H100" s="130"/>
      <c r="I100" s="130"/>
      <c r="J100" s="130"/>
      <c r="K100" s="130"/>
      <c r="L100" s="130"/>
      <c r="M100" s="130"/>
    </row>
    <row r="101" spans="1:13" s="68" customFormat="1">
      <c r="A101" s="76"/>
      <c r="B101" s="44"/>
      <c r="C101" s="44"/>
      <c r="D101" s="44"/>
      <c r="E101" s="44"/>
      <c r="F101" s="44"/>
      <c r="G101" s="130"/>
      <c r="H101" s="130"/>
      <c r="I101" s="130"/>
      <c r="J101" s="130"/>
      <c r="K101" s="130"/>
      <c r="L101" s="130"/>
      <c r="M101" s="130"/>
    </row>
    <row r="102" spans="1:13" s="68" customFormat="1">
      <c r="A102" s="76"/>
      <c r="B102" s="44"/>
      <c r="C102" s="44"/>
      <c r="D102" s="44"/>
      <c r="E102" s="44"/>
      <c r="F102" s="44"/>
      <c r="G102" s="130"/>
      <c r="H102" s="130"/>
      <c r="I102" s="130"/>
      <c r="J102" s="130"/>
      <c r="K102" s="130"/>
      <c r="L102" s="130"/>
      <c r="M102" s="130"/>
    </row>
    <row r="103" spans="1:13" s="68" customFormat="1">
      <c r="A103" s="76"/>
      <c r="B103" s="44"/>
      <c r="C103" s="44"/>
      <c r="D103" s="44"/>
      <c r="E103" s="44"/>
      <c r="F103" s="44"/>
      <c r="G103" s="130"/>
      <c r="H103" s="130"/>
      <c r="I103" s="130"/>
      <c r="J103" s="130"/>
      <c r="K103" s="130"/>
      <c r="L103" s="130"/>
      <c r="M103" s="130"/>
    </row>
    <row r="104" spans="1:13" s="68" customFormat="1">
      <c r="A104" s="76"/>
      <c r="B104" s="44"/>
      <c r="C104" s="44"/>
      <c r="D104" s="44"/>
      <c r="E104" s="44"/>
      <c r="F104" s="44"/>
      <c r="G104" s="130"/>
      <c r="H104" s="130"/>
      <c r="I104" s="130"/>
      <c r="J104" s="130"/>
      <c r="K104" s="130"/>
      <c r="L104" s="130"/>
      <c r="M104" s="130"/>
    </row>
    <row r="105" spans="1:13" s="68" customFormat="1">
      <c r="A105" s="76"/>
      <c r="B105" s="44"/>
      <c r="C105" s="44"/>
      <c r="D105" s="44"/>
      <c r="E105" s="44"/>
      <c r="F105" s="44"/>
      <c r="G105" s="130"/>
      <c r="H105" s="130"/>
      <c r="I105" s="130"/>
      <c r="J105" s="130"/>
      <c r="K105" s="130"/>
      <c r="L105" s="130"/>
      <c r="M105" s="130"/>
    </row>
    <row r="106" spans="1:13" s="68" customFormat="1">
      <c r="A106" s="76"/>
      <c r="B106" s="44"/>
      <c r="C106" s="44"/>
      <c r="D106" s="44"/>
      <c r="E106" s="44"/>
      <c r="F106" s="44"/>
      <c r="G106" s="130"/>
      <c r="H106" s="130"/>
      <c r="I106" s="130"/>
      <c r="J106" s="130"/>
      <c r="K106" s="130"/>
      <c r="L106" s="130"/>
      <c r="M106" s="130"/>
    </row>
    <row r="107" spans="1:13" s="68" customFormat="1">
      <c r="A107" s="76"/>
      <c r="B107" s="44"/>
      <c r="C107" s="44"/>
      <c r="D107" s="44"/>
      <c r="E107" s="44"/>
      <c r="F107" s="44"/>
      <c r="G107" s="130"/>
      <c r="H107" s="130"/>
      <c r="I107" s="130"/>
      <c r="J107" s="130"/>
      <c r="K107" s="130"/>
      <c r="L107" s="130"/>
      <c r="M107" s="130"/>
    </row>
    <row r="108" spans="1:13" s="68" customFormat="1">
      <c r="A108" s="76"/>
      <c r="B108" s="44"/>
      <c r="C108" s="44"/>
      <c r="D108" s="44"/>
      <c r="E108" s="44"/>
      <c r="F108" s="44"/>
      <c r="G108" s="130"/>
      <c r="H108" s="130"/>
      <c r="I108" s="130"/>
      <c r="J108" s="130"/>
      <c r="K108" s="130"/>
      <c r="L108" s="130"/>
      <c r="M108" s="130"/>
    </row>
    <row r="109" spans="1:13" s="68" customFormat="1">
      <c r="A109" s="76"/>
      <c r="B109" s="44"/>
      <c r="C109" s="44"/>
      <c r="D109" s="44"/>
      <c r="E109" s="44"/>
      <c r="F109" s="44"/>
      <c r="G109" s="130"/>
      <c r="H109" s="130"/>
      <c r="I109" s="130"/>
      <c r="J109" s="130"/>
      <c r="K109" s="130"/>
      <c r="L109" s="130"/>
      <c r="M109" s="130"/>
    </row>
    <row r="110" spans="1:13" s="68" customFormat="1">
      <c r="A110" s="76"/>
      <c r="B110" s="44"/>
      <c r="C110" s="44"/>
      <c r="D110" s="44"/>
      <c r="E110" s="44"/>
      <c r="F110" s="44"/>
      <c r="G110" s="130"/>
      <c r="H110" s="130"/>
      <c r="I110" s="130"/>
      <c r="J110" s="130"/>
      <c r="K110" s="130"/>
      <c r="L110" s="130"/>
      <c r="M110" s="130"/>
    </row>
    <row r="111" spans="1:13" s="68" customFormat="1">
      <c r="A111" s="76"/>
      <c r="B111" s="44"/>
      <c r="C111" s="44"/>
      <c r="D111" s="44"/>
      <c r="E111" s="44"/>
      <c r="F111" s="44"/>
      <c r="G111" s="130"/>
      <c r="H111" s="130"/>
      <c r="I111" s="130"/>
      <c r="J111" s="130"/>
      <c r="K111" s="130"/>
      <c r="L111" s="130"/>
      <c r="M111" s="130"/>
    </row>
    <row r="112" spans="1:13" s="68" customFormat="1">
      <c r="A112" s="76"/>
      <c r="B112" s="44"/>
      <c r="C112" s="44"/>
      <c r="D112" s="44"/>
      <c r="E112" s="44"/>
      <c r="F112" s="44"/>
      <c r="G112" s="130"/>
      <c r="H112" s="130"/>
      <c r="I112" s="130"/>
      <c r="J112" s="130"/>
      <c r="K112" s="130"/>
      <c r="L112" s="130"/>
      <c r="M112" s="130"/>
    </row>
    <row r="113" spans="1:13" s="68" customFormat="1">
      <c r="A113" s="76"/>
      <c r="B113" s="44"/>
      <c r="C113" s="44"/>
      <c r="D113" s="44"/>
      <c r="E113" s="44"/>
      <c r="F113" s="44"/>
      <c r="G113" s="130"/>
      <c r="H113" s="130"/>
      <c r="I113" s="130"/>
      <c r="J113" s="130"/>
      <c r="K113" s="130"/>
      <c r="L113" s="130"/>
      <c r="M113" s="130"/>
    </row>
    <row r="114" spans="1:13" s="68" customFormat="1">
      <c r="A114" s="76"/>
      <c r="B114" s="44"/>
      <c r="C114" s="44"/>
      <c r="D114" s="44"/>
      <c r="E114" s="44"/>
      <c r="F114" s="44"/>
      <c r="G114" s="130"/>
      <c r="H114" s="130"/>
      <c r="I114" s="130"/>
      <c r="J114" s="130"/>
      <c r="K114" s="130"/>
      <c r="L114" s="130"/>
      <c r="M114" s="130"/>
    </row>
    <row r="115" spans="1:13" s="68" customFormat="1">
      <c r="A115" s="76"/>
      <c r="B115" s="44"/>
      <c r="C115" s="44"/>
      <c r="D115" s="44"/>
      <c r="E115" s="44"/>
      <c r="F115" s="44"/>
      <c r="G115" s="130"/>
      <c r="H115" s="130"/>
      <c r="I115" s="130"/>
      <c r="J115" s="130"/>
      <c r="K115" s="130"/>
      <c r="L115" s="130"/>
      <c r="M115" s="130"/>
    </row>
    <row r="116" spans="1:13" s="68" customFormat="1">
      <c r="A116" s="76"/>
      <c r="B116" s="44"/>
      <c r="C116" s="44"/>
      <c r="D116" s="44"/>
      <c r="E116" s="44"/>
      <c r="F116" s="44"/>
      <c r="G116" s="130"/>
      <c r="H116" s="130"/>
      <c r="I116" s="130"/>
      <c r="J116" s="130"/>
      <c r="K116" s="130"/>
      <c r="L116" s="130"/>
      <c r="M116" s="130"/>
    </row>
    <row r="117" spans="1:13" s="68" customFormat="1">
      <c r="A117" s="76"/>
      <c r="B117" s="44"/>
      <c r="C117" s="44"/>
      <c r="D117" s="44"/>
      <c r="E117" s="44"/>
      <c r="F117" s="44"/>
      <c r="G117" s="130"/>
      <c r="H117" s="130"/>
      <c r="I117" s="130"/>
      <c r="J117" s="130"/>
      <c r="K117" s="130"/>
      <c r="L117" s="130"/>
      <c r="M117" s="130"/>
    </row>
    <row r="118" spans="1:13" s="68" customFormat="1">
      <c r="A118" s="76"/>
      <c r="B118" s="44"/>
      <c r="C118" s="44"/>
      <c r="D118" s="44"/>
      <c r="E118" s="44"/>
      <c r="F118" s="44"/>
      <c r="G118" s="130"/>
      <c r="H118" s="130"/>
      <c r="I118" s="130"/>
      <c r="J118" s="130"/>
      <c r="K118" s="130"/>
      <c r="L118" s="130"/>
      <c r="M118" s="130"/>
    </row>
    <row r="119" spans="1:13" s="68" customFormat="1">
      <c r="A119" s="76"/>
      <c r="B119" s="44"/>
      <c r="C119" s="44"/>
      <c r="D119" s="44"/>
      <c r="E119" s="44"/>
      <c r="F119" s="44"/>
      <c r="G119" s="130"/>
      <c r="H119" s="130"/>
      <c r="I119" s="130"/>
      <c r="J119" s="130"/>
      <c r="K119" s="130"/>
      <c r="L119" s="130"/>
      <c r="M119" s="130"/>
    </row>
    <row r="120" spans="1:13" s="68" customFormat="1">
      <c r="A120" s="76"/>
      <c r="B120" s="44"/>
      <c r="C120" s="44"/>
      <c r="D120" s="44"/>
      <c r="E120" s="44"/>
      <c r="F120" s="44"/>
      <c r="G120" s="130"/>
      <c r="H120" s="130"/>
      <c r="I120" s="130"/>
      <c r="J120" s="130"/>
      <c r="K120" s="130"/>
      <c r="L120" s="130"/>
      <c r="M120" s="130"/>
    </row>
    <row r="121" spans="1:13" s="68" customFormat="1">
      <c r="A121" s="76"/>
      <c r="B121" s="44"/>
      <c r="C121" s="44"/>
      <c r="D121" s="44"/>
      <c r="E121" s="44"/>
      <c r="F121" s="44"/>
      <c r="G121" s="130"/>
      <c r="H121" s="130"/>
      <c r="I121" s="130"/>
      <c r="J121" s="130"/>
      <c r="K121" s="130"/>
      <c r="L121" s="130"/>
      <c r="M121" s="130"/>
    </row>
    <row r="122" spans="1:13" s="68" customFormat="1">
      <c r="A122" s="76"/>
      <c r="B122" s="44"/>
      <c r="C122" s="44"/>
      <c r="D122" s="44"/>
      <c r="E122" s="44"/>
      <c r="F122" s="44"/>
      <c r="G122" s="130"/>
      <c r="H122" s="130"/>
      <c r="I122" s="130"/>
      <c r="J122" s="130"/>
      <c r="K122" s="130"/>
      <c r="L122" s="130"/>
      <c r="M122" s="130"/>
    </row>
    <row r="123" spans="1:13" s="68" customFormat="1">
      <c r="A123" s="76"/>
      <c r="B123" s="44"/>
      <c r="C123" s="44"/>
      <c r="D123" s="44"/>
      <c r="E123" s="44"/>
      <c r="F123" s="44"/>
      <c r="G123" s="130"/>
      <c r="H123" s="130"/>
      <c r="I123" s="130"/>
      <c r="J123" s="130"/>
      <c r="K123" s="130"/>
      <c r="L123" s="130"/>
      <c r="M123" s="130"/>
    </row>
    <row r="124" spans="1:13" s="68" customFormat="1">
      <c r="A124" s="76"/>
      <c r="B124" s="44"/>
      <c r="C124" s="44"/>
      <c r="D124" s="44"/>
      <c r="E124" s="44"/>
      <c r="F124" s="44"/>
      <c r="G124" s="130"/>
      <c r="H124" s="130"/>
      <c r="I124" s="130"/>
      <c r="J124" s="130"/>
      <c r="K124" s="130"/>
      <c r="L124" s="130"/>
      <c r="M124" s="130"/>
    </row>
    <row r="125" spans="1:13" s="68" customFormat="1">
      <c r="A125" s="76"/>
      <c r="B125" s="44"/>
      <c r="C125" s="44"/>
      <c r="D125" s="44"/>
      <c r="E125" s="44"/>
      <c r="F125" s="44"/>
      <c r="G125" s="130"/>
      <c r="H125" s="130"/>
      <c r="I125" s="130"/>
      <c r="J125" s="130"/>
      <c r="K125" s="130"/>
      <c r="L125" s="130"/>
      <c r="M125" s="130"/>
    </row>
    <row r="126" spans="1:13" s="68" customFormat="1">
      <c r="A126" s="76"/>
      <c r="B126" s="44"/>
      <c r="C126" s="44"/>
      <c r="D126" s="44"/>
      <c r="E126" s="44"/>
      <c r="F126" s="44"/>
      <c r="G126" s="130"/>
      <c r="H126" s="130"/>
      <c r="I126" s="130"/>
      <c r="J126" s="130"/>
      <c r="K126" s="130"/>
      <c r="L126" s="130"/>
      <c r="M126" s="130"/>
    </row>
    <row r="127" spans="1:13" s="68" customFormat="1">
      <c r="A127" s="76"/>
      <c r="B127" s="44"/>
      <c r="C127" s="44"/>
      <c r="D127" s="44"/>
      <c r="E127" s="44"/>
      <c r="F127" s="44"/>
      <c r="G127" s="130"/>
      <c r="H127" s="130"/>
      <c r="I127" s="130"/>
      <c r="J127" s="130"/>
      <c r="K127" s="130"/>
      <c r="L127" s="130"/>
      <c r="M127" s="130"/>
    </row>
    <row r="128" spans="1:13" s="68" customFormat="1">
      <c r="A128" s="76"/>
      <c r="B128" s="44"/>
      <c r="C128" s="44"/>
      <c r="D128" s="44"/>
      <c r="E128" s="44"/>
      <c r="F128" s="44"/>
      <c r="G128" s="130"/>
      <c r="H128" s="130"/>
      <c r="I128" s="130"/>
      <c r="J128" s="130"/>
      <c r="K128" s="130"/>
      <c r="L128" s="130"/>
      <c r="M128" s="130"/>
    </row>
    <row r="129" spans="1:13" s="68" customFormat="1">
      <c r="A129" s="76"/>
      <c r="B129" s="44"/>
      <c r="C129" s="44"/>
      <c r="D129" s="44"/>
      <c r="E129" s="44"/>
      <c r="F129" s="44"/>
      <c r="G129" s="130"/>
      <c r="H129" s="130"/>
      <c r="I129" s="130"/>
      <c r="J129" s="130"/>
      <c r="K129" s="130"/>
      <c r="L129" s="130"/>
      <c r="M129" s="130"/>
    </row>
    <row r="130" spans="1:13" s="68" customFormat="1">
      <c r="A130" s="76"/>
      <c r="B130" s="44"/>
      <c r="C130" s="44"/>
      <c r="D130" s="44"/>
      <c r="E130" s="44"/>
      <c r="F130" s="44"/>
      <c r="G130" s="130"/>
      <c r="H130" s="130"/>
      <c r="I130" s="130"/>
      <c r="J130" s="130"/>
      <c r="K130" s="130"/>
      <c r="L130" s="130"/>
      <c r="M130" s="130"/>
    </row>
    <row r="131" spans="1:13" s="68" customFormat="1">
      <c r="A131" s="76"/>
      <c r="B131" s="44"/>
      <c r="C131" s="44"/>
      <c r="D131" s="44"/>
      <c r="E131" s="44"/>
      <c r="F131" s="44"/>
      <c r="G131" s="130"/>
      <c r="H131" s="130"/>
      <c r="I131" s="130"/>
      <c r="J131" s="130"/>
      <c r="K131" s="130"/>
      <c r="L131" s="130"/>
      <c r="M131" s="130"/>
    </row>
    <row r="132" spans="1:13" s="68" customFormat="1">
      <c r="A132" s="76"/>
      <c r="B132" s="44"/>
      <c r="C132" s="44"/>
      <c r="D132" s="44"/>
      <c r="E132" s="44"/>
      <c r="F132" s="44"/>
      <c r="G132" s="130"/>
      <c r="H132" s="130"/>
      <c r="I132" s="130"/>
      <c r="J132" s="130"/>
      <c r="K132" s="130"/>
      <c r="L132" s="130"/>
      <c r="M132" s="130"/>
    </row>
    <row r="133" spans="1:13" s="68" customFormat="1">
      <c r="A133" s="76"/>
      <c r="B133" s="44"/>
      <c r="C133" s="44"/>
      <c r="D133" s="44"/>
      <c r="E133" s="44"/>
      <c r="F133" s="44"/>
      <c r="G133" s="130"/>
      <c r="H133" s="130"/>
      <c r="I133" s="130"/>
      <c r="J133" s="130"/>
      <c r="K133" s="130"/>
      <c r="L133" s="130"/>
      <c r="M133" s="130"/>
    </row>
    <row r="134" spans="1:13" s="68" customFormat="1">
      <c r="A134" s="76"/>
      <c r="B134" s="44"/>
      <c r="C134" s="44"/>
      <c r="D134" s="44"/>
      <c r="E134" s="44"/>
      <c r="F134" s="44"/>
      <c r="G134" s="130"/>
      <c r="H134" s="130"/>
      <c r="I134" s="130"/>
      <c r="J134" s="130"/>
      <c r="K134" s="130"/>
      <c r="L134" s="130"/>
      <c r="M134" s="130"/>
    </row>
    <row r="135" spans="1:13" s="68" customFormat="1">
      <c r="A135" s="76"/>
      <c r="B135" s="44"/>
      <c r="C135" s="44"/>
      <c r="D135" s="44"/>
      <c r="E135" s="44"/>
      <c r="F135" s="44"/>
      <c r="G135" s="130"/>
      <c r="H135" s="130"/>
      <c r="I135" s="130"/>
      <c r="J135" s="130"/>
      <c r="K135" s="130"/>
      <c r="L135" s="130"/>
      <c r="M135" s="130"/>
    </row>
    <row r="136" spans="1:13" s="68" customFormat="1">
      <c r="A136" s="76"/>
      <c r="B136" s="44"/>
      <c r="C136" s="44"/>
      <c r="D136" s="44"/>
      <c r="E136" s="44"/>
      <c r="F136" s="44"/>
      <c r="G136" s="130"/>
      <c r="H136" s="130"/>
      <c r="I136" s="130"/>
      <c r="J136" s="130"/>
      <c r="K136" s="130"/>
      <c r="L136" s="130"/>
      <c r="M136" s="130"/>
    </row>
    <row r="137" spans="1:13" s="68" customFormat="1">
      <c r="A137" s="76"/>
      <c r="B137" s="44"/>
      <c r="C137" s="44"/>
      <c r="D137" s="44"/>
      <c r="E137" s="44"/>
      <c r="F137" s="44"/>
      <c r="G137" s="130"/>
      <c r="H137" s="130"/>
      <c r="I137" s="130"/>
      <c r="J137" s="130"/>
      <c r="K137" s="130"/>
      <c r="L137" s="130"/>
      <c r="M137" s="130"/>
    </row>
    <row r="138" spans="1:13" s="68" customFormat="1">
      <c r="A138" s="76"/>
      <c r="B138" s="44"/>
      <c r="C138" s="44"/>
      <c r="D138" s="44"/>
      <c r="E138" s="44"/>
      <c r="F138" s="44"/>
      <c r="G138" s="130"/>
      <c r="H138" s="130"/>
      <c r="I138" s="130"/>
      <c r="J138" s="130"/>
      <c r="K138" s="130"/>
      <c r="L138" s="130"/>
      <c r="M138" s="130"/>
    </row>
    <row r="139" spans="1:13" s="68" customFormat="1">
      <c r="A139" s="76"/>
      <c r="B139" s="44"/>
      <c r="C139" s="44"/>
      <c r="D139" s="44"/>
      <c r="E139" s="44"/>
      <c r="F139" s="44"/>
      <c r="G139" s="130"/>
      <c r="H139" s="130"/>
      <c r="I139" s="130"/>
      <c r="J139" s="130"/>
      <c r="K139" s="130"/>
      <c r="L139" s="130"/>
      <c r="M139" s="130"/>
    </row>
    <row r="140" spans="1:13" s="68" customFormat="1">
      <c r="A140" s="76"/>
      <c r="B140" s="44"/>
      <c r="C140" s="44"/>
      <c r="D140" s="44"/>
      <c r="E140" s="44"/>
      <c r="F140" s="44"/>
      <c r="G140" s="130"/>
      <c r="H140" s="130"/>
      <c r="I140" s="130"/>
      <c r="J140" s="130"/>
      <c r="K140" s="130"/>
      <c r="L140" s="130"/>
      <c r="M140" s="130"/>
    </row>
    <row r="141" spans="1:13" s="68" customFormat="1">
      <c r="A141" s="76"/>
      <c r="B141" s="44"/>
      <c r="C141" s="44"/>
      <c r="D141" s="44"/>
      <c r="E141" s="44"/>
      <c r="F141" s="44"/>
      <c r="G141" s="130"/>
      <c r="H141" s="130"/>
      <c r="I141" s="130"/>
      <c r="J141" s="130"/>
      <c r="K141" s="130"/>
      <c r="L141" s="130"/>
      <c r="M141" s="130"/>
    </row>
    <row r="142" spans="1:13" s="68" customFormat="1">
      <c r="A142" s="76"/>
      <c r="B142" s="44"/>
      <c r="C142" s="44"/>
      <c r="D142" s="44"/>
      <c r="E142" s="44"/>
      <c r="F142" s="44"/>
      <c r="G142" s="130"/>
      <c r="H142" s="130"/>
      <c r="I142" s="130"/>
      <c r="J142" s="130"/>
      <c r="K142" s="130"/>
      <c r="L142" s="130"/>
      <c r="M142" s="130"/>
    </row>
    <row r="143" spans="1:13" s="68" customFormat="1">
      <c r="A143" s="76"/>
      <c r="B143" s="44"/>
      <c r="C143" s="44"/>
      <c r="D143" s="44"/>
      <c r="E143" s="44"/>
      <c r="F143" s="44"/>
      <c r="G143" s="130"/>
      <c r="H143" s="130"/>
      <c r="I143" s="130"/>
      <c r="J143" s="130"/>
      <c r="K143" s="130"/>
      <c r="L143" s="130"/>
      <c r="M143" s="130"/>
    </row>
    <row r="144" spans="1:13" s="68" customFormat="1">
      <c r="A144" s="76"/>
      <c r="B144" s="44"/>
      <c r="C144" s="44"/>
      <c r="D144" s="44"/>
      <c r="E144" s="44"/>
      <c r="F144" s="44"/>
      <c r="G144" s="130"/>
      <c r="H144" s="130"/>
      <c r="I144" s="130"/>
      <c r="J144" s="130"/>
      <c r="K144" s="130"/>
      <c r="L144" s="130"/>
      <c r="M144" s="130"/>
    </row>
    <row r="145" spans="1:13" s="68" customFormat="1">
      <c r="A145" s="76"/>
      <c r="B145" s="44"/>
      <c r="C145" s="44"/>
      <c r="D145" s="44"/>
      <c r="E145" s="44"/>
      <c r="F145" s="44"/>
      <c r="G145" s="130"/>
      <c r="H145" s="130"/>
      <c r="I145" s="130"/>
      <c r="J145" s="130"/>
      <c r="K145" s="130"/>
      <c r="L145" s="130"/>
      <c r="M145" s="130"/>
    </row>
    <row r="146" spans="1:13" s="68" customFormat="1">
      <c r="A146" s="76"/>
      <c r="B146" s="44"/>
      <c r="C146" s="44"/>
      <c r="D146" s="44"/>
      <c r="E146" s="44"/>
      <c r="F146" s="44"/>
      <c r="G146" s="130"/>
      <c r="H146" s="130"/>
      <c r="I146" s="130"/>
      <c r="J146" s="130"/>
      <c r="K146" s="130"/>
      <c r="L146" s="130"/>
      <c r="M146" s="130"/>
    </row>
    <row r="147" spans="1:13" s="68" customFormat="1">
      <c r="A147" s="76"/>
      <c r="B147" s="44"/>
      <c r="C147" s="44"/>
      <c r="D147" s="44"/>
      <c r="E147" s="44"/>
      <c r="F147" s="44"/>
      <c r="G147" s="130"/>
      <c r="H147" s="130"/>
      <c r="I147" s="130"/>
      <c r="J147" s="130"/>
      <c r="K147" s="130"/>
      <c r="L147" s="130"/>
      <c r="M147" s="130"/>
    </row>
    <row r="148" spans="1:13" s="68" customFormat="1">
      <c r="A148" s="76"/>
      <c r="B148" s="44"/>
      <c r="C148" s="44"/>
      <c r="D148" s="44"/>
      <c r="E148" s="44"/>
      <c r="F148" s="44"/>
      <c r="G148" s="130"/>
      <c r="H148" s="130"/>
      <c r="I148" s="130"/>
      <c r="J148" s="130"/>
      <c r="K148" s="130"/>
      <c r="L148" s="130"/>
      <c r="M148" s="130"/>
    </row>
    <row r="149" spans="1:13" s="68" customFormat="1">
      <c r="A149" s="76"/>
      <c r="B149" s="44"/>
      <c r="C149" s="44"/>
      <c r="D149" s="44"/>
      <c r="E149" s="44"/>
      <c r="F149" s="44"/>
      <c r="G149" s="130"/>
      <c r="H149" s="130"/>
      <c r="I149" s="130"/>
      <c r="J149" s="130"/>
      <c r="K149" s="130"/>
      <c r="L149" s="130"/>
      <c r="M149" s="130"/>
    </row>
    <row r="150" spans="1:13" s="68" customFormat="1">
      <c r="A150" s="76"/>
      <c r="B150" s="44"/>
      <c r="C150" s="44"/>
      <c r="D150" s="44"/>
      <c r="E150" s="44"/>
      <c r="F150" s="44"/>
      <c r="G150" s="130"/>
      <c r="H150" s="130"/>
      <c r="I150" s="130"/>
      <c r="J150" s="130"/>
      <c r="K150" s="130"/>
      <c r="L150" s="130"/>
      <c r="M150" s="130"/>
    </row>
    <row r="151" spans="1:13" s="68" customFormat="1">
      <c r="A151" s="76"/>
      <c r="B151" s="44"/>
      <c r="C151" s="44"/>
      <c r="D151" s="44"/>
      <c r="E151" s="44"/>
      <c r="F151" s="44"/>
      <c r="G151" s="130"/>
      <c r="H151" s="130"/>
      <c r="I151" s="130"/>
      <c r="J151" s="130"/>
      <c r="K151" s="130"/>
      <c r="L151" s="130"/>
      <c r="M151" s="130"/>
    </row>
    <row r="152" spans="1:13" s="68" customFormat="1">
      <c r="A152" s="76"/>
      <c r="B152" s="44"/>
      <c r="C152" s="44"/>
      <c r="D152" s="44"/>
      <c r="E152" s="44"/>
      <c r="F152" s="44"/>
      <c r="G152" s="130"/>
      <c r="H152" s="130"/>
      <c r="I152" s="130"/>
      <c r="J152" s="130"/>
      <c r="K152" s="130"/>
      <c r="L152" s="130"/>
      <c r="M152" s="130"/>
    </row>
    <row r="153" spans="1:13" s="68" customFormat="1">
      <c r="A153" s="76"/>
      <c r="B153" s="44"/>
      <c r="C153" s="44"/>
      <c r="D153" s="44"/>
      <c r="E153" s="44"/>
      <c r="F153" s="44"/>
      <c r="G153" s="130"/>
      <c r="H153" s="130"/>
      <c r="I153" s="130"/>
      <c r="J153" s="130"/>
      <c r="K153" s="130"/>
      <c r="L153" s="130"/>
      <c r="M153" s="130"/>
    </row>
    <row r="154" spans="1:13" s="68" customFormat="1">
      <c r="A154" s="76"/>
      <c r="B154" s="44"/>
      <c r="C154" s="44"/>
      <c r="D154" s="44"/>
      <c r="E154" s="44"/>
      <c r="F154" s="44"/>
      <c r="G154" s="130"/>
      <c r="H154" s="130"/>
      <c r="I154" s="130"/>
      <c r="J154" s="130"/>
      <c r="K154" s="130"/>
      <c r="L154" s="130"/>
      <c r="M154" s="130"/>
    </row>
    <row r="155" spans="1:13" s="68" customFormat="1">
      <c r="A155" s="76"/>
      <c r="B155" s="44"/>
      <c r="C155" s="44"/>
      <c r="D155" s="44"/>
      <c r="E155" s="44"/>
      <c r="F155" s="44"/>
      <c r="G155" s="130"/>
      <c r="H155" s="130"/>
      <c r="I155" s="130"/>
      <c r="J155" s="130"/>
      <c r="K155" s="130"/>
      <c r="L155" s="130"/>
      <c r="M155" s="130"/>
    </row>
    <row r="156" spans="1:13" s="68" customFormat="1">
      <c r="A156" s="76"/>
      <c r="B156" s="44"/>
      <c r="C156" s="44"/>
      <c r="D156" s="44"/>
      <c r="E156" s="44"/>
      <c r="F156" s="44"/>
      <c r="G156" s="130"/>
      <c r="H156" s="130"/>
      <c r="I156" s="130"/>
      <c r="J156" s="130"/>
      <c r="K156" s="130"/>
      <c r="L156" s="130"/>
      <c r="M156" s="130"/>
    </row>
    <row r="157" spans="1:13" s="68" customFormat="1">
      <c r="A157" s="76"/>
      <c r="B157" s="44"/>
      <c r="C157" s="44"/>
      <c r="D157" s="44"/>
      <c r="E157" s="44"/>
      <c r="F157" s="44"/>
      <c r="G157" s="130"/>
      <c r="H157" s="130"/>
      <c r="I157" s="130"/>
      <c r="J157" s="130"/>
      <c r="K157" s="130"/>
      <c r="L157" s="130"/>
      <c r="M157" s="130"/>
    </row>
    <row r="158" spans="1:13" s="68" customFormat="1">
      <c r="A158" s="76"/>
      <c r="B158" s="44"/>
      <c r="C158" s="44"/>
      <c r="D158" s="44"/>
      <c r="E158" s="44"/>
      <c r="F158" s="44"/>
      <c r="G158" s="130"/>
      <c r="H158" s="130"/>
      <c r="I158" s="130"/>
      <c r="J158" s="130"/>
      <c r="K158" s="130"/>
      <c r="L158" s="130"/>
      <c r="M158" s="130"/>
    </row>
    <row r="159" spans="1:13" s="68" customFormat="1">
      <c r="A159" s="76"/>
      <c r="B159" s="44"/>
      <c r="C159" s="44"/>
      <c r="D159" s="44"/>
      <c r="E159" s="44"/>
      <c r="F159" s="44"/>
      <c r="G159" s="130"/>
      <c r="H159" s="130"/>
      <c r="I159" s="130"/>
      <c r="J159" s="130"/>
      <c r="K159" s="130"/>
      <c r="L159" s="130"/>
      <c r="M159" s="130"/>
    </row>
    <row r="160" spans="1:13" s="68" customFormat="1">
      <c r="A160" s="76"/>
      <c r="B160" s="44"/>
      <c r="C160" s="44"/>
      <c r="D160" s="44"/>
      <c r="E160" s="44"/>
      <c r="F160" s="44"/>
      <c r="G160" s="130"/>
      <c r="H160" s="130"/>
      <c r="I160" s="130"/>
      <c r="J160" s="130"/>
      <c r="K160" s="130"/>
      <c r="L160" s="130"/>
      <c r="M160" s="130"/>
    </row>
    <row r="161" spans="1:13" s="68" customFormat="1">
      <c r="A161" s="76"/>
      <c r="B161" s="44"/>
      <c r="C161" s="44"/>
      <c r="D161" s="44"/>
      <c r="E161" s="44"/>
      <c r="F161" s="44"/>
      <c r="G161" s="130"/>
      <c r="H161" s="130"/>
      <c r="I161" s="130"/>
      <c r="J161" s="130"/>
      <c r="K161" s="130"/>
      <c r="L161" s="130"/>
      <c r="M161" s="130"/>
    </row>
    <row r="162" spans="1:13" s="68" customFormat="1">
      <c r="A162" s="76"/>
      <c r="B162" s="44"/>
      <c r="C162" s="44"/>
      <c r="D162" s="44"/>
      <c r="E162" s="44"/>
      <c r="F162" s="44"/>
      <c r="G162" s="130"/>
      <c r="H162" s="130"/>
      <c r="I162" s="130"/>
      <c r="J162" s="130"/>
      <c r="K162" s="130"/>
      <c r="L162" s="130"/>
      <c r="M162" s="130"/>
    </row>
    <row r="163" spans="1:13" s="68" customFormat="1">
      <c r="A163" s="76"/>
      <c r="B163" s="44"/>
      <c r="C163" s="44"/>
      <c r="D163" s="44"/>
      <c r="E163" s="44"/>
      <c r="F163" s="44"/>
      <c r="G163" s="130"/>
      <c r="H163" s="130"/>
      <c r="I163" s="130"/>
      <c r="J163" s="130"/>
      <c r="K163" s="130"/>
      <c r="L163" s="130"/>
      <c r="M163" s="130"/>
    </row>
    <row r="164" spans="1:13" s="68" customFormat="1">
      <c r="A164" s="76"/>
      <c r="B164" s="44"/>
      <c r="C164" s="44"/>
      <c r="D164" s="44"/>
      <c r="E164" s="44"/>
      <c r="F164" s="44"/>
      <c r="G164" s="130"/>
      <c r="H164" s="130"/>
      <c r="I164" s="130"/>
      <c r="J164" s="130"/>
      <c r="K164" s="130"/>
      <c r="L164" s="130"/>
      <c r="M164" s="130"/>
    </row>
    <row r="165" spans="1:13" s="68" customFormat="1">
      <c r="A165" s="76"/>
      <c r="B165" s="44"/>
      <c r="C165" s="44"/>
      <c r="D165" s="44"/>
      <c r="E165" s="44"/>
      <c r="F165" s="44"/>
      <c r="G165" s="130"/>
      <c r="H165" s="130"/>
      <c r="I165" s="130"/>
      <c r="J165" s="130"/>
      <c r="K165" s="130"/>
      <c r="L165" s="130"/>
      <c r="M165" s="130"/>
    </row>
    <row r="166" spans="1:13" s="68" customFormat="1">
      <c r="A166" s="76"/>
      <c r="B166" s="44"/>
      <c r="C166" s="44"/>
      <c r="D166" s="44"/>
      <c r="E166" s="44"/>
      <c r="F166" s="44"/>
      <c r="G166" s="130"/>
      <c r="H166" s="130"/>
      <c r="I166" s="130"/>
      <c r="J166" s="130"/>
      <c r="K166" s="130"/>
      <c r="L166" s="130"/>
      <c r="M166" s="130"/>
    </row>
    <row r="167" spans="1:13" s="68" customFormat="1">
      <c r="A167" s="76"/>
      <c r="B167" s="44"/>
      <c r="C167" s="44"/>
      <c r="D167" s="44"/>
      <c r="E167" s="44"/>
      <c r="F167" s="44"/>
      <c r="G167" s="130"/>
      <c r="H167" s="130"/>
      <c r="I167" s="130"/>
      <c r="J167" s="130"/>
      <c r="K167" s="130"/>
      <c r="L167" s="130"/>
      <c r="M167" s="130"/>
    </row>
    <row r="168" spans="1:13" s="68" customFormat="1">
      <c r="A168" s="76"/>
      <c r="B168" s="44"/>
      <c r="C168" s="44"/>
      <c r="D168" s="44"/>
      <c r="E168" s="44"/>
      <c r="F168" s="44"/>
      <c r="G168" s="130"/>
      <c r="H168" s="130"/>
      <c r="I168" s="130"/>
      <c r="J168" s="130"/>
      <c r="K168" s="130"/>
      <c r="L168" s="130"/>
      <c r="M168" s="130"/>
    </row>
    <row r="169" spans="1:13" s="68" customFormat="1">
      <c r="A169" s="76"/>
      <c r="B169" s="44"/>
      <c r="C169" s="44"/>
      <c r="D169" s="44"/>
      <c r="E169" s="44"/>
      <c r="F169" s="44"/>
      <c r="G169" s="130"/>
      <c r="H169" s="130"/>
      <c r="I169" s="130"/>
      <c r="J169" s="130"/>
      <c r="K169" s="130"/>
      <c r="L169" s="130"/>
      <c r="M169" s="130"/>
    </row>
    <row r="170" spans="1:13" s="68" customFormat="1">
      <c r="A170" s="76"/>
      <c r="B170" s="44"/>
      <c r="C170" s="44"/>
      <c r="D170" s="44"/>
      <c r="E170" s="44"/>
      <c r="F170" s="44"/>
      <c r="G170" s="130"/>
      <c r="H170" s="130"/>
      <c r="I170" s="130"/>
      <c r="J170" s="130"/>
      <c r="K170" s="130"/>
      <c r="L170" s="130"/>
      <c r="M170" s="130"/>
    </row>
    <row r="171" spans="1:13" s="68" customFormat="1">
      <c r="A171" s="76"/>
      <c r="B171" s="44"/>
      <c r="C171" s="44"/>
      <c r="D171" s="44"/>
      <c r="E171" s="44"/>
      <c r="F171" s="44"/>
      <c r="G171" s="130"/>
      <c r="H171" s="130"/>
      <c r="I171" s="130"/>
      <c r="J171" s="130"/>
      <c r="K171" s="130"/>
      <c r="L171" s="130"/>
      <c r="M171" s="130"/>
    </row>
    <row r="172" spans="1:13" s="68" customFormat="1">
      <c r="A172" s="76"/>
      <c r="B172" s="44"/>
      <c r="C172" s="44"/>
      <c r="D172" s="44"/>
      <c r="E172" s="44"/>
      <c r="F172" s="44"/>
      <c r="G172" s="130"/>
      <c r="H172" s="130"/>
      <c r="I172" s="130"/>
      <c r="J172" s="130"/>
      <c r="K172" s="130"/>
      <c r="L172" s="130"/>
      <c r="M172" s="130"/>
    </row>
    <row r="173" spans="1:13" s="68" customFormat="1">
      <c r="A173" s="76"/>
      <c r="B173" s="44"/>
      <c r="C173" s="44"/>
      <c r="D173" s="44"/>
      <c r="E173" s="44"/>
      <c r="F173" s="44"/>
      <c r="G173" s="130"/>
      <c r="H173" s="130"/>
      <c r="I173" s="130"/>
      <c r="J173" s="130"/>
      <c r="K173" s="130"/>
      <c r="L173" s="130"/>
      <c r="M173" s="130"/>
    </row>
    <row r="174" spans="1:13" s="68" customFormat="1">
      <c r="A174" s="76"/>
      <c r="B174" s="44"/>
      <c r="C174" s="44"/>
      <c r="D174" s="44"/>
      <c r="E174" s="44"/>
      <c r="F174" s="44"/>
      <c r="G174" s="130"/>
      <c r="H174" s="130"/>
      <c r="I174" s="130"/>
      <c r="J174" s="130"/>
      <c r="K174" s="130"/>
      <c r="L174" s="130"/>
      <c r="M174" s="130"/>
    </row>
    <row r="175" spans="1:13" s="68" customFormat="1">
      <c r="A175" s="76"/>
      <c r="B175" s="44"/>
      <c r="C175" s="44"/>
      <c r="D175" s="44"/>
      <c r="E175" s="44"/>
      <c r="F175" s="44"/>
      <c r="G175" s="130"/>
      <c r="H175" s="130"/>
      <c r="I175" s="130"/>
      <c r="J175" s="130"/>
      <c r="K175" s="130"/>
      <c r="L175" s="130"/>
      <c r="M175" s="130"/>
    </row>
    <row r="176" spans="1:13" s="68" customFormat="1">
      <c r="A176" s="76"/>
      <c r="B176" s="44"/>
      <c r="C176" s="44"/>
      <c r="D176" s="44"/>
      <c r="E176" s="44"/>
      <c r="F176" s="44"/>
      <c r="G176" s="130"/>
      <c r="H176" s="130"/>
      <c r="I176" s="130"/>
      <c r="J176" s="130"/>
      <c r="K176" s="130"/>
      <c r="L176" s="130"/>
      <c r="M176" s="130"/>
    </row>
    <row r="177" spans="1:13" s="68" customFormat="1">
      <c r="A177" s="76"/>
      <c r="B177" s="44"/>
      <c r="C177" s="44"/>
      <c r="D177" s="44"/>
      <c r="E177" s="44"/>
      <c r="F177" s="44"/>
      <c r="G177" s="130"/>
      <c r="H177" s="130"/>
      <c r="I177" s="130"/>
      <c r="J177" s="130"/>
      <c r="K177" s="130"/>
      <c r="L177" s="130"/>
      <c r="M177" s="130"/>
    </row>
    <row r="178" spans="1:13" s="68" customFormat="1">
      <c r="A178" s="76"/>
      <c r="B178" s="44"/>
      <c r="C178" s="44"/>
      <c r="D178" s="44"/>
      <c r="E178" s="44"/>
      <c r="F178" s="44"/>
      <c r="G178" s="130"/>
      <c r="H178" s="130"/>
      <c r="I178" s="130"/>
      <c r="J178" s="130"/>
      <c r="K178" s="130"/>
      <c r="L178" s="130"/>
      <c r="M178" s="130"/>
    </row>
    <row r="179" spans="1:13" s="68" customFormat="1">
      <c r="A179" s="76"/>
      <c r="B179" s="44"/>
      <c r="C179" s="44"/>
      <c r="D179" s="44"/>
      <c r="E179" s="44"/>
      <c r="F179" s="44"/>
      <c r="G179" s="130"/>
      <c r="H179" s="130"/>
      <c r="I179" s="130"/>
      <c r="J179" s="130"/>
      <c r="K179" s="130"/>
      <c r="L179" s="130"/>
      <c r="M179" s="130"/>
    </row>
    <row r="180" spans="1:13" s="68" customFormat="1">
      <c r="A180" s="76"/>
      <c r="B180" s="44"/>
      <c r="C180" s="44"/>
      <c r="D180" s="44"/>
      <c r="E180" s="44"/>
      <c r="F180" s="44"/>
      <c r="G180" s="130"/>
      <c r="H180" s="130"/>
      <c r="I180" s="130"/>
      <c r="J180" s="130"/>
      <c r="K180" s="130"/>
      <c r="L180" s="130"/>
      <c r="M180" s="130"/>
    </row>
    <row r="181" spans="1:13" s="68" customFormat="1">
      <c r="A181" s="76"/>
      <c r="B181" s="44"/>
      <c r="C181" s="44"/>
      <c r="D181" s="44"/>
      <c r="E181" s="44"/>
      <c r="F181" s="44"/>
      <c r="G181" s="130"/>
      <c r="H181" s="130"/>
      <c r="I181" s="130"/>
      <c r="J181" s="130"/>
      <c r="K181" s="130"/>
      <c r="L181" s="130"/>
      <c r="M181" s="130"/>
    </row>
    <row r="182" spans="1:13" s="68" customFormat="1">
      <c r="A182" s="76"/>
      <c r="B182" s="44"/>
      <c r="C182" s="44"/>
      <c r="D182" s="44"/>
      <c r="E182" s="44"/>
      <c r="F182" s="44"/>
      <c r="G182" s="130"/>
      <c r="H182" s="130"/>
      <c r="I182" s="130"/>
      <c r="J182" s="130"/>
      <c r="K182" s="130"/>
      <c r="L182" s="130"/>
      <c r="M182" s="130"/>
    </row>
    <row r="183" spans="1:13" s="68" customFormat="1">
      <c r="A183" s="76"/>
      <c r="B183" s="44"/>
      <c r="C183" s="44"/>
      <c r="D183" s="44"/>
      <c r="E183" s="44"/>
      <c r="F183" s="44"/>
      <c r="G183" s="130"/>
      <c r="H183" s="130"/>
      <c r="I183" s="130"/>
      <c r="J183" s="130"/>
      <c r="K183" s="130"/>
      <c r="L183" s="130"/>
      <c r="M183" s="130"/>
    </row>
    <row r="184" spans="1:13" s="68" customFormat="1">
      <c r="A184" s="76"/>
      <c r="B184" s="44"/>
      <c r="C184" s="44"/>
      <c r="D184" s="44"/>
      <c r="E184" s="44"/>
      <c r="F184" s="44"/>
      <c r="G184" s="130"/>
      <c r="H184" s="130"/>
      <c r="I184" s="130"/>
      <c r="J184" s="130"/>
      <c r="K184" s="130"/>
      <c r="L184" s="130"/>
      <c r="M184" s="130"/>
    </row>
    <row r="185" spans="1:13" s="68" customFormat="1">
      <c r="A185" s="76"/>
      <c r="B185" s="44"/>
      <c r="C185" s="44"/>
      <c r="D185" s="44"/>
      <c r="E185" s="44"/>
      <c r="F185" s="44"/>
      <c r="G185" s="130"/>
      <c r="H185" s="130"/>
      <c r="I185" s="130"/>
      <c r="J185" s="130"/>
      <c r="K185" s="130"/>
      <c r="L185" s="130"/>
      <c r="M185" s="130"/>
    </row>
    <row r="186" spans="1:13" s="68" customFormat="1">
      <c r="A186" s="76"/>
      <c r="B186" s="44"/>
      <c r="C186" s="44"/>
      <c r="D186" s="44"/>
      <c r="E186" s="44"/>
      <c r="F186" s="44"/>
      <c r="G186" s="130"/>
      <c r="H186" s="130"/>
      <c r="I186" s="130"/>
      <c r="J186" s="130"/>
      <c r="K186" s="130"/>
      <c r="L186" s="130"/>
      <c r="M186" s="130"/>
    </row>
    <row r="187" spans="1:13" s="68" customFormat="1">
      <c r="A187" s="76"/>
      <c r="B187" s="44"/>
      <c r="C187" s="44"/>
      <c r="D187" s="44"/>
      <c r="E187" s="44"/>
      <c r="F187" s="44"/>
      <c r="G187" s="130"/>
      <c r="H187" s="130"/>
      <c r="I187" s="130"/>
      <c r="J187" s="130"/>
      <c r="K187" s="130"/>
      <c r="L187" s="130"/>
      <c r="M187" s="130"/>
    </row>
    <row r="188" spans="1:13" s="68" customFormat="1">
      <c r="A188" s="76"/>
      <c r="B188" s="44"/>
      <c r="C188" s="44"/>
      <c r="D188" s="44"/>
      <c r="E188" s="44"/>
      <c r="F188" s="44"/>
      <c r="G188" s="130"/>
      <c r="H188" s="130"/>
      <c r="I188" s="130"/>
      <c r="J188" s="130"/>
      <c r="K188" s="130"/>
      <c r="L188" s="130"/>
      <c r="M188" s="130"/>
    </row>
    <row r="189" spans="1:13" s="68" customFormat="1">
      <c r="A189" s="76"/>
      <c r="B189" s="44"/>
      <c r="C189" s="44"/>
      <c r="D189" s="44"/>
      <c r="E189" s="44"/>
      <c r="F189" s="44"/>
      <c r="G189" s="130"/>
      <c r="H189" s="130"/>
      <c r="I189" s="130"/>
      <c r="J189" s="130"/>
      <c r="K189" s="130"/>
      <c r="L189" s="130"/>
      <c r="M189" s="130"/>
    </row>
    <row r="190" spans="1:13" s="68" customFormat="1">
      <c r="A190" s="76"/>
      <c r="B190" s="44"/>
      <c r="C190" s="44"/>
      <c r="D190" s="44"/>
      <c r="E190" s="44"/>
      <c r="F190" s="44"/>
      <c r="G190" s="130"/>
      <c r="H190" s="130"/>
      <c r="I190" s="130"/>
      <c r="J190" s="130"/>
      <c r="K190" s="130"/>
      <c r="L190" s="130"/>
      <c r="M190" s="130"/>
    </row>
    <row r="191" spans="1:13" s="68" customFormat="1">
      <c r="A191" s="76"/>
      <c r="B191" s="44"/>
      <c r="C191" s="44"/>
      <c r="D191" s="44"/>
      <c r="E191" s="44"/>
      <c r="F191" s="44"/>
      <c r="G191" s="130"/>
      <c r="H191" s="130"/>
      <c r="I191" s="130"/>
      <c r="J191" s="130"/>
      <c r="K191" s="130"/>
      <c r="L191" s="130"/>
      <c r="M191" s="130"/>
    </row>
    <row r="192" spans="1:13" s="68" customFormat="1">
      <c r="A192" s="76"/>
      <c r="B192" s="44"/>
      <c r="C192" s="44"/>
      <c r="D192" s="44"/>
      <c r="E192" s="44"/>
      <c r="F192" s="44"/>
      <c r="G192" s="130"/>
      <c r="H192" s="130"/>
      <c r="I192" s="130"/>
      <c r="J192" s="130"/>
      <c r="K192" s="130"/>
      <c r="L192" s="130"/>
      <c r="M192" s="130"/>
    </row>
    <row r="193" spans="1:13" s="68" customFormat="1">
      <c r="A193" s="76"/>
      <c r="B193" s="44"/>
      <c r="C193" s="44"/>
      <c r="D193" s="44"/>
      <c r="E193" s="44"/>
      <c r="F193" s="44"/>
      <c r="G193" s="130"/>
      <c r="H193" s="130"/>
      <c r="I193" s="130"/>
      <c r="J193" s="130"/>
      <c r="K193" s="130"/>
      <c r="L193" s="130"/>
      <c r="M193" s="130"/>
    </row>
    <row r="194" spans="1:13" s="68" customFormat="1">
      <c r="A194" s="76"/>
      <c r="B194" s="44"/>
      <c r="C194" s="44"/>
      <c r="D194" s="44"/>
      <c r="E194" s="44"/>
      <c r="F194" s="44"/>
      <c r="G194" s="130"/>
      <c r="H194" s="130"/>
      <c r="I194" s="130"/>
      <c r="J194" s="130"/>
      <c r="K194" s="130"/>
      <c r="L194" s="130"/>
      <c r="M194" s="130"/>
    </row>
    <row r="195" spans="1:13" s="68" customFormat="1">
      <c r="A195" s="76"/>
      <c r="B195" s="44"/>
      <c r="C195" s="44"/>
      <c r="D195" s="44"/>
      <c r="E195" s="44"/>
      <c r="F195" s="44"/>
      <c r="G195" s="130"/>
      <c r="H195" s="130"/>
      <c r="I195" s="130"/>
      <c r="J195" s="130"/>
      <c r="K195" s="130"/>
      <c r="L195" s="130"/>
      <c r="M195" s="130"/>
    </row>
    <row r="196" spans="1:13" s="68" customFormat="1">
      <c r="A196" s="76"/>
      <c r="B196" s="44"/>
      <c r="C196" s="44"/>
      <c r="D196" s="44"/>
      <c r="E196" s="44"/>
      <c r="F196" s="44"/>
      <c r="G196" s="130"/>
      <c r="H196" s="130"/>
      <c r="I196" s="130"/>
      <c r="J196" s="130"/>
      <c r="K196" s="130"/>
      <c r="L196" s="130"/>
      <c r="M196" s="130"/>
    </row>
    <row r="197" spans="1:13" s="68" customFormat="1">
      <c r="A197" s="76"/>
      <c r="B197" s="44"/>
      <c r="C197" s="44"/>
      <c r="D197" s="44"/>
      <c r="E197" s="44"/>
      <c r="F197" s="44"/>
      <c r="G197" s="130"/>
      <c r="H197" s="130"/>
      <c r="I197" s="130"/>
      <c r="J197" s="130"/>
      <c r="K197" s="130"/>
      <c r="L197" s="130"/>
      <c r="M197" s="130"/>
    </row>
    <row r="198" spans="1:13" s="68" customFormat="1">
      <c r="A198" s="76"/>
      <c r="B198" s="44"/>
      <c r="C198" s="44"/>
      <c r="D198" s="44"/>
      <c r="E198" s="44"/>
      <c r="F198" s="44"/>
      <c r="G198" s="130"/>
      <c r="H198" s="130"/>
      <c r="I198" s="130"/>
      <c r="J198" s="130"/>
      <c r="K198" s="130"/>
      <c r="L198" s="130"/>
      <c r="M198" s="130"/>
    </row>
    <row r="199" spans="1:13" s="68" customFormat="1">
      <c r="A199" s="76"/>
      <c r="B199" s="44"/>
      <c r="C199" s="44"/>
      <c r="D199" s="44"/>
      <c r="E199" s="44"/>
      <c r="F199" s="44"/>
      <c r="G199" s="130"/>
      <c r="H199" s="130"/>
      <c r="I199" s="130"/>
      <c r="J199" s="130"/>
      <c r="K199" s="130"/>
      <c r="L199" s="130"/>
      <c r="M199" s="130"/>
    </row>
    <row r="200" spans="1:13" s="68" customFormat="1">
      <c r="A200" s="76"/>
      <c r="B200" s="44"/>
      <c r="C200" s="44"/>
      <c r="D200" s="44"/>
      <c r="E200" s="44"/>
      <c r="F200" s="44"/>
      <c r="G200" s="130"/>
      <c r="H200" s="130"/>
      <c r="I200" s="130"/>
      <c r="J200" s="130"/>
      <c r="K200" s="130"/>
      <c r="L200" s="130"/>
      <c r="M200" s="130"/>
    </row>
    <row r="201" spans="1:13" s="68" customFormat="1">
      <c r="A201" s="76"/>
      <c r="B201" s="44"/>
      <c r="C201" s="44"/>
      <c r="D201" s="44"/>
      <c r="E201" s="44"/>
      <c r="F201" s="44"/>
      <c r="G201" s="130"/>
      <c r="H201" s="130"/>
      <c r="I201" s="130"/>
      <c r="J201" s="130"/>
      <c r="K201" s="130"/>
      <c r="L201" s="130"/>
      <c r="M201" s="130"/>
    </row>
    <row r="202" spans="1:13" s="68" customFormat="1">
      <c r="A202" s="76"/>
      <c r="B202" s="44"/>
      <c r="C202" s="44"/>
      <c r="D202" s="44"/>
      <c r="E202" s="44"/>
      <c r="F202" s="44"/>
      <c r="G202" s="130"/>
      <c r="H202" s="130"/>
      <c r="I202" s="130"/>
      <c r="J202" s="130"/>
      <c r="K202" s="130"/>
      <c r="L202" s="130"/>
      <c r="M202" s="130"/>
    </row>
    <row r="203" spans="1:13" s="68" customFormat="1">
      <c r="A203" s="76"/>
      <c r="B203" s="44"/>
      <c r="C203" s="44"/>
      <c r="D203" s="44"/>
      <c r="E203" s="44"/>
      <c r="F203" s="44"/>
      <c r="G203" s="130"/>
      <c r="H203" s="130"/>
      <c r="I203" s="130"/>
      <c r="J203" s="130"/>
      <c r="K203" s="130"/>
      <c r="L203" s="130"/>
      <c r="M203" s="130"/>
    </row>
    <row r="204" spans="1:13" s="68" customFormat="1">
      <c r="A204" s="76"/>
      <c r="B204" s="44"/>
      <c r="C204" s="44"/>
      <c r="D204" s="44"/>
      <c r="E204" s="44"/>
      <c r="F204" s="44"/>
      <c r="G204" s="130"/>
      <c r="H204" s="130"/>
      <c r="I204" s="130"/>
      <c r="J204" s="130"/>
      <c r="K204" s="130"/>
      <c r="L204" s="130"/>
      <c r="M204" s="130"/>
    </row>
    <row r="205" spans="1:13" s="68" customFormat="1">
      <c r="A205" s="76"/>
      <c r="B205" s="44"/>
      <c r="C205" s="44"/>
      <c r="D205" s="44"/>
      <c r="E205" s="44"/>
      <c r="F205" s="44"/>
      <c r="G205" s="130"/>
      <c r="H205" s="130"/>
      <c r="I205" s="130"/>
      <c r="J205" s="130"/>
      <c r="K205" s="130"/>
      <c r="L205" s="130"/>
      <c r="M205" s="130"/>
    </row>
    <row r="206" spans="1:13" s="68" customFormat="1">
      <c r="A206" s="76"/>
      <c r="B206" s="44"/>
      <c r="C206" s="44"/>
      <c r="D206" s="44"/>
      <c r="E206" s="44"/>
      <c r="F206" s="44"/>
      <c r="G206" s="130"/>
      <c r="H206" s="130"/>
      <c r="I206" s="130"/>
      <c r="J206" s="130"/>
      <c r="K206" s="130"/>
      <c r="L206" s="130"/>
      <c r="M206" s="130"/>
    </row>
    <row r="207" spans="1:13" s="68" customFormat="1">
      <c r="A207" s="76"/>
      <c r="B207" s="44"/>
      <c r="C207" s="44"/>
      <c r="D207" s="44"/>
      <c r="E207" s="44"/>
      <c r="F207" s="44"/>
      <c r="G207" s="130"/>
      <c r="H207" s="130"/>
      <c r="I207" s="130"/>
      <c r="J207" s="130"/>
      <c r="K207" s="130"/>
      <c r="L207" s="130"/>
      <c r="M207" s="130"/>
    </row>
    <row r="208" spans="1:13" s="68" customFormat="1">
      <c r="A208" s="76"/>
      <c r="B208" s="44"/>
      <c r="C208" s="44"/>
      <c r="D208" s="44"/>
      <c r="E208" s="44"/>
      <c r="F208" s="44"/>
      <c r="G208" s="130"/>
      <c r="H208" s="130"/>
      <c r="I208" s="130"/>
      <c r="J208" s="130"/>
      <c r="K208" s="130"/>
      <c r="L208" s="130"/>
      <c r="M208" s="130"/>
    </row>
    <row r="209" spans="1:13" s="68" customFormat="1">
      <c r="A209" s="76"/>
      <c r="B209" s="44"/>
      <c r="C209" s="44"/>
      <c r="D209" s="44"/>
      <c r="E209" s="44"/>
      <c r="F209" s="44"/>
      <c r="G209" s="130"/>
      <c r="H209" s="130"/>
      <c r="I209" s="130"/>
      <c r="J209" s="130"/>
      <c r="K209" s="130"/>
      <c r="L209" s="130"/>
      <c r="M209" s="130"/>
    </row>
    <row r="210" spans="1:13" s="68" customFormat="1">
      <c r="A210" s="76"/>
      <c r="B210" s="44"/>
      <c r="C210" s="44"/>
      <c r="D210" s="44"/>
      <c r="E210" s="44"/>
      <c r="F210" s="44"/>
      <c r="G210" s="130"/>
      <c r="H210" s="130"/>
      <c r="I210" s="130"/>
      <c r="J210" s="130"/>
      <c r="K210" s="130"/>
      <c r="L210" s="130"/>
      <c r="M210" s="130"/>
    </row>
    <row r="211" spans="1:13" s="68" customFormat="1">
      <c r="A211" s="76"/>
      <c r="B211" s="44"/>
      <c r="C211" s="44"/>
      <c r="D211" s="44"/>
      <c r="E211" s="44"/>
      <c r="F211" s="44"/>
      <c r="G211" s="130"/>
      <c r="H211" s="130"/>
      <c r="I211" s="130"/>
      <c r="J211" s="130"/>
      <c r="K211" s="130"/>
      <c r="L211" s="130"/>
      <c r="M211" s="130"/>
    </row>
    <row r="212" spans="1:13" s="68" customFormat="1">
      <c r="A212" s="76"/>
      <c r="B212" s="44"/>
      <c r="C212" s="44"/>
      <c r="D212" s="44"/>
      <c r="E212" s="44"/>
      <c r="F212" s="44"/>
      <c r="G212" s="130"/>
      <c r="H212" s="130"/>
      <c r="I212" s="130"/>
      <c r="J212" s="130"/>
      <c r="K212" s="130"/>
      <c r="L212" s="130"/>
      <c r="M212" s="130"/>
    </row>
    <row r="213" spans="1:13" s="68" customFormat="1">
      <c r="A213" s="76"/>
      <c r="B213" s="44"/>
      <c r="C213" s="44"/>
      <c r="D213" s="44"/>
      <c r="E213" s="44"/>
      <c r="F213" s="44"/>
      <c r="G213" s="130"/>
      <c r="H213" s="130"/>
      <c r="I213" s="130"/>
      <c r="J213" s="130"/>
      <c r="K213" s="130"/>
      <c r="L213" s="130"/>
      <c r="M213" s="130"/>
    </row>
    <row r="214" spans="1:13" s="68" customFormat="1">
      <c r="A214" s="76"/>
      <c r="B214" s="44"/>
      <c r="C214" s="44"/>
      <c r="D214" s="44"/>
      <c r="E214" s="44"/>
      <c r="F214" s="44"/>
      <c r="G214" s="130"/>
      <c r="H214" s="130"/>
      <c r="I214" s="130"/>
      <c r="J214" s="130"/>
      <c r="K214" s="130"/>
      <c r="L214" s="130"/>
      <c r="M214" s="130"/>
    </row>
    <row r="215" spans="1:13" s="68" customFormat="1">
      <c r="A215" s="76"/>
      <c r="B215" s="44"/>
      <c r="C215" s="44"/>
      <c r="D215" s="44"/>
      <c r="E215" s="44"/>
      <c r="F215" s="44"/>
      <c r="G215" s="130"/>
      <c r="H215" s="130"/>
      <c r="I215" s="130"/>
      <c r="J215" s="130"/>
      <c r="K215" s="130"/>
      <c r="L215" s="130"/>
      <c r="M215" s="130"/>
    </row>
    <row r="216" spans="1:13" s="68" customFormat="1">
      <c r="A216" s="76"/>
      <c r="B216" s="44"/>
      <c r="C216" s="44"/>
      <c r="D216" s="44"/>
      <c r="E216" s="44"/>
      <c r="F216" s="44"/>
      <c r="G216" s="130"/>
      <c r="H216" s="130"/>
      <c r="I216" s="130"/>
      <c r="J216" s="130"/>
      <c r="K216" s="130"/>
      <c r="L216" s="130"/>
      <c r="M216" s="130"/>
    </row>
    <row r="217" spans="1:13" s="68" customFormat="1">
      <c r="A217" s="76"/>
      <c r="B217" s="44"/>
      <c r="C217" s="44"/>
      <c r="D217" s="44"/>
      <c r="E217" s="44"/>
      <c r="F217" s="44"/>
      <c r="G217" s="130"/>
      <c r="H217" s="130"/>
      <c r="I217" s="130"/>
      <c r="J217" s="130"/>
      <c r="K217" s="130"/>
      <c r="L217" s="130"/>
      <c r="M217" s="130"/>
    </row>
    <row r="218" spans="1:13" s="68" customFormat="1">
      <c r="A218" s="76"/>
      <c r="B218" s="44"/>
      <c r="C218" s="44"/>
      <c r="D218" s="44"/>
      <c r="E218" s="44"/>
      <c r="F218" s="44"/>
      <c r="G218" s="130"/>
      <c r="H218" s="130"/>
      <c r="I218" s="130"/>
      <c r="J218" s="130"/>
      <c r="K218" s="130"/>
      <c r="L218" s="130"/>
      <c r="M218" s="130"/>
    </row>
    <row r="219" spans="1:13" s="68" customFormat="1">
      <c r="A219" s="76"/>
      <c r="B219" s="44"/>
      <c r="C219" s="44"/>
      <c r="D219" s="44"/>
      <c r="E219" s="44"/>
      <c r="F219" s="44"/>
      <c r="G219" s="130"/>
      <c r="H219" s="130"/>
      <c r="I219" s="130"/>
      <c r="J219" s="130"/>
      <c r="K219" s="130"/>
      <c r="L219" s="130"/>
      <c r="M219" s="130"/>
    </row>
    <row r="220" spans="1:13" s="68" customFormat="1">
      <c r="A220" s="76"/>
      <c r="B220" s="44"/>
      <c r="C220" s="44"/>
      <c r="D220" s="44"/>
      <c r="E220" s="44"/>
      <c r="F220" s="44"/>
      <c r="G220" s="130"/>
      <c r="H220" s="130"/>
      <c r="I220" s="130"/>
      <c r="J220" s="130"/>
      <c r="K220" s="130"/>
      <c r="L220" s="130"/>
      <c r="M220" s="130"/>
    </row>
    <row r="221" spans="1:13" s="68" customFormat="1">
      <c r="A221" s="76"/>
      <c r="B221" s="44"/>
      <c r="C221" s="44"/>
      <c r="D221" s="44"/>
      <c r="E221" s="44"/>
      <c r="F221" s="44"/>
      <c r="G221" s="130"/>
      <c r="H221" s="130"/>
      <c r="I221" s="130"/>
      <c r="J221" s="130"/>
      <c r="K221" s="130"/>
      <c r="L221" s="130"/>
      <c r="M221" s="130"/>
    </row>
    <row r="222" spans="1:13" s="68" customFormat="1">
      <c r="A222" s="76"/>
      <c r="B222" s="44"/>
      <c r="C222" s="44"/>
      <c r="D222" s="44"/>
      <c r="E222" s="44"/>
      <c r="F222" s="44"/>
      <c r="G222" s="130"/>
      <c r="H222" s="130"/>
      <c r="I222" s="130"/>
      <c r="J222" s="130"/>
      <c r="K222" s="130"/>
      <c r="L222" s="130"/>
      <c r="M222" s="130"/>
    </row>
    <row r="223" spans="1:13" s="68" customFormat="1">
      <c r="A223" s="76"/>
      <c r="B223" s="44"/>
      <c r="C223" s="44"/>
      <c r="D223" s="44"/>
      <c r="E223" s="44"/>
      <c r="F223" s="44"/>
      <c r="G223" s="130"/>
      <c r="H223" s="130"/>
      <c r="I223" s="130"/>
      <c r="J223" s="130"/>
      <c r="K223" s="130"/>
      <c r="L223" s="130"/>
      <c r="M223" s="130"/>
    </row>
    <row r="224" spans="1:13" s="68" customFormat="1">
      <c r="A224" s="76"/>
      <c r="B224" s="44"/>
      <c r="C224" s="44"/>
      <c r="D224" s="44"/>
      <c r="E224" s="44"/>
      <c r="F224" s="44"/>
      <c r="G224" s="130"/>
      <c r="H224" s="130"/>
      <c r="I224" s="130"/>
      <c r="J224" s="130"/>
      <c r="K224" s="130"/>
      <c r="L224" s="130"/>
      <c r="M224" s="130"/>
    </row>
    <row r="225" spans="1:13" s="68" customFormat="1">
      <c r="A225" s="76"/>
      <c r="B225" s="44"/>
      <c r="C225" s="44"/>
      <c r="D225" s="44"/>
      <c r="E225" s="44"/>
      <c r="F225" s="44"/>
      <c r="G225" s="130"/>
      <c r="H225" s="130"/>
      <c r="I225" s="130"/>
      <c r="J225" s="130"/>
      <c r="K225" s="130"/>
      <c r="L225" s="130"/>
      <c r="M225" s="130"/>
    </row>
    <row r="226" spans="1:13" s="68" customFormat="1">
      <c r="A226" s="76"/>
      <c r="B226" s="44"/>
      <c r="C226" s="44"/>
      <c r="D226" s="44"/>
      <c r="E226" s="44"/>
      <c r="F226" s="44"/>
      <c r="G226" s="130"/>
      <c r="H226" s="130"/>
      <c r="I226" s="130"/>
      <c r="J226" s="130"/>
      <c r="K226" s="130"/>
      <c r="L226" s="130"/>
      <c r="M226" s="130"/>
    </row>
    <row r="227" spans="1:13" s="68" customFormat="1">
      <c r="A227" s="76"/>
      <c r="B227" s="44"/>
      <c r="C227" s="44"/>
      <c r="D227" s="44"/>
      <c r="E227" s="44"/>
      <c r="F227" s="44"/>
      <c r="G227" s="130"/>
      <c r="H227" s="130"/>
      <c r="I227" s="130"/>
      <c r="J227" s="130"/>
      <c r="K227" s="130"/>
      <c r="L227" s="130"/>
      <c r="M227" s="130"/>
    </row>
    <row r="228" spans="1:13" s="68" customFormat="1">
      <c r="A228" s="76"/>
      <c r="B228" s="44"/>
      <c r="C228" s="44"/>
      <c r="D228" s="44"/>
      <c r="E228" s="44"/>
      <c r="F228" s="44"/>
      <c r="G228" s="130"/>
      <c r="H228" s="130"/>
      <c r="I228" s="130"/>
      <c r="J228" s="130"/>
      <c r="K228" s="130"/>
      <c r="L228" s="130"/>
      <c r="M228" s="130"/>
    </row>
    <row r="229" spans="1:13" s="68" customFormat="1">
      <c r="A229" s="76"/>
      <c r="B229" s="44"/>
      <c r="C229" s="44"/>
      <c r="D229" s="44"/>
      <c r="E229" s="44"/>
      <c r="F229" s="44"/>
      <c r="G229" s="130"/>
      <c r="H229" s="130"/>
      <c r="I229" s="130"/>
      <c r="J229" s="130"/>
      <c r="K229" s="130"/>
      <c r="L229" s="130"/>
      <c r="M229" s="130"/>
    </row>
    <row r="230" spans="1:13" s="68" customFormat="1">
      <c r="A230" s="76"/>
      <c r="B230" s="44"/>
      <c r="C230" s="44"/>
      <c r="D230" s="44"/>
      <c r="E230" s="44"/>
      <c r="F230" s="44"/>
      <c r="G230" s="130"/>
      <c r="H230" s="130"/>
      <c r="I230" s="130"/>
      <c r="J230" s="130"/>
      <c r="K230" s="130"/>
      <c r="L230" s="130"/>
      <c r="M230" s="130"/>
    </row>
    <row r="231" spans="1:13" s="68" customFormat="1">
      <c r="A231" s="76"/>
      <c r="B231" s="44"/>
      <c r="C231" s="44"/>
      <c r="D231" s="44"/>
      <c r="E231" s="44"/>
      <c r="F231" s="44"/>
      <c r="G231" s="130"/>
      <c r="H231" s="130"/>
      <c r="I231" s="130"/>
      <c r="J231" s="130"/>
      <c r="K231" s="130"/>
      <c r="L231" s="130"/>
      <c r="M231" s="130"/>
    </row>
    <row r="232" spans="1:13" s="68" customFormat="1">
      <c r="A232" s="76"/>
      <c r="B232" s="44"/>
      <c r="C232" s="44"/>
      <c r="D232" s="44"/>
      <c r="E232" s="44"/>
      <c r="F232" s="44"/>
      <c r="G232" s="130"/>
      <c r="H232" s="130"/>
      <c r="I232" s="130"/>
      <c r="J232" s="130"/>
      <c r="K232" s="130"/>
      <c r="L232" s="130"/>
      <c r="M232" s="130"/>
    </row>
    <row r="233" spans="1:13" s="68" customFormat="1">
      <c r="A233" s="76"/>
      <c r="B233" s="44"/>
      <c r="C233" s="44"/>
      <c r="D233" s="44"/>
      <c r="E233" s="44"/>
      <c r="F233" s="44"/>
      <c r="G233" s="130"/>
      <c r="H233" s="130"/>
      <c r="I233" s="130"/>
      <c r="J233" s="130"/>
      <c r="K233" s="130"/>
      <c r="L233" s="130"/>
      <c r="M233" s="130"/>
    </row>
    <row r="234" spans="1:13" s="68" customFormat="1">
      <c r="A234" s="76"/>
      <c r="B234" s="44"/>
      <c r="C234" s="44"/>
      <c r="D234" s="44"/>
      <c r="E234" s="44"/>
      <c r="F234" s="44"/>
      <c r="G234" s="130"/>
      <c r="H234" s="130"/>
      <c r="I234" s="130"/>
      <c r="J234" s="130"/>
      <c r="K234" s="130"/>
      <c r="L234" s="130"/>
      <c r="M234" s="130"/>
    </row>
    <row r="235" spans="1:13" s="68" customFormat="1">
      <c r="A235" s="76"/>
      <c r="B235" s="44"/>
      <c r="C235" s="44"/>
      <c r="D235" s="44"/>
      <c r="E235" s="44"/>
      <c r="F235" s="44"/>
      <c r="G235" s="130"/>
      <c r="H235" s="130"/>
      <c r="I235" s="130"/>
      <c r="J235" s="130"/>
      <c r="K235" s="130"/>
      <c r="L235" s="130"/>
      <c r="M235" s="130"/>
    </row>
    <row r="236" spans="1:13" s="68" customFormat="1">
      <c r="A236" s="76"/>
      <c r="B236" s="44"/>
      <c r="C236" s="44"/>
      <c r="D236" s="44"/>
      <c r="E236" s="44"/>
      <c r="F236" s="44"/>
      <c r="G236" s="130"/>
      <c r="H236" s="130"/>
      <c r="I236" s="130"/>
      <c r="J236" s="130"/>
      <c r="K236" s="130"/>
      <c r="L236" s="130"/>
      <c r="M236" s="130"/>
    </row>
    <row r="237" spans="1:13" s="68" customFormat="1">
      <c r="A237" s="76"/>
      <c r="B237" s="44"/>
      <c r="C237" s="44"/>
      <c r="D237" s="44"/>
      <c r="E237" s="44"/>
      <c r="F237" s="44"/>
      <c r="G237" s="130"/>
      <c r="H237" s="130"/>
      <c r="I237" s="130"/>
      <c r="J237" s="130"/>
      <c r="K237" s="130"/>
      <c r="L237" s="130"/>
      <c r="M237" s="130"/>
    </row>
    <row r="238" spans="1:13" s="68" customFormat="1">
      <c r="A238" s="76"/>
      <c r="B238" s="44"/>
      <c r="C238" s="44"/>
      <c r="D238" s="44"/>
      <c r="E238" s="44"/>
      <c r="F238" s="44"/>
      <c r="G238" s="130"/>
      <c r="H238" s="130"/>
      <c r="I238" s="130"/>
      <c r="J238" s="130"/>
      <c r="K238" s="130"/>
      <c r="L238" s="130"/>
      <c r="M238" s="130"/>
    </row>
    <row r="239" spans="1:13" s="68" customFormat="1">
      <c r="A239" s="76"/>
      <c r="B239" s="44"/>
      <c r="C239" s="44"/>
      <c r="D239" s="44"/>
      <c r="E239" s="44"/>
      <c r="F239" s="44"/>
      <c r="G239" s="130"/>
      <c r="H239" s="130"/>
      <c r="I239" s="130"/>
      <c r="J239" s="130"/>
      <c r="K239" s="130"/>
      <c r="L239" s="130"/>
      <c r="M239" s="130"/>
    </row>
    <row r="240" spans="1:13" s="68" customFormat="1">
      <c r="A240" s="76"/>
      <c r="B240" s="44"/>
      <c r="C240" s="44"/>
      <c r="D240" s="44"/>
      <c r="E240" s="44"/>
      <c r="F240" s="44"/>
      <c r="G240" s="130"/>
      <c r="H240" s="130"/>
      <c r="I240" s="130"/>
      <c r="J240" s="130"/>
      <c r="K240" s="130"/>
      <c r="L240" s="130"/>
      <c r="M240" s="130"/>
    </row>
    <row r="241" spans="1:13" s="68" customFormat="1">
      <c r="A241" s="76"/>
      <c r="B241" s="44"/>
      <c r="C241" s="44"/>
      <c r="D241" s="44"/>
      <c r="E241" s="44"/>
      <c r="F241" s="44"/>
      <c r="G241" s="130"/>
      <c r="H241" s="130"/>
      <c r="I241" s="130"/>
      <c r="J241" s="130"/>
      <c r="K241" s="130"/>
      <c r="L241" s="130"/>
      <c r="M241" s="130"/>
    </row>
    <row r="242" spans="1:13" s="68" customFormat="1">
      <c r="A242" s="76"/>
      <c r="B242" s="44"/>
      <c r="C242" s="44"/>
      <c r="D242" s="44"/>
      <c r="E242" s="44"/>
      <c r="F242" s="44"/>
      <c r="G242" s="130"/>
      <c r="H242" s="130"/>
      <c r="I242" s="130"/>
      <c r="J242" s="130"/>
      <c r="K242" s="130"/>
      <c r="L242" s="130"/>
      <c r="M242" s="130"/>
    </row>
    <row r="243" spans="1:13" s="68" customFormat="1">
      <c r="A243" s="76"/>
      <c r="B243" s="44"/>
      <c r="C243" s="44"/>
      <c r="D243" s="44"/>
      <c r="E243" s="44"/>
      <c r="F243" s="44"/>
      <c r="G243" s="130"/>
      <c r="H243" s="130"/>
      <c r="I243" s="130"/>
      <c r="J243" s="130"/>
      <c r="K243" s="130"/>
      <c r="L243" s="130"/>
      <c r="M243" s="130"/>
    </row>
    <row r="244" spans="1:13" s="68" customFormat="1">
      <c r="A244" s="76"/>
      <c r="B244" s="44"/>
      <c r="C244" s="44"/>
      <c r="D244" s="44"/>
      <c r="E244" s="44"/>
      <c r="F244" s="44"/>
      <c r="G244" s="130"/>
      <c r="H244" s="130"/>
      <c r="I244" s="130"/>
      <c r="J244" s="130"/>
      <c r="K244" s="130"/>
      <c r="L244" s="130"/>
      <c r="M244" s="130"/>
    </row>
    <row r="245" spans="1:13" s="68" customFormat="1">
      <c r="A245" s="76"/>
      <c r="B245" s="44"/>
      <c r="C245" s="44"/>
      <c r="D245" s="44"/>
      <c r="E245" s="44"/>
      <c r="F245" s="44"/>
      <c r="G245" s="130"/>
      <c r="H245" s="130"/>
      <c r="I245" s="130"/>
      <c r="J245" s="130"/>
      <c r="K245" s="130"/>
      <c r="L245" s="130"/>
      <c r="M245" s="130"/>
    </row>
    <row r="246" spans="1:13" s="68" customFormat="1">
      <c r="A246" s="76"/>
      <c r="B246" s="44"/>
      <c r="C246" s="44"/>
      <c r="D246" s="44"/>
      <c r="E246" s="44"/>
      <c r="F246" s="44"/>
      <c r="G246" s="130"/>
      <c r="H246" s="130"/>
      <c r="I246" s="130"/>
      <c r="J246" s="130"/>
      <c r="K246" s="130"/>
      <c r="L246" s="130"/>
      <c r="M246" s="130"/>
    </row>
    <row r="247" spans="1:13" s="68" customFormat="1">
      <c r="A247" s="76"/>
      <c r="B247" s="44"/>
      <c r="C247" s="44"/>
      <c r="D247" s="44"/>
      <c r="E247" s="44"/>
      <c r="F247" s="44"/>
      <c r="G247" s="130"/>
      <c r="H247" s="130"/>
      <c r="I247" s="130"/>
      <c r="J247" s="130"/>
      <c r="K247" s="130"/>
      <c r="L247" s="130"/>
      <c r="M247" s="130"/>
    </row>
    <row r="248" spans="1:13" s="68" customFormat="1">
      <c r="A248" s="76"/>
      <c r="B248" s="44"/>
      <c r="C248" s="44"/>
      <c r="D248" s="44"/>
      <c r="E248" s="44"/>
      <c r="F248" s="44"/>
      <c r="G248" s="130"/>
      <c r="H248" s="130"/>
      <c r="I248" s="130"/>
      <c r="J248" s="130"/>
      <c r="K248" s="130"/>
      <c r="L248" s="130"/>
      <c r="M248" s="130"/>
    </row>
    <row r="249" spans="1:13" s="68" customFormat="1">
      <c r="A249" s="76"/>
      <c r="B249" s="44"/>
      <c r="C249" s="44"/>
      <c r="D249" s="44"/>
      <c r="E249" s="44"/>
      <c r="F249" s="44"/>
      <c r="G249" s="130"/>
      <c r="H249" s="130"/>
      <c r="I249" s="130"/>
      <c r="J249" s="130"/>
      <c r="K249" s="130"/>
      <c r="L249" s="130"/>
      <c r="M249" s="130"/>
    </row>
    <row r="250" spans="1:13" s="68" customFormat="1">
      <c r="A250" s="76"/>
      <c r="B250" s="44"/>
      <c r="C250" s="44"/>
      <c r="D250" s="44"/>
      <c r="E250" s="44"/>
      <c r="F250" s="44"/>
      <c r="G250" s="130"/>
      <c r="H250" s="130"/>
      <c r="I250" s="130"/>
      <c r="J250" s="130"/>
      <c r="K250" s="130"/>
      <c r="L250" s="130"/>
      <c r="M250" s="130"/>
    </row>
    <row r="251" spans="1:13" s="68" customFormat="1">
      <c r="A251" s="76"/>
      <c r="B251" s="44"/>
      <c r="C251" s="44"/>
      <c r="D251" s="44"/>
      <c r="E251" s="44"/>
      <c r="F251" s="44"/>
      <c r="G251" s="130"/>
      <c r="H251" s="130"/>
      <c r="I251" s="130"/>
      <c r="J251" s="130"/>
      <c r="K251" s="130"/>
      <c r="L251" s="130"/>
      <c r="M251" s="130"/>
    </row>
    <row r="252" spans="1:13" s="68" customFormat="1">
      <c r="A252" s="76"/>
      <c r="B252" s="44"/>
      <c r="C252" s="44"/>
      <c r="D252" s="44"/>
      <c r="E252" s="44"/>
      <c r="F252" s="44"/>
      <c r="G252" s="130"/>
      <c r="H252" s="130"/>
      <c r="I252" s="130"/>
      <c r="J252" s="130"/>
      <c r="K252" s="130"/>
      <c r="L252" s="130"/>
      <c r="M252" s="130"/>
    </row>
    <row r="253" spans="1:13" s="68" customFormat="1">
      <c r="A253" s="76"/>
      <c r="B253" s="44"/>
      <c r="C253" s="44"/>
      <c r="D253" s="44"/>
      <c r="E253" s="44"/>
      <c r="F253" s="44"/>
      <c r="G253" s="130"/>
      <c r="H253" s="130"/>
      <c r="I253" s="130"/>
      <c r="J253" s="130"/>
      <c r="K253" s="130"/>
      <c r="L253" s="130"/>
      <c r="M253" s="130"/>
    </row>
    <row r="254" spans="1:13" s="68" customFormat="1">
      <c r="A254" s="76"/>
      <c r="B254" s="44"/>
      <c r="C254" s="44"/>
      <c r="D254" s="44"/>
      <c r="E254" s="44"/>
      <c r="F254" s="44"/>
      <c r="G254" s="130"/>
      <c r="H254" s="130"/>
      <c r="I254" s="130"/>
      <c r="J254" s="130"/>
      <c r="K254" s="130"/>
      <c r="L254" s="130"/>
      <c r="M254" s="130"/>
    </row>
    <row r="255" spans="1:13" s="68" customFormat="1">
      <c r="A255" s="76"/>
      <c r="B255" s="44"/>
      <c r="C255" s="44"/>
      <c r="D255" s="44"/>
      <c r="E255" s="44"/>
      <c r="F255" s="44"/>
      <c r="G255" s="130"/>
      <c r="H255" s="130"/>
      <c r="I255" s="130"/>
      <c r="J255" s="130"/>
      <c r="K255" s="130"/>
      <c r="L255" s="130"/>
      <c r="M255" s="130"/>
    </row>
    <row r="256" spans="1:13" s="68" customFormat="1">
      <c r="A256" s="76"/>
      <c r="B256" s="44"/>
      <c r="C256" s="44"/>
      <c r="D256" s="44"/>
      <c r="E256" s="44"/>
      <c r="F256" s="44"/>
      <c r="G256" s="130"/>
      <c r="H256" s="130"/>
      <c r="I256" s="130"/>
      <c r="J256" s="130"/>
      <c r="K256" s="130"/>
      <c r="L256" s="130"/>
      <c r="M256" s="130"/>
    </row>
    <row r="257" spans="1:13" s="68" customFormat="1">
      <c r="A257" s="76"/>
      <c r="B257" s="44"/>
      <c r="C257" s="44"/>
      <c r="D257" s="44"/>
      <c r="E257" s="44"/>
      <c r="F257" s="44"/>
      <c r="G257" s="130"/>
      <c r="H257" s="130"/>
      <c r="I257" s="130"/>
      <c r="J257" s="130"/>
      <c r="K257" s="130"/>
      <c r="L257" s="130"/>
      <c r="M257" s="130"/>
    </row>
    <row r="258" spans="1:13" s="68" customFormat="1">
      <c r="A258" s="76"/>
      <c r="B258" s="44"/>
      <c r="C258" s="44"/>
      <c r="D258" s="44"/>
      <c r="E258" s="44"/>
      <c r="F258" s="44"/>
      <c r="G258" s="130"/>
      <c r="H258" s="130"/>
      <c r="I258" s="130"/>
      <c r="J258" s="130"/>
      <c r="K258" s="130"/>
      <c r="L258" s="130"/>
      <c r="M258" s="130"/>
    </row>
    <row r="259" spans="1:13" s="68" customFormat="1">
      <c r="A259" s="76"/>
      <c r="B259" s="44"/>
      <c r="C259" s="44"/>
      <c r="D259" s="44"/>
      <c r="E259" s="44"/>
      <c r="F259" s="44"/>
      <c r="G259" s="130"/>
      <c r="H259" s="130"/>
      <c r="I259" s="130"/>
      <c r="J259" s="130"/>
      <c r="K259" s="130"/>
      <c r="L259" s="130"/>
      <c r="M259" s="130"/>
    </row>
    <row r="260" spans="1:13" s="68" customFormat="1">
      <c r="A260" s="76"/>
      <c r="B260" s="44"/>
      <c r="C260" s="44"/>
      <c r="D260" s="44"/>
      <c r="E260" s="44"/>
      <c r="F260" s="44"/>
      <c r="G260" s="130"/>
      <c r="H260" s="130"/>
      <c r="I260" s="130"/>
      <c r="J260" s="130"/>
      <c r="K260" s="130"/>
      <c r="L260" s="130"/>
      <c r="M260" s="130"/>
    </row>
    <row r="261" spans="1:13" s="68" customFormat="1">
      <c r="A261" s="76"/>
      <c r="B261" s="44"/>
      <c r="C261" s="44"/>
      <c r="D261" s="44"/>
      <c r="E261" s="44"/>
      <c r="F261" s="44"/>
      <c r="G261" s="130"/>
      <c r="H261" s="130"/>
      <c r="I261" s="130"/>
      <c r="J261" s="130"/>
      <c r="K261" s="130"/>
      <c r="L261" s="130"/>
      <c r="M261" s="130"/>
    </row>
    <row r="262" spans="1:13" s="68" customFormat="1">
      <c r="A262" s="76"/>
      <c r="B262" s="44"/>
      <c r="C262" s="44"/>
      <c r="D262" s="44"/>
      <c r="E262" s="44"/>
      <c r="F262" s="44"/>
      <c r="G262" s="130"/>
      <c r="H262" s="130"/>
      <c r="I262" s="130"/>
      <c r="J262" s="130"/>
      <c r="K262" s="130"/>
      <c r="L262" s="130"/>
      <c r="M262" s="130"/>
    </row>
    <row r="263" spans="1:13" s="68" customFormat="1">
      <c r="A263" s="76"/>
      <c r="B263" s="44"/>
      <c r="C263" s="44"/>
      <c r="D263" s="44"/>
      <c r="E263" s="44"/>
      <c r="F263" s="44"/>
      <c r="G263" s="130"/>
      <c r="H263" s="130"/>
      <c r="I263" s="130"/>
      <c r="J263" s="130"/>
      <c r="K263" s="130"/>
      <c r="L263" s="130"/>
      <c r="M263" s="130"/>
    </row>
    <row r="264" spans="1:13" s="68" customFormat="1">
      <c r="A264" s="76"/>
      <c r="B264" s="44"/>
      <c r="C264" s="44"/>
      <c r="D264" s="44"/>
      <c r="E264" s="44"/>
      <c r="F264" s="44"/>
      <c r="G264" s="130"/>
      <c r="H264" s="130"/>
      <c r="I264" s="130"/>
      <c r="J264" s="130"/>
      <c r="K264" s="130"/>
      <c r="L264" s="130"/>
      <c r="M264" s="130"/>
    </row>
    <row r="265" spans="1:13" s="68" customFormat="1">
      <c r="A265" s="76"/>
      <c r="B265" s="44"/>
      <c r="C265" s="44"/>
      <c r="D265" s="44"/>
      <c r="E265" s="44"/>
      <c r="F265" s="44"/>
      <c r="G265" s="130"/>
      <c r="H265" s="130"/>
      <c r="I265" s="130"/>
      <c r="J265" s="130"/>
      <c r="K265" s="130"/>
      <c r="L265" s="130"/>
      <c r="M265" s="130"/>
    </row>
    <row r="266" spans="1:13" s="68" customFormat="1">
      <c r="A266" s="76"/>
      <c r="B266" s="44"/>
      <c r="C266" s="44"/>
      <c r="D266" s="44"/>
      <c r="E266" s="44"/>
      <c r="F266" s="44"/>
      <c r="G266" s="130"/>
      <c r="H266" s="130"/>
      <c r="I266" s="130"/>
      <c r="J266" s="130"/>
      <c r="K266" s="130"/>
      <c r="L266" s="130"/>
      <c r="M266" s="130"/>
    </row>
    <row r="267" spans="1:13" s="68" customFormat="1">
      <c r="A267" s="76"/>
      <c r="B267" s="44"/>
      <c r="C267" s="44"/>
      <c r="D267" s="44"/>
      <c r="E267" s="44"/>
      <c r="F267" s="44"/>
      <c r="G267" s="130"/>
      <c r="H267" s="130"/>
      <c r="I267" s="130"/>
      <c r="J267" s="130"/>
      <c r="K267" s="130"/>
      <c r="L267" s="130"/>
      <c r="M267" s="130"/>
    </row>
    <row r="268" spans="1:13" s="68" customFormat="1">
      <c r="A268" s="76"/>
      <c r="B268" s="44"/>
      <c r="C268" s="44"/>
      <c r="D268" s="44"/>
      <c r="E268" s="44"/>
      <c r="F268" s="44"/>
      <c r="G268" s="130"/>
      <c r="H268" s="130"/>
      <c r="I268" s="130"/>
      <c r="J268" s="130"/>
      <c r="K268" s="130"/>
      <c r="L268" s="130"/>
      <c r="M268" s="130"/>
    </row>
    <row r="269" spans="1:13" s="68" customFormat="1">
      <c r="A269" s="76"/>
      <c r="B269" s="44"/>
      <c r="C269" s="44"/>
      <c r="D269" s="44"/>
      <c r="E269" s="44"/>
      <c r="F269" s="44"/>
      <c r="G269" s="130"/>
      <c r="H269" s="130"/>
      <c r="I269" s="130"/>
      <c r="J269" s="130"/>
      <c r="K269" s="130"/>
      <c r="L269" s="130"/>
      <c r="M269" s="130"/>
    </row>
    <row r="270" spans="1:13" s="68" customFormat="1">
      <c r="A270" s="76"/>
      <c r="B270" s="44"/>
      <c r="C270" s="44"/>
      <c r="D270" s="44"/>
      <c r="E270" s="44"/>
      <c r="F270" s="44"/>
      <c r="G270" s="130"/>
      <c r="H270" s="130"/>
      <c r="I270" s="130"/>
      <c r="J270" s="130"/>
      <c r="K270" s="130"/>
      <c r="L270" s="130"/>
      <c r="M270" s="130"/>
    </row>
    <row r="271" spans="1:13" s="68" customFormat="1">
      <c r="A271" s="76"/>
      <c r="B271" s="44"/>
      <c r="C271" s="44"/>
      <c r="D271" s="44"/>
      <c r="E271" s="44"/>
      <c r="F271" s="44"/>
      <c r="G271" s="130"/>
      <c r="H271" s="130"/>
      <c r="I271" s="130"/>
      <c r="J271" s="130"/>
      <c r="K271" s="130"/>
      <c r="L271" s="130"/>
      <c r="M271" s="130"/>
    </row>
    <row r="272" spans="1:13" s="68" customFormat="1">
      <c r="A272" s="76"/>
      <c r="B272" s="44"/>
      <c r="C272" s="44"/>
      <c r="D272" s="44"/>
      <c r="E272" s="44"/>
      <c r="F272" s="44"/>
      <c r="G272" s="130"/>
      <c r="H272" s="130"/>
      <c r="I272" s="130"/>
      <c r="J272" s="130"/>
      <c r="K272" s="130"/>
      <c r="L272" s="130"/>
      <c r="M272" s="130"/>
    </row>
    <row r="273" spans="1:13" s="68" customFormat="1">
      <c r="A273" s="76"/>
      <c r="B273" s="44"/>
      <c r="C273" s="44"/>
      <c r="D273" s="44"/>
      <c r="E273" s="44"/>
      <c r="F273" s="44"/>
      <c r="G273" s="130"/>
      <c r="H273" s="130"/>
      <c r="I273" s="130"/>
      <c r="J273" s="130"/>
      <c r="K273" s="130"/>
      <c r="L273" s="130"/>
      <c r="M273" s="130"/>
    </row>
    <row r="274" spans="1:13" s="68" customFormat="1">
      <c r="A274" s="76"/>
      <c r="B274" s="44"/>
      <c r="C274" s="44"/>
      <c r="D274" s="44"/>
      <c r="E274" s="44"/>
      <c r="F274" s="44"/>
      <c r="G274" s="130"/>
      <c r="H274" s="130"/>
      <c r="I274" s="130"/>
      <c r="J274" s="130"/>
      <c r="K274" s="130"/>
      <c r="L274" s="130"/>
      <c r="M274" s="130"/>
    </row>
    <row r="275" spans="1:13" s="68" customFormat="1">
      <c r="A275" s="76"/>
      <c r="B275" s="44"/>
      <c r="C275" s="44"/>
      <c r="D275" s="44"/>
      <c r="E275" s="44"/>
      <c r="F275" s="44"/>
      <c r="G275" s="130"/>
      <c r="H275" s="130"/>
      <c r="I275" s="130"/>
      <c r="J275" s="130"/>
      <c r="K275" s="130"/>
      <c r="L275" s="130"/>
      <c r="M275" s="130"/>
    </row>
    <row r="276" spans="1:13" s="68" customFormat="1">
      <c r="A276" s="76"/>
      <c r="B276" s="44"/>
      <c r="C276" s="44"/>
      <c r="D276" s="44"/>
      <c r="E276" s="44"/>
      <c r="F276" s="44"/>
      <c r="G276" s="130"/>
      <c r="H276" s="130"/>
      <c r="I276" s="130"/>
      <c r="J276" s="130"/>
      <c r="K276" s="130"/>
      <c r="L276" s="130"/>
      <c r="M276" s="130"/>
    </row>
    <row r="277" spans="1:13" s="68" customFormat="1">
      <c r="A277" s="76"/>
      <c r="B277" s="44"/>
      <c r="C277" s="44"/>
      <c r="D277" s="44"/>
      <c r="E277" s="44"/>
      <c r="F277" s="44"/>
      <c r="G277" s="130"/>
      <c r="H277" s="130"/>
      <c r="I277" s="130"/>
      <c r="J277" s="130"/>
      <c r="K277" s="130"/>
      <c r="L277" s="130"/>
      <c r="M277" s="130"/>
    </row>
    <row r="278" spans="1:13" s="68" customFormat="1">
      <c r="A278" s="76"/>
      <c r="B278" s="44"/>
      <c r="C278" s="44"/>
      <c r="D278" s="44"/>
      <c r="E278" s="44"/>
      <c r="F278" s="44"/>
      <c r="G278" s="130"/>
      <c r="H278" s="130"/>
      <c r="I278" s="130"/>
      <c r="J278" s="130"/>
      <c r="K278" s="130"/>
      <c r="L278" s="130"/>
      <c r="M278" s="130"/>
    </row>
    <row r="279" spans="1:13" s="68" customFormat="1">
      <c r="A279" s="76"/>
      <c r="B279" s="44"/>
      <c r="C279" s="44"/>
      <c r="D279" s="44"/>
      <c r="E279" s="44"/>
      <c r="F279" s="44"/>
      <c r="G279" s="130"/>
      <c r="H279" s="130"/>
      <c r="I279" s="130"/>
      <c r="J279" s="130"/>
      <c r="K279" s="130"/>
      <c r="L279" s="130"/>
      <c r="M279" s="130"/>
    </row>
    <row r="280" spans="1:13" s="68" customFormat="1">
      <c r="A280" s="76"/>
      <c r="B280" s="44"/>
      <c r="C280" s="44"/>
      <c r="D280" s="44"/>
      <c r="E280" s="44"/>
      <c r="F280" s="44"/>
      <c r="G280" s="130"/>
      <c r="H280" s="130"/>
      <c r="I280" s="130"/>
      <c r="J280" s="130"/>
      <c r="K280" s="130"/>
      <c r="L280" s="130"/>
      <c r="M280" s="130"/>
    </row>
    <row r="281" spans="1:13" s="68" customFormat="1">
      <c r="A281" s="76"/>
      <c r="B281" s="44"/>
      <c r="C281" s="44"/>
      <c r="D281" s="44"/>
      <c r="E281" s="44"/>
      <c r="F281" s="44"/>
      <c r="G281" s="130"/>
      <c r="H281" s="130"/>
      <c r="I281" s="130"/>
      <c r="J281" s="130"/>
      <c r="K281" s="130"/>
      <c r="L281" s="130"/>
      <c r="M281" s="130"/>
    </row>
    <row r="282" spans="1:13" s="68" customFormat="1">
      <c r="A282" s="76"/>
      <c r="B282" s="44"/>
      <c r="C282" s="44"/>
      <c r="D282" s="44"/>
      <c r="E282" s="44"/>
      <c r="F282" s="44"/>
      <c r="G282" s="130"/>
      <c r="H282" s="130"/>
      <c r="I282" s="130"/>
      <c r="J282" s="130"/>
      <c r="K282" s="130"/>
      <c r="L282" s="130"/>
      <c r="M282" s="130"/>
    </row>
    <row r="283" spans="1:13" s="68" customFormat="1">
      <c r="A283" s="76"/>
      <c r="B283" s="44"/>
      <c r="C283" s="44"/>
      <c r="D283" s="44"/>
      <c r="E283" s="44"/>
      <c r="F283" s="44"/>
      <c r="G283" s="130"/>
      <c r="H283" s="130"/>
      <c r="I283" s="130"/>
      <c r="J283" s="130"/>
      <c r="K283" s="130"/>
      <c r="L283" s="130"/>
      <c r="M283" s="130"/>
    </row>
    <row r="284" spans="1:13" s="68" customFormat="1">
      <c r="A284" s="76"/>
      <c r="B284" s="44"/>
      <c r="C284" s="44"/>
      <c r="D284" s="44"/>
      <c r="E284" s="44"/>
      <c r="F284" s="44"/>
      <c r="G284" s="130"/>
      <c r="H284" s="130"/>
      <c r="I284" s="130"/>
      <c r="J284" s="130"/>
      <c r="K284" s="130"/>
      <c r="L284" s="130"/>
      <c r="M284" s="130"/>
    </row>
    <row r="285" spans="1:13" s="68" customFormat="1">
      <c r="A285" s="76"/>
      <c r="B285" s="44"/>
      <c r="C285" s="44"/>
      <c r="D285" s="44"/>
      <c r="E285" s="44"/>
      <c r="F285" s="44"/>
      <c r="G285" s="130"/>
      <c r="H285" s="130"/>
      <c r="I285" s="130"/>
      <c r="J285" s="130"/>
      <c r="K285" s="130"/>
      <c r="L285" s="130"/>
      <c r="M285" s="130"/>
    </row>
    <row r="286" spans="1:13" s="68" customFormat="1">
      <c r="A286" s="76"/>
      <c r="B286" s="44"/>
      <c r="C286" s="44"/>
      <c r="D286" s="44"/>
      <c r="E286" s="44"/>
      <c r="F286" s="44"/>
      <c r="G286" s="130"/>
      <c r="H286" s="130"/>
      <c r="I286" s="130"/>
      <c r="J286" s="130"/>
      <c r="K286" s="130"/>
      <c r="L286" s="130"/>
      <c r="M286" s="130"/>
    </row>
    <row r="287" spans="1:13" s="68" customFormat="1">
      <c r="A287" s="76"/>
      <c r="B287" s="44"/>
      <c r="C287" s="44"/>
      <c r="D287" s="44"/>
      <c r="E287" s="44"/>
      <c r="F287" s="44"/>
      <c r="G287" s="130"/>
      <c r="H287" s="130"/>
      <c r="I287" s="130"/>
      <c r="J287" s="130"/>
      <c r="K287" s="130"/>
      <c r="L287" s="130"/>
      <c r="M287" s="130"/>
    </row>
    <row r="288" spans="1:13" s="68" customFormat="1">
      <c r="A288" s="76"/>
      <c r="B288" s="44"/>
      <c r="C288" s="44"/>
      <c r="D288" s="44"/>
      <c r="E288" s="44"/>
      <c r="F288" s="44"/>
      <c r="G288" s="130"/>
      <c r="H288" s="130"/>
      <c r="I288" s="130"/>
      <c r="J288" s="130"/>
      <c r="K288" s="130"/>
      <c r="L288" s="130"/>
      <c r="M288" s="130"/>
    </row>
    <row r="289" spans="1:13" s="68" customFormat="1">
      <c r="A289" s="76"/>
      <c r="B289" s="44"/>
      <c r="C289" s="44"/>
      <c r="D289" s="44"/>
      <c r="E289" s="44"/>
      <c r="F289" s="44"/>
      <c r="G289" s="130"/>
      <c r="H289" s="130"/>
      <c r="I289" s="130"/>
      <c r="J289" s="130"/>
      <c r="K289" s="130"/>
      <c r="L289" s="130"/>
      <c r="M289" s="130"/>
    </row>
    <row r="290" spans="1:13" s="68" customFormat="1">
      <c r="A290" s="76"/>
      <c r="B290" s="44"/>
      <c r="C290" s="44"/>
      <c r="D290" s="44"/>
      <c r="E290" s="44"/>
      <c r="F290" s="44"/>
      <c r="G290" s="130"/>
      <c r="H290" s="130"/>
      <c r="I290" s="130"/>
      <c r="J290" s="130"/>
      <c r="K290" s="130"/>
      <c r="L290" s="130"/>
      <c r="M290" s="130"/>
    </row>
    <row r="291" spans="1:13" s="68" customFormat="1">
      <c r="A291" s="76"/>
      <c r="B291" s="44"/>
      <c r="C291" s="44"/>
      <c r="D291" s="44"/>
      <c r="E291" s="44"/>
      <c r="F291" s="44"/>
      <c r="G291" s="130"/>
      <c r="H291" s="130"/>
      <c r="I291" s="130"/>
      <c r="J291" s="130"/>
      <c r="K291" s="130"/>
      <c r="L291" s="130"/>
      <c r="M291" s="130"/>
    </row>
    <row r="292" spans="1:13" s="68" customFormat="1">
      <c r="A292" s="76"/>
      <c r="B292" s="44"/>
      <c r="C292" s="44"/>
      <c r="D292" s="44"/>
      <c r="E292" s="44"/>
      <c r="F292" s="44"/>
      <c r="G292" s="130"/>
      <c r="H292" s="130"/>
      <c r="I292" s="130"/>
      <c r="J292" s="130"/>
      <c r="K292" s="130"/>
      <c r="L292" s="130"/>
      <c r="M292" s="130"/>
    </row>
    <row r="293" spans="1:13" s="68" customFormat="1">
      <c r="A293" s="76"/>
      <c r="B293" s="44"/>
      <c r="C293" s="44"/>
      <c r="D293" s="44"/>
      <c r="E293" s="44"/>
      <c r="F293" s="44"/>
      <c r="G293" s="130"/>
      <c r="H293" s="130"/>
      <c r="I293" s="130"/>
      <c r="J293" s="130"/>
      <c r="K293" s="130"/>
      <c r="L293" s="130"/>
      <c r="M293" s="130"/>
    </row>
    <row r="294" spans="1:13" s="68" customFormat="1">
      <c r="A294" s="76"/>
      <c r="B294" s="44"/>
      <c r="C294" s="44"/>
      <c r="D294" s="44"/>
      <c r="E294" s="44"/>
      <c r="F294" s="44"/>
      <c r="G294" s="130"/>
      <c r="H294" s="130"/>
      <c r="I294" s="130"/>
      <c r="J294" s="130"/>
      <c r="K294" s="130"/>
      <c r="L294" s="130"/>
      <c r="M294" s="130"/>
    </row>
    <row r="295" spans="1:13" s="68" customFormat="1">
      <c r="A295" s="76"/>
      <c r="B295" s="44"/>
      <c r="C295" s="44"/>
      <c r="D295" s="44"/>
      <c r="E295" s="44"/>
      <c r="F295" s="44"/>
      <c r="G295" s="130"/>
      <c r="H295" s="130"/>
      <c r="I295" s="130"/>
      <c r="J295" s="130"/>
      <c r="K295" s="130"/>
      <c r="L295" s="130"/>
      <c r="M295" s="130"/>
    </row>
    <row r="296" spans="1:13" s="68" customFormat="1">
      <c r="A296" s="76"/>
      <c r="B296" s="44"/>
      <c r="C296" s="44"/>
      <c r="D296" s="44"/>
      <c r="E296" s="44"/>
      <c r="F296" s="44"/>
      <c r="G296" s="130"/>
      <c r="H296" s="130"/>
      <c r="I296" s="130"/>
      <c r="J296" s="130"/>
      <c r="K296" s="130"/>
      <c r="L296" s="130"/>
      <c r="M296" s="130"/>
    </row>
    <row r="297" spans="1:13" s="68" customFormat="1">
      <c r="A297" s="76"/>
      <c r="B297" s="44"/>
      <c r="C297" s="44"/>
      <c r="D297" s="44"/>
      <c r="E297" s="44"/>
      <c r="F297" s="44"/>
      <c r="G297" s="130"/>
      <c r="H297" s="130"/>
      <c r="I297" s="130"/>
      <c r="J297" s="130"/>
      <c r="K297" s="130"/>
      <c r="L297" s="130"/>
      <c r="M297" s="130"/>
    </row>
    <row r="298" spans="1:13" s="68" customFormat="1">
      <c r="A298" s="76"/>
      <c r="B298" s="44"/>
      <c r="C298" s="44"/>
      <c r="D298" s="44"/>
      <c r="E298" s="44"/>
      <c r="F298" s="44"/>
      <c r="G298" s="130"/>
      <c r="H298" s="130"/>
      <c r="I298" s="130"/>
      <c r="J298" s="130"/>
      <c r="K298" s="130"/>
      <c r="L298" s="130"/>
      <c r="M298" s="130"/>
    </row>
    <row r="299" spans="1:13" s="68" customFormat="1">
      <c r="A299" s="76"/>
      <c r="B299" s="44"/>
      <c r="C299" s="44"/>
      <c r="D299" s="44"/>
      <c r="E299" s="44"/>
      <c r="F299" s="44"/>
      <c r="G299" s="130"/>
      <c r="H299" s="130"/>
      <c r="I299" s="130"/>
      <c r="J299" s="130"/>
      <c r="K299" s="130"/>
      <c r="L299" s="130"/>
      <c r="M299" s="130"/>
    </row>
    <row r="300" spans="1:13" s="68" customFormat="1">
      <c r="A300" s="76"/>
      <c r="B300" s="44"/>
      <c r="C300" s="44"/>
      <c r="D300" s="44"/>
      <c r="E300" s="44"/>
      <c r="F300" s="44"/>
      <c r="G300" s="130"/>
      <c r="H300" s="130"/>
      <c r="I300" s="130"/>
      <c r="J300" s="130"/>
      <c r="K300" s="130"/>
      <c r="L300" s="130"/>
      <c r="M300" s="130"/>
    </row>
    <row r="301" spans="1:13" s="68" customFormat="1">
      <c r="A301" s="76"/>
      <c r="B301" s="44"/>
      <c r="C301" s="44"/>
      <c r="D301" s="44"/>
      <c r="E301" s="44"/>
      <c r="F301" s="44"/>
      <c r="G301" s="130"/>
      <c r="H301" s="130"/>
      <c r="I301" s="130"/>
      <c r="J301" s="130"/>
      <c r="K301" s="130"/>
      <c r="L301" s="130"/>
      <c r="M301" s="130"/>
    </row>
    <row r="302" spans="1:13" s="68" customFormat="1">
      <c r="A302" s="76"/>
      <c r="B302" s="44"/>
      <c r="C302" s="44"/>
      <c r="D302" s="44"/>
      <c r="E302" s="44"/>
      <c r="F302" s="44"/>
      <c r="G302" s="130"/>
      <c r="H302" s="130"/>
      <c r="I302" s="130"/>
      <c r="J302" s="130"/>
      <c r="K302" s="130"/>
      <c r="L302" s="130"/>
      <c r="M302" s="130"/>
    </row>
    <row r="303" spans="1:13" s="68" customFormat="1">
      <c r="A303" s="76"/>
      <c r="B303" s="44"/>
      <c r="C303" s="44"/>
      <c r="D303" s="44"/>
      <c r="E303" s="44"/>
      <c r="F303" s="44"/>
      <c r="G303" s="130"/>
      <c r="H303" s="130"/>
      <c r="I303" s="130"/>
      <c r="J303" s="130"/>
      <c r="K303" s="130"/>
      <c r="L303" s="130"/>
      <c r="M303" s="130"/>
    </row>
    <row r="304" spans="1:13" s="68" customFormat="1">
      <c r="A304" s="76"/>
      <c r="B304" s="44"/>
      <c r="C304" s="44"/>
      <c r="D304" s="44"/>
      <c r="E304" s="44"/>
      <c r="F304" s="44"/>
      <c r="G304" s="130"/>
      <c r="H304" s="130"/>
      <c r="I304" s="130"/>
      <c r="J304" s="130"/>
      <c r="K304" s="130"/>
      <c r="L304" s="130"/>
      <c r="M304" s="130"/>
    </row>
    <row r="305" spans="1:13" s="68" customFormat="1">
      <c r="A305" s="76"/>
      <c r="B305" s="44"/>
      <c r="C305" s="44"/>
      <c r="D305" s="44"/>
      <c r="E305" s="44"/>
      <c r="F305" s="44"/>
      <c r="G305" s="130"/>
      <c r="H305" s="130"/>
      <c r="I305" s="130"/>
      <c r="J305" s="130"/>
      <c r="K305" s="130"/>
      <c r="L305" s="130"/>
      <c r="M305" s="130"/>
    </row>
    <row r="306" spans="1:13" s="68" customFormat="1">
      <c r="A306" s="76"/>
      <c r="B306" s="44"/>
      <c r="C306" s="44"/>
      <c r="D306" s="44"/>
      <c r="E306" s="44"/>
      <c r="F306" s="44"/>
      <c r="G306" s="130"/>
      <c r="H306" s="130"/>
      <c r="I306" s="130"/>
      <c r="J306" s="130"/>
      <c r="K306" s="130"/>
      <c r="L306" s="130"/>
      <c r="M306" s="130"/>
    </row>
    <row r="307" spans="1:13" s="68" customFormat="1">
      <c r="A307" s="76"/>
      <c r="B307" s="44"/>
      <c r="C307" s="44"/>
      <c r="D307" s="44"/>
      <c r="E307" s="44"/>
      <c r="F307" s="44"/>
      <c r="G307" s="130"/>
      <c r="H307" s="130"/>
      <c r="I307" s="130"/>
      <c r="J307" s="130"/>
      <c r="K307" s="130"/>
      <c r="L307" s="130"/>
      <c r="M307" s="130"/>
    </row>
    <row r="308" spans="1:13" s="68" customFormat="1">
      <c r="A308" s="76"/>
      <c r="B308" s="44"/>
      <c r="C308" s="44"/>
      <c r="D308" s="44"/>
      <c r="E308" s="44"/>
      <c r="F308" s="44"/>
      <c r="G308" s="130"/>
      <c r="H308" s="130"/>
      <c r="I308" s="130"/>
      <c r="J308" s="130"/>
      <c r="K308" s="130"/>
      <c r="L308" s="130"/>
      <c r="M308" s="130"/>
    </row>
    <row r="309" spans="1:13" s="68" customFormat="1">
      <c r="A309" s="76"/>
      <c r="B309" s="44"/>
      <c r="C309" s="44"/>
      <c r="D309" s="44"/>
      <c r="E309" s="44"/>
      <c r="F309" s="44"/>
      <c r="G309" s="130"/>
      <c r="H309" s="130"/>
      <c r="I309" s="130"/>
      <c r="J309" s="130"/>
      <c r="K309" s="130"/>
      <c r="L309" s="130"/>
      <c r="M309" s="130"/>
    </row>
    <row r="310" spans="1:13" s="68" customFormat="1">
      <c r="A310" s="76"/>
      <c r="B310" s="44"/>
      <c r="C310" s="44"/>
      <c r="D310" s="44"/>
      <c r="E310" s="44"/>
      <c r="F310" s="44"/>
      <c r="G310" s="130"/>
      <c r="H310" s="130"/>
      <c r="I310" s="130"/>
      <c r="J310" s="130"/>
      <c r="K310" s="130"/>
      <c r="L310" s="130"/>
      <c r="M310" s="130"/>
    </row>
    <row r="311" spans="1:13" s="68" customFormat="1">
      <c r="A311" s="76"/>
      <c r="B311" s="44"/>
      <c r="C311" s="44"/>
      <c r="D311" s="44"/>
      <c r="E311" s="44"/>
      <c r="F311" s="44"/>
      <c r="G311" s="130"/>
      <c r="H311" s="130"/>
      <c r="I311" s="130"/>
      <c r="J311" s="130"/>
      <c r="K311" s="130"/>
      <c r="L311" s="130"/>
      <c r="M311" s="130"/>
    </row>
    <row r="312" spans="1:13" s="68" customFormat="1">
      <c r="A312" s="76"/>
      <c r="B312" s="44"/>
      <c r="C312" s="44"/>
      <c r="D312" s="44"/>
      <c r="E312" s="44"/>
      <c r="F312" s="44"/>
      <c r="G312" s="130"/>
      <c r="H312" s="130"/>
      <c r="I312" s="130"/>
      <c r="J312" s="130"/>
      <c r="K312" s="130"/>
      <c r="L312" s="130"/>
      <c r="M312" s="130"/>
    </row>
    <row r="313" spans="1:13" s="68" customFormat="1">
      <c r="A313" s="76"/>
      <c r="B313" s="44"/>
      <c r="C313" s="44"/>
      <c r="D313" s="44"/>
      <c r="E313" s="44"/>
      <c r="F313" s="44"/>
      <c r="G313" s="130"/>
      <c r="H313" s="130"/>
      <c r="I313" s="130"/>
      <c r="J313" s="130"/>
      <c r="K313" s="130"/>
      <c r="L313" s="130"/>
      <c r="M313" s="130"/>
    </row>
    <row r="314" spans="1:13" s="68" customFormat="1">
      <c r="A314" s="76"/>
      <c r="B314" s="44"/>
      <c r="C314" s="44"/>
      <c r="D314" s="44"/>
      <c r="E314" s="44"/>
      <c r="F314" s="44"/>
      <c r="G314" s="130"/>
      <c r="H314" s="130"/>
      <c r="I314" s="130"/>
      <c r="J314" s="130"/>
      <c r="K314" s="130"/>
      <c r="L314" s="130"/>
      <c r="M314" s="130"/>
    </row>
    <row r="315" spans="1:13" s="68" customFormat="1">
      <c r="A315" s="76"/>
      <c r="B315" s="44"/>
      <c r="C315" s="44"/>
      <c r="D315" s="44"/>
      <c r="E315" s="44"/>
      <c r="F315" s="44"/>
      <c r="G315" s="130"/>
      <c r="H315" s="130"/>
      <c r="I315" s="130"/>
      <c r="J315" s="130"/>
      <c r="K315" s="130"/>
      <c r="L315" s="130"/>
      <c r="M315" s="130"/>
    </row>
    <row r="316" spans="1:13" s="68" customFormat="1">
      <c r="A316" s="76"/>
      <c r="B316" s="44"/>
      <c r="C316" s="44"/>
      <c r="D316" s="44"/>
      <c r="E316" s="44"/>
      <c r="F316" s="44"/>
      <c r="G316" s="130"/>
      <c r="H316" s="130"/>
      <c r="I316" s="130"/>
      <c r="J316" s="130"/>
      <c r="K316" s="130"/>
      <c r="L316" s="130"/>
      <c r="M316" s="130"/>
    </row>
    <row r="317" spans="1:13" s="68" customFormat="1">
      <c r="A317" s="76"/>
      <c r="B317" s="44"/>
      <c r="C317" s="44"/>
      <c r="D317" s="44"/>
      <c r="E317" s="44"/>
      <c r="F317" s="44"/>
      <c r="G317" s="130"/>
      <c r="H317" s="130"/>
      <c r="I317" s="130"/>
      <c r="J317" s="130"/>
      <c r="K317" s="130"/>
      <c r="L317" s="130"/>
      <c r="M317" s="130"/>
    </row>
    <row r="318" spans="1:13" s="68" customFormat="1">
      <c r="A318" s="76"/>
      <c r="B318" s="44"/>
      <c r="C318" s="44"/>
      <c r="D318" s="44"/>
      <c r="E318" s="44"/>
      <c r="F318" s="44"/>
      <c r="G318" s="130"/>
      <c r="H318" s="130"/>
      <c r="I318" s="130"/>
      <c r="J318" s="130"/>
      <c r="K318" s="130"/>
      <c r="L318" s="130"/>
      <c r="M318" s="130"/>
    </row>
    <row r="319" spans="1:13" s="68" customFormat="1">
      <c r="A319" s="76"/>
      <c r="B319" s="44"/>
      <c r="C319" s="44"/>
      <c r="D319" s="44"/>
      <c r="E319" s="44"/>
      <c r="F319" s="44"/>
      <c r="G319" s="130"/>
      <c r="H319" s="130"/>
      <c r="I319" s="130"/>
      <c r="J319" s="130"/>
      <c r="K319" s="130"/>
      <c r="L319" s="130"/>
      <c r="M319" s="130"/>
    </row>
    <row r="320" spans="1:13" s="68" customFormat="1">
      <c r="A320" s="76"/>
      <c r="B320" s="44"/>
      <c r="C320" s="44"/>
      <c r="D320" s="44"/>
      <c r="E320" s="44"/>
      <c r="F320" s="44"/>
      <c r="G320" s="130"/>
      <c r="H320" s="130"/>
      <c r="I320" s="130"/>
      <c r="J320" s="130"/>
      <c r="K320" s="130"/>
      <c r="L320" s="130"/>
      <c r="M320" s="130"/>
    </row>
    <row r="321" spans="1:13" s="68" customFormat="1">
      <c r="A321" s="76"/>
      <c r="B321" s="44"/>
      <c r="C321" s="44"/>
      <c r="D321" s="44"/>
      <c r="E321" s="44"/>
      <c r="F321" s="44"/>
      <c r="G321" s="130"/>
      <c r="H321" s="130"/>
      <c r="I321" s="130"/>
      <c r="J321" s="130"/>
      <c r="K321" s="130"/>
      <c r="L321" s="130"/>
      <c r="M321" s="130"/>
    </row>
    <row r="322" spans="1:13" s="68" customFormat="1">
      <c r="A322" s="76"/>
      <c r="B322" s="44"/>
      <c r="C322" s="44"/>
      <c r="D322" s="44"/>
      <c r="E322" s="44"/>
      <c r="F322" s="44"/>
      <c r="G322" s="130"/>
      <c r="H322" s="130"/>
      <c r="I322" s="130"/>
      <c r="J322" s="130"/>
      <c r="K322" s="130"/>
      <c r="L322" s="130"/>
      <c r="M322" s="130"/>
    </row>
    <row r="323" spans="1:13" s="68" customFormat="1">
      <c r="A323" s="76"/>
      <c r="B323" s="44"/>
      <c r="C323" s="44"/>
      <c r="D323" s="44"/>
      <c r="E323" s="44"/>
      <c r="F323" s="44"/>
      <c r="G323" s="130"/>
      <c r="H323" s="130"/>
      <c r="I323" s="130"/>
      <c r="J323" s="130"/>
      <c r="K323" s="130"/>
      <c r="L323" s="130"/>
      <c r="M323" s="130"/>
    </row>
    <row r="324" spans="1:13" s="68" customFormat="1">
      <c r="A324" s="76"/>
      <c r="B324" s="44"/>
      <c r="C324" s="44"/>
      <c r="D324" s="44"/>
      <c r="E324" s="44"/>
      <c r="F324" s="44"/>
      <c r="G324" s="130"/>
      <c r="H324" s="130"/>
      <c r="I324" s="130"/>
      <c r="J324" s="130"/>
      <c r="K324" s="130"/>
      <c r="L324" s="130"/>
      <c r="M324" s="130"/>
    </row>
    <row r="325" spans="1:13" s="68" customFormat="1">
      <c r="A325" s="76"/>
      <c r="B325" s="44"/>
      <c r="C325" s="44"/>
      <c r="D325" s="44"/>
      <c r="E325" s="44"/>
      <c r="F325" s="44"/>
      <c r="G325" s="130"/>
      <c r="H325" s="130"/>
      <c r="I325" s="130"/>
      <c r="J325" s="130"/>
      <c r="K325" s="130"/>
      <c r="L325" s="130"/>
      <c r="M325" s="130"/>
    </row>
    <row r="326" spans="1:13" s="68" customFormat="1">
      <c r="A326" s="76"/>
      <c r="B326" s="44"/>
      <c r="C326" s="44"/>
      <c r="D326" s="44"/>
      <c r="E326" s="44"/>
      <c r="F326" s="44"/>
      <c r="G326" s="130"/>
      <c r="H326" s="130"/>
      <c r="I326" s="130"/>
      <c r="J326" s="130"/>
      <c r="K326" s="130"/>
      <c r="L326" s="130"/>
      <c r="M326" s="130"/>
    </row>
    <row r="327" spans="1:13" s="68" customFormat="1">
      <c r="A327" s="76"/>
      <c r="B327" s="44"/>
      <c r="C327" s="44"/>
      <c r="D327" s="44"/>
      <c r="E327" s="44"/>
      <c r="F327" s="44"/>
      <c r="G327" s="130"/>
      <c r="H327" s="130"/>
      <c r="I327" s="130"/>
      <c r="J327" s="130"/>
      <c r="K327" s="130"/>
      <c r="L327" s="130"/>
      <c r="M327" s="130"/>
    </row>
    <row r="328" spans="1:13" s="68" customFormat="1">
      <c r="A328" s="76"/>
      <c r="B328" s="44"/>
      <c r="C328" s="44"/>
      <c r="D328" s="44"/>
      <c r="E328" s="44"/>
      <c r="F328" s="44"/>
      <c r="G328" s="130"/>
      <c r="H328" s="130"/>
      <c r="I328" s="130"/>
      <c r="J328" s="130"/>
      <c r="K328" s="130"/>
      <c r="L328" s="130"/>
      <c r="M328" s="130"/>
    </row>
    <row r="329" spans="1:13" s="68" customFormat="1">
      <c r="A329" s="76"/>
      <c r="B329" s="44"/>
      <c r="C329" s="44"/>
      <c r="D329" s="44"/>
      <c r="E329" s="44"/>
      <c r="F329" s="44"/>
      <c r="G329" s="130"/>
      <c r="H329" s="130"/>
      <c r="I329" s="130"/>
      <c r="J329" s="130"/>
      <c r="K329" s="130"/>
      <c r="L329" s="130"/>
      <c r="M329" s="130"/>
    </row>
    <row r="330" spans="1:13" s="68" customFormat="1">
      <c r="A330" s="76"/>
      <c r="B330" s="44"/>
      <c r="C330" s="44"/>
      <c r="D330" s="44"/>
      <c r="E330" s="44"/>
      <c r="F330" s="44"/>
      <c r="G330" s="130"/>
      <c r="H330" s="130"/>
      <c r="I330" s="130"/>
      <c r="J330" s="130"/>
      <c r="K330" s="130"/>
      <c r="L330" s="130"/>
      <c r="M330" s="130"/>
    </row>
    <row r="331" spans="1:13" s="68" customFormat="1">
      <c r="A331" s="76"/>
      <c r="B331" s="44"/>
      <c r="C331" s="44"/>
      <c r="D331" s="44"/>
      <c r="E331" s="44"/>
      <c r="F331" s="44"/>
      <c r="G331" s="130"/>
      <c r="H331" s="130"/>
      <c r="I331" s="130"/>
      <c r="J331" s="130"/>
      <c r="K331" s="130"/>
      <c r="L331" s="130"/>
      <c r="M331" s="130"/>
    </row>
    <row r="332" spans="1:13" s="68" customFormat="1">
      <c r="A332" s="76"/>
      <c r="B332" s="44"/>
      <c r="C332" s="44"/>
      <c r="D332" s="44"/>
      <c r="E332" s="44"/>
      <c r="F332" s="44"/>
      <c r="G332" s="130"/>
      <c r="H332" s="130"/>
      <c r="I332" s="130"/>
      <c r="J332" s="130"/>
      <c r="K332" s="130"/>
      <c r="L332" s="130"/>
      <c r="M332" s="130"/>
    </row>
    <row r="333" spans="1:13" s="68" customFormat="1">
      <c r="A333" s="76"/>
      <c r="B333" s="44"/>
      <c r="C333" s="44"/>
      <c r="D333" s="44"/>
      <c r="E333" s="44"/>
      <c r="F333" s="44"/>
      <c r="G333" s="130"/>
      <c r="H333" s="130"/>
      <c r="I333" s="130"/>
      <c r="J333" s="130"/>
      <c r="K333" s="130"/>
      <c r="L333" s="130"/>
      <c r="M333" s="130"/>
    </row>
    <row r="334" spans="1:13" s="68" customFormat="1">
      <c r="A334" s="76"/>
      <c r="B334" s="44"/>
      <c r="C334" s="44"/>
      <c r="D334" s="44"/>
      <c r="E334" s="44"/>
      <c r="F334" s="44"/>
      <c r="G334" s="130"/>
      <c r="H334" s="130"/>
      <c r="I334" s="130"/>
      <c r="J334" s="130"/>
      <c r="K334" s="130"/>
      <c r="L334" s="130"/>
      <c r="M334" s="130"/>
    </row>
    <row r="335" spans="1:13" s="68" customFormat="1">
      <c r="A335" s="73"/>
      <c r="B335" s="44"/>
      <c r="C335" s="44"/>
      <c r="D335" s="44"/>
      <c r="E335" s="44"/>
      <c r="F335" s="44"/>
      <c r="G335" s="130"/>
      <c r="H335" s="130"/>
      <c r="I335" s="130"/>
      <c r="J335" s="130"/>
      <c r="K335" s="130"/>
      <c r="L335" s="130"/>
      <c r="M335" s="130"/>
    </row>
  </sheetData>
  <mergeCells count="20">
    <mergeCell ref="L5:L7"/>
    <mergeCell ref="E5:F5"/>
    <mergeCell ref="J6:J7"/>
    <mergeCell ref="E6:E7"/>
    <mergeCell ref="G6:G7"/>
    <mergeCell ref="H6:H7"/>
    <mergeCell ref="I6:I7"/>
    <mergeCell ref="B25:C25"/>
    <mergeCell ref="A2:N2"/>
    <mergeCell ref="A4:N4"/>
    <mergeCell ref="A5:A7"/>
    <mergeCell ref="B5:B7"/>
    <mergeCell ref="C5:C7"/>
    <mergeCell ref="N5:N7"/>
    <mergeCell ref="A3:N3"/>
    <mergeCell ref="D5:D7"/>
    <mergeCell ref="G5:H5"/>
    <mergeCell ref="I5:J5"/>
    <mergeCell ref="K5:K7"/>
    <mergeCell ref="M5:M7"/>
  </mergeCells>
  <pageMargins left="0.25" right="0.16" top="0.74803149606299202" bottom="0.74803149606299202" header="0.31496062992126" footer="0.31496062992126"/>
  <pageSetup paperSize="9" scale="76" fitToHeight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>
    <tabColor rgb="FFFFFF00"/>
    <pageSetUpPr fitToPage="1"/>
  </sheetPr>
  <dimension ref="A1:T35"/>
  <sheetViews>
    <sheetView workbookViewId="0">
      <selection activeCell="A4" sqref="A4"/>
    </sheetView>
  </sheetViews>
  <sheetFormatPr defaultRowHeight="15.5"/>
  <cols>
    <col min="1" max="1" width="4.83203125" style="84" customWidth="1"/>
    <col min="2" max="2" width="49.25" style="19" customWidth="1"/>
    <col min="3" max="3" width="15.08203125" style="19" customWidth="1"/>
    <col min="4" max="5" width="16" style="35" customWidth="1"/>
    <col min="6" max="6" width="13.25" style="36" customWidth="1"/>
    <col min="7" max="11" width="13.25" style="135" customWidth="1"/>
    <col min="12" max="13" width="13.25" style="135" hidden="1" customWidth="1"/>
    <col min="14" max="14" width="13" style="37" customWidth="1"/>
    <col min="15" max="15" width="15" style="19" customWidth="1"/>
    <col min="16" max="16" width="14" style="19" customWidth="1"/>
    <col min="17" max="17" width="16.5" style="19" customWidth="1"/>
    <col min="18" max="18" width="17.33203125" style="19" customWidth="1"/>
    <col min="19" max="19" width="20.25" style="19" customWidth="1"/>
    <col min="20" max="20" width="17.75" style="19" customWidth="1"/>
    <col min="21" max="243" width="9" style="19"/>
    <col min="244" max="244" width="7.5" style="19" customWidth="1"/>
    <col min="245" max="245" width="55.25" style="19" customWidth="1"/>
    <col min="246" max="246" width="16.08203125" style="19" customWidth="1"/>
    <col min="247" max="262" width="0" style="19" hidden="1" customWidth="1"/>
    <col min="263" max="263" width="11.33203125" style="19" customWidth="1"/>
    <col min="264" max="264" width="14.83203125" style="19" customWidth="1"/>
    <col min="265" max="268" width="0" style="19" hidden="1" customWidth="1"/>
    <col min="269" max="499" width="9" style="19"/>
    <col min="500" max="500" width="7.5" style="19" customWidth="1"/>
    <col min="501" max="501" width="55.25" style="19" customWidth="1"/>
    <col min="502" max="502" width="16.08203125" style="19" customWidth="1"/>
    <col min="503" max="518" width="0" style="19" hidden="1" customWidth="1"/>
    <col min="519" max="519" width="11.33203125" style="19" customWidth="1"/>
    <col min="520" max="520" width="14.83203125" style="19" customWidth="1"/>
    <col min="521" max="524" width="0" style="19" hidden="1" customWidth="1"/>
    <col min="525" max="755" width="9" style="19"/>
    <col min="756" max="756" width="7.5" style="19" customWidth="1"/>
    <col min="757" max="757" width="55.25" style="19" customWidth="1"/>
    <col min="758" max="758" width="16.08203125" style="19" customWidth="1"/>
    <col min="759" max="774" width="0" style="19" hidden="1" customWidth="1"/>
    <col min="775" max="775" width="11.33203125" style="19" customWidth="1"/>
    <col min="776" max="776" width="14.83203125" style="19" customWidth="1"/>
    <col min="777" max="780" width="0" style="19" hidden="1" customWidth="1"/>
    <col min="781" max="1011" width="9" style="19"/>
    <col min="1012" max="1012" width="7.5" style="19" customWidth="1"/>
    <col min="1013" max="1013" width="55.25" style="19" customWidth="1"/>
    <col min="1014" max="1014" width="16.08203125" style="19" customWidth="1"/>
    <col min="1015" max="1030" width="0" style="19" hidden="1" customWidth="1"/>
    <col min="1031" max="1031" width="11.33203125" style="19" customWidth="1"/>
    <col min="1032" max="1032" width="14.83203125" style="19" customWidth="1"/>
    <col min="1033" max="1036" width="0" style="19" hidden="1" customWidth="1"/>
    <col min="1037" max="1267" width="9" style="19"/>
    <col min="1268" max="1268" width="7.5" style="19" customWidth="1"/>
    <col min="1269" max="1269" width="55.25" style="19" customWidth="1"/>
    <col min="1270" max="1270" width="16.08203125" style="19" customWidth="1"/>
    <col min="1271" max="1286" width="0" style="19" hidden="1" customWidth="1"/>
    <col min="1287" max="1287" width="11.33203125" style="19" customWidth="1"/>
    <col min="1288" max="1288" width="14.83203125" style="19" customWidth="1"/>
    <col min="1289" max="1292" width="0" style="19" hidden="1" customWidth="1"/>
    <col min="1293" max="1523" width="9" style="19"/>
    <col min="1524" max="1524" width="7.5" style="19" customWidth="1"/>
    <col min="1525" max="1525" width="55.25" style="19" customWidth="1"/>
    <col min="1526" max="1526" width="16.08203125" style="19" customWidth="1"/>
    <col min="1527" max="1542" width="0" style="19" hidden="1" customWidth="1"/>
    <col min="1543" max="1543" width="11.33203125" style="19" customWidth="1"/>
    <col min="1544" max="1544" width="14.83203125" style="19" customWidth="1"/>
    <col min="1545" max="1548" width="0" style="19" hidden="1" customWidth="1"/>
    <col min="1549" max="1779" width="9" style="19"/>
    <col min="1780" max="1780" width="7.5" style="19" customWidth="1"/>
    <col min="1781" max="1781" width="55.25" style="19" customWidth="1"/>
    <col min="1782" max="1782" width="16.08203125" style="19" customWidth="1"/>
    <col min="1783" max="1798" width="0" style="19" hidden="1" customWidth="1"/>
    <col min="1799" max="1799" width="11.33203125" style="19" customWidth="1"/>
    <col min="1800" max="1800" width="14.83203125" style="19" customWidth="1"/>
    <col min="1801" max="1804" width="0" style="19" hidden="1" customWidth="1"/>
    <col min="1805" max="2035" width="9" style="19"/>
    <col min="2036" max="2036" width="7.5" style="19" customWidth="1"/>
    <col min="2037" max="2037" width="55.25" style="19" customWidth="1"/>
    <col min="2038" max="2038" width="16.08203125" style="19" customWidth="1"/>
    <col min="2039" max="2054" width="0" style="19" hidden="1" customWidth="1"/>
    <col min="2055" max="2055" width="11.33203125" style="19" customWidth="1"/>
    <col min="2056" max="2056" width="14.83203125" style="19" customWidth="1"/>
    <col min="2057" max="2060" width="0" style="19" hidden="1" customWidth="1"/>
    <col min="2061" max="2291" width="9" style="19"/>
    <col min="2292" max="2292" width="7.5" style="19" customWidth="1"/>
    <col min="2293" max="2293" width="55.25" style="19" customWidth="1"/>
    <col min="2294" max="2294" width="16.08203125" style="19" customWidth="1"/>
    <col min="2295" max="2310" width="0" style="19" hidden="1" customWidth="1"/>
    <col min="2311" max="2311" width="11.33203125" style="19" customWidth="1"/>
    <col min="2312" max="2312" width="14.83203125" style="19" customWidth="1"/>
    <col min="2313" max="2316" width="0" style="19" hidden="1" customWidth="1"/>
    <col min="2317" max="2547" width="9" style="19"/>
    <col min="2548" max="2548" width="7.5" style="19" customWidth="1"/>
    <col min="2549" max="2549" width="55.25" style="19" customWidth="1"/>
    <col min="2550" max="2550" width="16.08203125" style="19" customWidth="1"/>
    <col min="2551" max="2566" width="0" style="19" hidden="1" customWidth="1"/>
    <col min="2567" max="2567" width="11.33203125" style="19" customWidth="1"/>
    <col min="2568" max="2568" width="14.83203125" style="19" customWidth="1"/>
    <col min="2569" max="2572" width="0" style="19" hidden="1" customWidth="1"/>
    <col min="2573" max="2803" width="9" style="19"/>
    <col min="2804" max="2804" width="7.5" style="19" customWidth="1"/>
    <col min="2805" max="2805" width="55.25" style="19" customWidth="1"/>
    <col min="2806" max="2806" width="16.08203125" style="19" customWidth="1"/>
    <col min="2807" max="2822" width="0" style="19" hidden="1" customWidth="1"/>
    <col min="2823" max="2823" width="11.33203125" style="19" customWidth="1"/>
    <col min="2824" max="2824" width="14.83203125" style="19" customWidth="1"/>
    <col min="2825" max="2828" width="0" style="19" hidden="1" customWidth="1"/>
    <col min="2829" max="3059" width="9" style="19"/>
    <col min="3060" max="3060" width="7.5" style="19" customWidth="1"/>
    <col min="3061" max="3061" width="55.25" style="19" customWidth="1"/>
    <col min="3062" max="3062" width="16.08203125" style="19" customWidth="1"/>
    <col min="3063" max="3078" width="0" style="19" hidden="1" customWidth="1"/>
    <col min="3079" max="3079" width="11.33203125" style="19" customWidth="1"/>
    <col min="3080" max="3080" width="14.83203125" style="19" customWidth="1"/>
    <col min="3081" max="3084" width="0" style="19" hidden="1" customWidth="1"/>
    <col min="3085" max="3315" width="9" style="19"/>
    <col min="3316" max="3316" width="7.5" style="19" customWidth="1"/>
    <col min="3317" max="3317" width="55.25" style="19" customWidth="1"/>
    <col min="3318" max="3318" width="16.08203125" style="19" customWidth="1"/>
    <col min="3319" max="3334" width="0" style="19" hidden="1" customWidth="1"/>
    <col min="3335" max="3335" width="11.33203125" style="19" customWidth="1"/>
    <col min="3336" max="3336" width="14.83203125" style="19" customWidth="1"/>
    <col min="3337" max="3340" width="0" style="19" hidden="1" customWidth="1"/>
    <col min="3341" max="3571" width="9" style="19"/>
    <col min="3572" max="3572" width="7.5" style="19" customWidth="1"/>
    <col min="3573" max="3573" width="55.25" style="19" customWidth="1"/>
    <col min="3574" max="3574" width="16.08203125" style="19" customWidth="1"/>
    <col min="3575" max="3590" width="0" style="19" hidden="1" customWidth="1"/>
    <col min="3591" max="3591" width="11.33203125" style="19" customWidth="1"/>
    <col min="3592" max="3592" width="14.83203125" style="19" customWidth="1"/>
    <col min="3593" max="3596" width="0" style="19" hidden="1" customWidth="1"/>
    <col min="3597" max="3827" width="9" style="19"/>
    <col min="3828" max="3828" width="7.5" style="19" customWidth="1"/>
    <col min="3829" max="3829" width="55.25" style="19" customWidth="1"/>
    <col min="3830" max="3830" width="16.08203125" style="19" customWidth="1"/>
    <col min="3831" max="3846" width="0" style="19" hidden="1" customWidth="1"/>
    <col min="3847" max="3847" width="11.33203125" style="19" customWidth="1"/>
    <col min="3848" max="3848" width="14.83203125" style="19" customWidth="1"/>
    <col min="3849" max="3852" width="0" style="19" hidden="1" customWidth="1"/>
    <col min="3853" max="4083" width="9" style="19"/>
    <col min="4084" max="4084" width="7.5" style="19" customWidth="1"/>
    <col min="4085" max="4085" width="55.25" style="19" customWidth="1"/>
    <col min="4086" max="4086" width="16.08203125" style="19" customWidth="1"/>
    <col min="4087" max="4102" width="0" style="19" hidden="1" customWidth="1"/>
    <col min="4103" max="4103" width="11.33203125" style="19" customWidth="1"/>
    <col min="4104" max="4104" width="14.83203125" style="19" customWidth="1"/>
    <col min="4105" max="4108" width="0" style="19" hidden="1" customWidth="1"/>
    <col min="4109" max="4339" width="9" style="19"/>
    <col min="4340" max="4340" width="7.5" style="19" customWidth="1"/>
    <col min="4341" max="4341" width="55.25" style="19" customWidth="1"/>
    <col min="4342" max="4342" width="16.08203125" style="19" customWidth="1"/>
    <col min="4343" max="4358" width="0" style="19" hidden="1" customWidth="1"/>
    <col min="4359" max="4359" width="11.33203125" style="19" customWidth="1"/>
    <col min="4360" max="4360" width="14.83203125" style="19" customWidth="1"/>
    <col min="4361" max="4364" width="0" style="19" hidden="1" customWidth="1"/>
    <col min="4365" max="4595" width="9" style="19"/>
    <col min="4596" max="4596" width="7.5" style="19" customWidth="1"/>
    <col min="4597" max="4597" width="55.25" style="19" customWidth="1"/>
    <col min="4598" max="4598" width="16.08203125" style="19" customWidth="1"/>
    <col min="4599" max="4614" width="0" style="19" hidden="1" customWidth="1"/>
    <col min="4615" max="4615" width="11.33203125" style="19" customWidth="1"/>
    <col min="4616" max="4616" width="14.83203125" style="19" customWidth="1"/>
    <col min="4617" max="4620" width="0" style="19" hidden="1" customWidth="1"/>
    <col min="4621" max="4851" width="9" style="19"/>
    <col min="4852" max="4852" width="7.5" style="19" customWidth="1"/>
    <col min="4853" max="4853" width="55.25" style="19" customWidth="1"/>
    <col min="4854" max="4854" width="16.08203125" style="19" customWidth="1"/>
    <col min="4855" max="4870" width="0" style="19" hidden="1" customWidth="1"/>
    <col min="4871" max="4871" width="11.33203125" style="19" customWidth="1"/>
    <col min="4872" max="4872" width="14.83203125" style="19" customWidth="1"/>
    <col min="4873" max="4876" width="0" style="19" hidden="1" customWidth="1"/>
    <col min="4877" max="5107" width="9" style="19"/>
    <col min="5108" max="5108" width="7.5" style="19" customWidth="1"/>
    <col min="5109" max="5109" width="55.25" style="19" customWidth="1"/>
    <col min="5110" max="5110" width="16.08203125" style="19" customWidth="1"/>
    <col min="5111" max="5126" width="0" style="19" hidden="1" customWidth="1"/>
    <col min="5127" max="5127" width="11.33203125" style="19" customWidth="1"/>
    <col min="5128" max="5128" width="14.83203125" style="19" customWidth="1"/>
    <col min="5129" max="5132" width="0" style="19" hidden="1" customWidth="1"/>
    <col min="5133" max="5363" width="9" style="19"/>
    <col min="5364" max="5364" width="7.5" style="19" customWidth="1"/>
    <col min="5365" max="5365" width="55.25" style="19" customWidth="1"/>
    <col min="5366" max="5366" width="16.08203125" style="19" customWidth="1"/>
    <col min="5367" max="5382" width="0" style="19" hidden="1" customWidth="1"/>
    <col min="5383" max="5383" width="11.33203125" style="19" customWidth="1"/>
    <col min="5384" max="5384" width="14.83203125" style="19" customWidth="1"/>
    <col min="5385" max="5388" width="0" style="19" hidden="1" customWidth="1"/>
    <col min="5389" max="5619" width="9" style="19"/>
    <col min="5620" max="5620" width="7.5" style="19" customWidth="1"/>
    <col min="5621" max="5621" width="55.25" style="19" customWidth="1"/>
    <col min="5622" max="5622" width="16.08203125" style="19" customWidth="1"/>
    <col min="5623" max="5638" width="0" style="19" hidden="1" customWidth="1"/>
    <col min="5639" max="5639" width="11.33203125" style="19" customWidth="1"/>
    <col min="5640" max="5640" width="14.83203125" style="19" customWidth="1"/>
    <col min="5641" max="5644" width="0" style="19" hidden="1" customWidth="1"/>
    <col min="5645" max="5875" width="9" style="19"/>
    <col min="5876" max="5876" width="7.5" style="19" customWidth="1"/>
    <col min="5877" max="5877" width="55.25" style="19" customWidth="1"/>
    <col min="5878" max="5878" width="16.08203125" style="19" customWidth="1"/>
    <col min="5879" max="5894" width="0" style="19" hidden="1" customWidth="1"/>
    <col min="5895" max="5895" width="11.33203125" style="19" customWidth="1"/>
    <col min="5896" max="5896" width="14.83203125" style="19" customWidth="1"/>
    <col min="5897" max="5900" width="0" style="19" hidden="1" customWidth="1"/>
    <col min="5901" max="6131" width="9" style="19"/>
    <col min="6132" max="6132" width="7.5" style="19" customWidth="1"/>
    <col min="6133" max="6133" width="55.25" style="19" customWidth="1"/>
    <col min="6134" max="6134" width="16.08203125" style="19" customWidth="1"/>
    <col min="6135" max="6150" width="0" style="19" hidden="1" customWidth="1"/>
    <col min="6151" max="6151" width="11.33203125" style="19" customWidth="1"/>
    <col min="6152" max="6152" width="14.83203125" style="19" customWidth="1"/>
    <col min="6153" max="6156" width="0" style="19" hidden="1" customWidth="1"/>
    <col min="6157" max="6387" width="9" style="19"/>
    <col min="6388" max="6388" width="7.5" style="19" customWidth="1"/>
    <col min="6389" max="6389" width="55.25" style="19" customWidth="1"/>
    <col min="6390" max="6390" width="16.08203125" style="19" customWidth="1"/>
    <col min="6391" max="6406" width="0" style="19" hidden="1" customWidth="1"/>
    <col min="6407" max="6407" width="11.33203125" style="19" customWidth="1"/>
    <col min="6408" max="6408" width="14.83203125" style="19" customWidth="1"/>
    <col min="6409" max="6412" width="0" style="19" hidden="1" customWidth="1"/>
    <col min="6413" max="6643" width="9" style="19"/>
    <col min="6644" max="6644" width="7.5" style="19" customWidth="1"/>
    <col min="6645" max="6645" width="55.25" style="19" customWidth="1"/>
    <col min="6646" max="6646" width="16.08203125" style="19" customWidth="1"/>
    <col min="6647" max="6662" width="0" style="19" hidden="1" customWidth="1"/>
    <col min="6663" max="6663" width="11.33203125" style="19" customWidth="1"/>
    <col min="6664" max="6664" width="14.83203125" style="19" customWidth="1"/>
    <col min="6665" max="6668" width="0" style="19" hidden="1" customWidth="1"/>
    <col min="6669" max="6899" width="9" style="19"/>
    <col min="6900" max="6900" width="7.5" style="19" customWidth="1"/>
    <col min="6901" max="6901" width="55.25" style="19" customWidth="1"/>
    <col min="6902" max="6902" width="16.08203125" style="19" customWidth="1"/>
    <col min="6903" max="6918" width="0" style="19" hidden="1" customWidth="1"/>
    <col min="6919" max="6919" width="11.33203125" style="19" customWidth="1"/>
    <col min="6920" max="6920" width="14.83203125" style="19" customWidth="1"/>
    <col min="6921" max="6924" width="0" style="19" hidden="1" customWidth="1"/>
    <col min="6925" max="7155" width="9" style="19"/>
    <col min="7156" max="7156" width="7.5" style="19" customWidth="1"/>
    <col min="7157" max="7157" width="55.25" style="19" customWidth="1"/>
    <col min="7158" max="7158" width="16.08203125" style="19" customWidth="1"/>
    <col min="7159" max="7174" width="0" style="19" hidden="1" customWidth="1"/>
    <col min="7175" max="7175" width="11.33203125" style="19" customWidth="1"/>
    <col min="7176" max="7176" width="14.83203125" style="19" customWidth="1"/>
    <col min="7177" max="7180" width="0" style="19" hidden="1" customWidth="1"/>
    <col min="7181" max="7411" width="9" style="19"/>
    <col min="7412" max="7412" width="7.5" style="19" customWidth="1"/>
    <col min="7413" max="7413" width="55.25" style="19" customWidth="1"/>
    <col min="7414" max="7414" width="16.08203125" style="19" customWidth="1"/>
    <col min="7415" max="7430" width="0" style="19" hidden="1" customWidth="1"/>
    <col min="7431" max="7431" width="11.33203125" style="19" customWidth="1"/>
    <col min="7432" max="7432" width="14.83203125" style="19" customWidth="1"/>
    <col min="7433" max="7436" width="0" style="19" hidden="1" customWidth="1"/>
    <col min="7437" max="7667" width="9" style="19"/>
    <col min="7668" max="7668" width="7.5" style="19" customWidth="1"/>
    <col min="7669" max="7669" width="55.25" style="19" customWidth="1"/>
    <col min="7670" max="7670" width="16.08203125" style="19" customWidth="1"/>
    <col min="7671" max="7686" width="0" style="19" hidden="1" customWidth="1"/>
    <col min="7687" max="7687" width="11.33203125" style="19" customWidth="1"/>
    <col min="7688" max="7688" width="14.83203125" style="19" customWidth="1"/>
    <col min="7689" max="7692" width="0" style="19" hidden="1" customWidth="1"/>
    <col min="7693" max="7923" width="9" style="19"/>
    <col min="7924" max="7924" width="7.5" style="19" customWidth="1"/>
    <col min="7925" max="7925" width="55.25" style="19" customWidth="1"/>
    <col min="7926" max="7926" width="16.08203125" style="19" customWidth="1"/>
    <col min="7927" max="7942" width="0" style="19" hidden="1" customWidth="1"/>
    <col min="7943" max="7943" width="11.33203125" style="19" customWidth="1"/>
    <col min="7944" max="7944" width="14.83203125" style="19" customWidth="1"/>
    <col min="7945" max="7948" width="0" style="19" hidden="1" customWidth="1"/>
    <col min="7949" max="8179" width="9" style="19"/>
    <col min="8180" max="8180" width="7.5" style="19" customWidth="1"/>
    <col min="8181" max="8181" width="55.25" style="19" customWidth="1"/>
    <col min="8182" max="8182" width="16.08203125" style="19" customWidth="1"/>
    <col min="8183" max="8198" width="0" style="19" hidden="1" customWidth="1"/>
    <col min="8199" max="8199" width="11.33203125" style="19" customWidth="1"/>
    <col min="8200" max="8200" width="14.83203125" style="19" customWidth="1"/>
    <col min="8201" max="8204" width="0" style="19" hidden="1" customWidth="1"/>
    <col min="8205" max="8435" width="9" style="19"/>
    <col min="8436" max="8436" width="7.5" style="19" customWidth="1"/>
    <col min="8437" max="8437" width="55.25" style="19" customWidth="1"/>
    <col min="8438" max="8438" width="16.08203125" style="19" customWidth="1"/>
    <col min="8439" max="8454" width="0" style="19" hidden="1" customWidth="1"/>
    <col min="8455" max="8455" width="11.33203125" style="19" customWidth="1"/>
    <col min="8456" max="8456" width="14.83203125" style="19" customWidth="1"/>
    <col min="8457" max="8460" width="0" style="19" hidden="1" customWidth="1"/>
    <col min="8461" max="8691" width="9" style="19"/>
    <col min="8692" max="8692" width="7.5" style="19" customWidth="1"/>
    <col min="8693" max="8693" width="55.25" style="19" customWidth="1"/>
    <col min="8694" max="8694" width="16.08203125" style="19" customWidth="1"/>
    <col min="8695" max="8710" width="0" style="19" hidden="1" customWidth="1"/>
    <col min="8711" max="8711" width="11.33203125" style="19" customWidth="1"/>
    <col min="8712" max="8712" width="14.83203125" style="19" customWidth="1"/>
    <col min="8713" max="8716" width="0" style="19" hidden="1" customWidth="1"/>
    <col min="8717" max="8947" width="9" style="19"/>
    <col min="8948" max="8948" width="7.5" style="19" customWidth="1"/>
    <col min="8949" max="8949" width="55.25" style="19" customWidth="1"/>
    <col min="8950" max="8950" width="16.08203125" style="19" customWidth="1"/>
    <col min="8951" max="8966" width="0" style="19" hidden="1" customWidth="1"/>
    <col min="8967" max="8967" width="11.33203125" style="19" customWidth="1"/>
    <col min="8968" max="8968" width="14.83203125" style="19" customWidth="1"/>
    <col min="8969" max="8972" width="0" style="19" hidden="1" customWidth="1"/>
    <col min="8973" max="9203" width="9" style="19"/>
    <col min="9204" max="9204" width="7.5" style="19" customWidth="1"/>
    <col min="9205" max="9205" width="55.25" style="19" customWidth="1"/>
    <col min="9206" max="9206" width="16.08203125" style="19" customWidth="1"/>
    <col min="9207" max="9222" width="0" style="19" hidden="1" customWidth="1"/>
    <col min="9223" max="9223" width="11.33203125" style="19" customWidth="1"/>
    <col min="9224" max="9224" width="14.83203125" style="19" customWidth="1"/>
    <col min="9225" max="9228" width="0" style="19" hidden="1" customWidth="1"/>
    <col min="9229" max="9459" width="9" style="19"/>
    <col min="9460" max="9460" width="7.5" style="19" customWidth="1"/>
    <col min="9461" max="9461" width="55.25" style="19" customWidth="1"/>
    <col min="9462" max="9462" width="16.08203125" style="19" customWidth="1"/>
    <col min="9463" max="9478" width="0" style="19" hidden="1" customWidth="1"/>
    <col min="9479" max="9479" width="11.33203125" style="19" customWidth="1"/>
    <col min="9480" max="9480" width="14.83203125" style="19" customWidth="1"/>
    <col min="9481" max="9484" width="0" style="19" hidden="1" customWidth="1"/>
    <col min="9485" max="9715" width="9" style="19"/>
    <col min="9716" max="9716" width="7.5" style="19" customWidth="1"/>
    <col min="9717" max="9717" width="55.25" style="19" customWidth="1"/>
    <col min="9718" max="9718" width="16.08203125" style="19" customWidth="1"/>
    <col min="9719" max="9734" width="0" style="19" hidden="1" customWidth="1"/>
    <col min="9735" max="9735" width="11.33203125" style="19" customWidth="1"/>
    <col min="9736" max="9736" width="14.83203125" style="19" customWidth="1"/>
    <col min="9737" max="9740" width="0" style="19" hidden="1" customWidth="1"/>
    <col min="9741" max="9971" width="9" style="19"/>
    <col min="9972" max="9972" width="7.5" style="19" customWidth="1"/>
    <col min="9973" max="9973" width="55.25" style="19" customWidth="1"/>
    <col min="9974" max="9974" width="16.08203125" style="19" customWidth="1"/>
    <col min="9975" max="9990" width="0" style="19" hidden="1" customWidth="1"/>
    <col min="9991" max="9991" width="11.33203125" style="19" customWidth="1"/>
    <col min="9992" max="9992" width="14.83203125" style="19" customWidth="1"/>
    <col min="9993" max="9996" width="0" style="19" hidden="1" customWidth="1"/>
    <col min="9997" max="10227" width="9" style="19"/>
    <col min="10228" max="10228" width="7.5" style="19" customWidth="1"/>
    <col min="10229" max="10229" width="55.25" style="19" customWidth="1"/>
    <col min="10230" max="10230" width="16.08203125" style="19" customWidth="1"/>
    <col min="10231" max="10246" width="0" style="19" hidden="1" customWidth="1"/>
    <col min="10247" max="10247" width="11.33203125" style="19" customWidth="1"/>
    <col min="10248" max="10248" width="14.83203125" style="19" customWidth="1"/>
    <col min="10249" max="10252" width="0" style="19" hidden="1" customWidth="1"/>
    <col min="10253" max="10483" width="9" style="19"/>
    <col min="10484" max="10484" width="7.5" style="19" customWidth="1"/>
    <col min="10485" max="10485" width="55.25" style="19" customWidth="1"/>
    <col min="10486" max="10486" width="16.08203125" style="19" customWidth="1"/>
    <col min="10487" max="10502" width="0" style="19" hidden="1" customWidth="1"/>
    <col min="10503" max="10503" width="11.33203125" style="19" customWidth="1"/>
    <col min="10504" max="10504" width="14.83203125" style="19" customWidth="1"/>
    <col min="10505" max="10508" width="0" style="19" hidden="1" customWidth="1"/>
    <col min="10509" max="10739" width="9" style="19"/>
    <col min="10740" max="10740" width="7.5" style="19" customWidth="1"/>
    <col min="10741" max="10741" width="55.25" style="19" customWidth="1"/>
    <col min="10742" max="10742" width="16.08203125" style="19" customWidth="1"/>
    <col min="10743" max="10758" width="0" style="19" hidden="1" customWidth="1"/>
    <col min="10759" max="10759" width="11.33203125" style="19" customWidth="1"/>
    <col min="10760" max="10760" width="14.83203125" style="19" customWidth="1"/>
    <col min="10761" max="10764" width="0" style="19" hidden="1" customWidth="1"/>
    <col min="10765" max="10995" width="9" style="19"/>
    <col min="10996" max="10996" width="7.5" style="19" customWidth="1"/>
    <col min="10997" max="10997" width="55.25" style="19" customWidth="1"/>
    <col min="10998" max="10998" width="16.08203125" style="19" customWidth="1"/>
    <col min="10999" max="11014" width="0" style="19" hidden="1" customWidth="1"/>
    <col min="11015" max="11015" width="11.33203125" style="19" customWidth="1"/>
    <col min="11016" max="11016" width="14.83203125" style="19" customWidth="1"/>
    <col min="11017" max="11020" width="0" style="19" hidden="1" customWidth="1"/>
    <col min="11021" max="11251" width="9" style="19"/>
    <col min="11252" max="11252" width="7.5" style="19" customWidth="1"/>
    <col min="11253" max="11253" width="55.25" style="19" customWidth="1"/>
    <col min="11254" max="11254" width="16.08203125" style="19" customWidth="1"/>
    <col min="11255" max="11270" width="0" style="19" hidden="1" customWidth="1"/>
    <col min="11271" max="11271" width="11.33203125" style="19" customWidth="1"/>
    <col min="11272" max="11272" width="14.83203125" style="19" customWidth="1"/>
    <col min="11273" max="11276" width="0" style="19" hidden="1" customWidth="1"/>
    <col min="11277" max="11507" width="9" style="19"/>
    <col min="11508" max="11508" width="7.5" style="19" customWidth="1"/>
    <col min="11509" max="11509" width="55.25" style="19" customWidth="1"/>
    <col min="11510" max="11510" width="16.08203125" style="19" customWidth="1"/>
    <col min="11511" max="11526" width="0" style="19" hidden="1" customWidth="1"/>
    <col min="11527" max="11527" width="11.33203125" style="19" customWidth="1"/>
    <col min="11528" max="11528" width="14.83203125" style="19" customWidth="1"/>
    <col min="11529" max="11532" width="0" style="19" hidden="1" customWidth="1"/>
    <col min="11533" max="11763" width="9" style="19"/>
    <col min="11764" max="11764" width="7.5" style="19" customWidth="1"/>
    <col min="11765" max="11765" width="55.25" style="19" customWidth="1"/>
    <col min="11766" max="11766" width="16.08203125" style="19" customWidth="1"/>
    <col min="11767" max="11782" width="0" style="19" hidden="1" customWidth="1"/>
    <col min="11783" max="11783" width="11.33203125" style="19" customWidth="1"/>
    <col min="11784" max="11784" width="14.83203125" style="19" customWidth="1"/>
    <col min="11785" max="11788" width="0" style="19" hidden="1" customWidth="1"/>
    <col min="11789" max="12019" width="9" style="19"/>
    <col min="12020" max="12020" width="7.5" style="19" customWidth="1"/>
    <col min="12021" max="12021" width="55.25" style="19" customWidth="1"/>
    <col min="12022" max="12022" width="16.08203125" style="19" customWidth="1"/>
    <col min="12023" max="12038" width="0" style="19" hidden="1" customWidth="1"/>
    <col min="12039" max="12039" width="11.33203125" style="19" customWidth="1"/>
    <col min="12040" max="12040" width="14.83203125" style="19" customWidth="1"/>
    <col min="12041" max="12044" width="0" style="19" hidden="1" customWidth="1"/>
    <col min="12045" max="12275" width="9" style="19"/>
    <col min="12276" max="12276" width="7.5" style="19" customWidth="1"/>
    <col min="12277" max="12277" width="55.25" style="19" customWidth="1"/>
    <col min="12278" max="12278" width="16.08203125" style="19" customWidth="1"/>
    <col min="12279" max="12294" width="0" style="19" hidden="1" customWidth="1"/>
    <col min="12295" max="12295" width="11.33203125" style="19" customWidth="1"/>
    <col min="12296" max="12296" width="14.83203125" style="19" customWidth="1"/>
    <col min="12297" max="12300" width="0" style="19" hidden="1" customWidth="1"/>
    <col min="12301" max="12531" width="9" style="19"/>
    <col min="12532" max="12532" width="7.5" style="19" customWidth="1"/>
    <col min="12533" max="12533" width="55.25" style="19" customWidth="1"/>
    <col min="12534" max="12534" width="16.08203125" style="19" customWidth="1"/>
    <col min="12535" max="12550" width="0" style="19" hidden="1" customWidth="1"/>
    <col min="12551" max="12551" width="11.33203125" style="19" customWidth="1"/>
    <col min="12552" max="12552" width="14.83203125" style="19" customWidth="1"/>
    <col min="12553" max="12556" width="0" style="19" hidden="1" customWidth="1"/>
    <col min="12557" max="12787" width="9" style="19"/>
    <col min="12788" max="12788" width="7.5" style="19" customWidth="1"/>
    <col min="12789" max="12789" width="55.25" style="19" customWidth="1"/>
    <col min="12790" max="12790" width="16.08203125" style="19" customWidth="1"/>
    <col min="12791" max="12806" width="0" style="19" hidden="1" customWidth="1"/>
    <col min="12807" max="12807" width="11.33203125" style="19" customWidth="1"/>
    <col min="12808" max="12808" width="14.83203125" style="19" customWidth="1"/>
    <col min="12809" max="12812" width="0" style="19" hidden="1" customWidth="1"/>
    <col min="12813" max="13043" width="9" style="19"/>
    <col min="13044" max="13044" width="7.5" style="19" customWidth="1"/>
    <col min="13045" max="13045" width="55.25" style="19" customWidth="1"/>
    <col min="13046" max="13046" width="16.08203125" style="19" customWidth="1"/>
    <col min="13047" max="13062" width="0" style="19" hidden="1" customWidth="1"/>
    <col min="13063" max="13063" width="11.33203125" style="19" customWidth="1"/>
    <col min="13064" max="13064" width="14.83203125" style="19" customWidth="1"/>
    <col min="13065" max="13068" width="0" style="19" hidden="1" customWidth="1"/>
    <col min="13069" max="13299" width="9" style="19"/>
    <col min="13300" max="13300" width="7.5" style="19" customWidth="1"/>
    <col min="13301" max="13301" width="55.25" style="19" customWidth="1"/>
    <col min="13302" max="13302" width="16.08203125" style="19" customWidth="1"/>
    <col min="13303" max="13318" width="0" style="19" hidden="1" customWidth="1"/>
    <col min="13319" max="13319" width="11.33203125" style="19" customWidth="1"/>
    <col min="13320" max="13320" width="14.83203125" style="19" customWidth="1"/>
    <col min="13321" max="13324" width="0" style="19" hidden="1" customWidth="1"/>
    <col min="13325" max="13555" width="9" style="19"/>
    <col min="13556" max="13556" width="7.5" style="19" customWidth="1"/>
    <col min="13557" max="13557" width="55.25" style="19" customWidth="1"/>
    <col min="13558" max="13558" width="16.08203125" style="19" customWidth="1"/>
    <col min="13559" max="13574" width="0" style="19" hidden="1" customWidth="1"/>
    <col min="13575" max="13575" width="11.33203125" style="19" customWidth="1"/>
    <col min="13576" max="13576" width="14.83203125" style="19" customWidth="1"/>
    <col min="13577" max="13580" width="0" style="19" hidden="1" customWidth="1"/>
    <col min="13581" max="13811" width="9" style="19"/>
    <col min="13812" max="13812" width="7.5" style="19" customWidth="1"/>
    <col min="13813" max="13813" width="55.25" style="19" customWidth="1"/>
    <col min="13814" max="13814" width="16.08203125" style="19" customWidth="1"/>
    <col min="13815" max="13830" width="0" style="19" hidden="1" customWidth="1"/>
    <col min="13831" max="13831" width="11.33203125" style="19" customWidth="1"/>
    <col min="13832" max="13832" width="14.83203125" style="19" customWidth="1"/>
    <col min="13833" max="13836" width="0" style="19" hidden="1" customWidth="1"/>
    <col min="13837" max="14067" width="9" style="19"/>
    <col min="14068" max="14068" width="7.5" style="19" customWidth="1"/>
    <col min="14069" max="14069" width="55.25" style="19" customWidth="1"/>
    <col min="14070" max="14070" width="16.08203125" style="19" customWidth="1"/>
    <col min="14071" max="14086" width="0" style="19" hidden="1" customWidth="1"/>
    <col min="14087" max="14087" width="11.33203125" style="19" customWidth="1"/>
    <col min="14088" max="14088" width="14.83203125" style="19" customWidth="1"/>
    <col min="14089" max="14092" width="0" style="19" hidden="1" customWidth="1"/>
    <col min="14093" max="14323" width="9" style="19"/>
    <col min="14324" max="14324" width="7.5" style="19" customWidth="1"/>
    <col min="14325" max="14325" width="55.25" style="19" customWidth="1"/>
    <col min="14326" max="14326" width="16.08203125" style="19" customWidth="1"/>
    <col min="14327" max="14342" width="0" style="19" hidden="1" customWidth="1"/>
    <col min="14343" max="14343" width="11.33203125" style="19" customWidth="1"/>
    <col min="14344" max="14344" width="14.83203125" style="19" customWidth="1"/>
    <col min="14345" max="14348" width="0" style="19" hidden="1" customWidth="1"/>
    <col min="14349" max="14579" width="9" style="19"/>
    <col min="14580" max="14580" width="7.5" style="19" customWidth="1"/>
    <col min="14581" max="14581" width="55.25" style="19" customWidth="1"/>
    <col min="14582" max="14582" width="16.08203125" style="19" customWidth="1"/>
    <col min="14583" max="14598" width="0" style="19" hidden="1" customWidth="1"/>
    <col min="14599" max="14599" width="11.33203125" style="19" customWidth="1"/>
    <col min="14600" max="14600" width="14.83203125" style="19" customWidth="1"/>
    <col min="14601" max="14604" width="0" style="19" hidden="1" customWidth="1"/>
    <col min="14605" max="14835" width="9" style="19"/>
    <col min="14836" max="14836" width="7.5" style="19" customWidth="1"/>
    <col min="14837" max="14837" width="55.25" style="19" customWidth="1"/>
    <col min="14838" max="14838" width="16.08203125" style="19" customWidth="1"/>
    <col min="14839" max="14854" width="0" style="19" hidden="1" customWidth="1"/>
    <col min="14855" max="14855" width="11.33203125" style="19" customWidth="1"/>
    <col min="14856" max="14856" width="14.83203125" style="19" customWidth="1"/>
    <col min="14857" max="14860" width="0" style="19" hidden="1" customWidth="1"/>
    <col min="14861" max="15091" width="9" style="19"/>
    <col min="15092" max="15092" width="7.5" style="19" customWidth="1"/>
    <col min="15093" max="15093" width="55.25" style="19" customWidth="1"/>
    <col min="15094" max="15094" width="16.08203125" style="19" customWidth="1"/>
    <col min="15095" max="15110" width="0" style="19" hidden="1" customWidth="1"/>
    <col min="15111" max="15111" width="11.33203125" style="19" customWidth="1"/>
    <col min="15112" max="15112" width="14.83203125" style="19" customWidth="1"/>
    <col min="15113" max="15116" width="0" style="19" hidden="1" customWidth="1"/>
    <col min="15117" max="15347" width="9" style="19"/>
    <col min="15348" max="15348" width="7.5" style="19" customWidth="1"/>
    <col min="15349" max="15349" width="55.25" style="19" customWidth="1"/>
    <col min="15350" max="15350" width="16.08203125" style="19" customWidth="1"/>
    <col min="15351" max="15366" width="0" style="19" hidden="1" customWidth="1"/>
    <col min="15367" max="15367" width="11.33203125" style="19" customWidth="1"/>
    <col min="15368" max="15368" width="14.83203125" style="19" customWidth="1"/>
    <col min="15369" max="15372" width="0" style="19" hidden="1" customWidth="1"/>
    <col min="15373" max="15603" width="9" style="19"/>
    <col min="15604" max="15604" width="7.5" style="19" customWidth="1"/>
    <col min="15605" max="15605" width="55.25" style="19" customWidth="1"/>
    <col min="15606" max="15606" width="16.08203125" style="19" customWidth="1"/>
    <col min="15607" max="15622" width="0" style="19" hidden="1" customWidth="1"/>
    <col min="15623" max="15623" width="11.33203125" style="19" customWidth="1"/>
    <col min="15624" max="15624" width="14.83203125" style="19" customWidth="1"/>
    <col min="15625" max="15628" width="0" style="19" hidden="1" customWidth="1"/>
    <col min="15629" max="15859" width="9" style="19"/>
    <col min="15860" max="15860" width="7.5" style="19" customWidth="1"/>
    <col min="15861" max="15861" width="55.25" style="19" customWidth="1"/>
    <col min="15862" max="15862" width="16.08203125" style="19" customWidth="1"/>
    <col min="15863" max="15878" width="0" style="19" hidden="1" customWidth="1"/>
    <col min="15879" max="15879" width="11.33203125" style="19" customWidth="1"/>
    <col min="15880" max="15880" width="14.83203125" style="19" customWidth="1"/>
    <col min="15881" max="15884" width="0" style="19" hidden="1" customWidth="1"/>
    <col min="15885" max="16115" width="9" style="19"/>
    <col min="16116" max="16116" width="7.5" style="19" customWidth="1"/>
    <col min="16117" max="16117" width="55.25" style="19" customWidth="1"/>
    <col min="16118" max="16118" width="16.08203125" style="19" customWidth="1"/>
    <col min="16119" max="16134" width="0" style="19" hidden="1" customWidth="1"/>
    <col min="16135" max="16135" width="11.33203125" style="19" customWidth="1"/>
    <col min="16136" max="16136" width="14.83203125" style="19" customWidth="1"/>
    <col min="16137" max="16140" width="0" style="19" hidden="1" customWidth="1"/>
    <col min="16141" max="16384" width="9" style="19"/>
  </cols>
  <sheetData>
    <row r="1" spans="1:20" ht="15.75" customHeight="1">
      <c r="A1" s="8" t="s">
        <v>103</v>
      </c>
      <c r="B1" s="17"/>
      <c r="C1" s="17"/>
      <c r="D1" s="17"/>
      <c r="E1" s="17"/>
      <c r="F1" s="18"/>
      <c r="G1" s="131"/>
      <c r="H1" s="131"/>
      <c r="I1" s="131"/>
      <c r="J1" s="131"/>
      <c r="K1" s="131"/>
      <c r="L1" s="131"/>
      <c r="M1" s="131"/>
      <c r="N1" s="17"/>
    </row>
    <row r="2" spans="1:20" ht="25.5" customHeight="1">
      <c r="A2" s="274" t="s">
        <v>293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</row>
    <row r="3" spans="1:20" ht="25.5" customHeight="1">
      <c r="A3" s="275" t="str">
        <f>+'Biểu số 02 (ĐTC huyện)'!A3:N3</f>
        <v>(Kèm theo Báo cáo số         /BC-UBND, ngày        tháng 6 năm 2022 của UBND huyện Tuần Giáo)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</row>
    <row r="4" spans="1:20" ht="28" customHeight="1">
      <c r="B4" s="20"/>
      <c r="C4" s="20"/>
      <c r="D4" s="21"/>
      <c r="E4" s="21"/>
      <c r="F4" s="277" t="s">
        <v>46</v>
      </c>
      <c r="G4" s="277"/>
      <c r="H4" s="277"/>
      <c r="I4" s="277"/>
      <c r="J4" s="277"/>
      <c r="K4" s="277"/>
      <c r="L4" s="277"/>
      <c r="M4" s="277"/>
      <c r="N4" s="277"/>
    </row>
    <row r="5" spans="1:20" s="17" customFormat="1" ht="33" customHeight="1">
      <c r="A5" s="270" t="s">
        <v>51</v>
      </c>
      <c r="B5" s="270" t="s">
        <v>44</v>
      </c>
      <c r="C5" s="270" t="s">
        <v>27</v>
      </c>
      <c r="D5" s="270" t="s">
        <v>90</v>
      </c>
      <c r="E5" s="283" t="s">
        <v>28</v>
      </c>
      <c r="F5" s="284"/>
      <c r="G5" s="278" t="s">
        <v>83</v>
      </c>
      <c r="H5" s="279"/>
      <c r="I5" s="278" t="s">
        <v>84</v>
      </c>
      <c r="J5" s="279"/>
      <c r="K5" s="280" t="s">
        <v>251</v>
      </c>
      <c r="L5" s="261" t="s">
        <v>271</v>
      </c>
      <c r="M5" s="261" t="s">
        <v>252</v>
      </c>
      <c r="N5" s="270" t="s">
        <v>8</v>
      </c>
    </row>
    <row r="6" spans="1:20" s="17" customFormat="1" ht="33" customHeight="1">
      <c r="A6" s="271"/>
      <c r="B6" s="271"/>
      <c r="C6" s="271"/>
      <c r="D6" s="271"/>
      <c r="E6" s="268" t="s">
        <v>279</v>
      </c>
      <c r="F6" s="229" t="s">
        <v>15</v>
      </c>
      <c r="G6" s="269" t="s">
        <v>217</v>
      </c>
      <c r="H6" s="269" t="s">
        <v>88</v>
      </c>
      <c r="I6" s="269" t="s">
        <v>217</v>
      </c>
      <c r="J6" s="269" t="s">
        <v>89</v>
      </c>
      <c r="K6" s="281"/>
      <c r="L6" s="262"/>
      <c r="M6" s="262"/>
      <c r="N6" s="271"/>
    </row>
    <row r="7" spans="1:20" s="17" customFormat="1" ht="51" customHeight="1">
      <c r="A7" s="272"/>
      <c r="B7" s="272"/>
      <c r="C7" s="272"/>
      <c r="D7" s="272"/>
      <c r="E7" s="268"/>
      <c r="F7" s="230" t="s">
        <v>283</v>
      </c>
      <c r="G7" s="269"/>
      <c r="H7" s="269"/>
      <c r="I7" s="269"/>
      <c r="J7" s="269"/>
      <c r="K7" s="282"/>
      <c r="L7" s="263"/>
      <c r="M7" s="263"/>
      <c r="N7" s="272"/>
    </row>
    <row r="8" spans="1:20" s="17" customFormat="1" ht="37.5" customHeight="1">
      <c r="A8" s="151" t="s">
        <v>52</v>
      </c>
      <c r="B8" s="151" t="s">
        <v>53</v>
      </c>
      <c r="C8" s="151" t="s">
        <v>54</v>
      </c>
      <c r="D8" s="151" t="s">
        <v>55</v>
      </c>
      <c r="E8" s="225" t="s">
        <v>91</v>
      </c>
      <c r="F8" s="225" t="s">
        <v>92</v>
      </c>
      <c r="G8" s="225" t="s">
        <v>93</v>
      </c>
      <c r="H8" s="225" t="s">
        <v>94</v>
      </c>
      <c r="I8" s="225" t="s">
        <v>95</v>
      </c>
      <c r="J8" s="225" t="s">
        <v>96</v>
      </c>
      <c r="K8" s="225" t="s">
        <v>259</v>
      </c>
      <c r="L8" s="225" t="s">
        <v>284</v>
      </c>
      <c r="M8" s="225" t="s">
        <v>285</v>
      </c>
      <c r="N8" s="225" t="s">
        <v>256</v>
      </c>
    </row>
    <row r="9" spans="1:20" s="17" customFormat="1" ht="25.5" customHeight="1">
      <c r="A9" s="22"/>
      <c r="B9" s="22" t="s">
        <v>56</v>
      </c>
      <c r="C9" s="22"/>
      <c r="D9" s="38">
        <f t="shared" ref="D9:N9" si="0">D10+D28</f>
        <v>27750</v>
      </c>
      <c r="E9" s="38">
        <f t="shared" ref="E9" si="1">E10+E28</f>
        <v>18000</v>
      </c>
      <c r="F9" s="38">
        <f t="shared" si="0"/>
        <v>18000</v>
      </c>
      <c r="G9" s="38">
        <f>G10+G28</f>
        <v>1956</v>
      </c>
      <c r="H9" s="38">
        <f t="shared" si="0"/>
        <v>1956</v>
      </c>
      <c r="I9" s="38">
        <f t="shared" si="0"/>
        <v>6000</v>
      </c>
      <c r="J9" s="38">
        <f t="shared" si="0"/>
        <v>6000</v>
      </c>
      <c r="K9" s="38">
        <f t="shared" ref="K9" si="2">K10+K28</f>
        <v>18000</v>
      </c>
      <c r="L9" s="38">
        <f>L10+L28+L29</f>
        <v>75240</v>
      </c>
      <c r="M9" s="38">
        <f>M10+M28+M29</f>
        <v>18000</v>
      </c>
      <c r="N9" s="38">
        <f t="shared" si="0"/>
        <v>0</v>
      </c>
      <c r="O9" s="232">
        <f>+D9-J9</f>
        <v>21750</v>
      </c>
      <c r="P9" s="232">
        <f>+E9-I9</f>
        <v>12000</v>
      </c>
      <c r="Q9" s="235">
        <f>-H9-J9</f>
        <v>-7956</v>
      </c>
      <c r="R9" s="232">
        <f>+E9-K9</f>
        <v>0</v>
      </c>
      <c r="S9" s="232">
        <f>+K9-I9</f>
        <v>12000</v>
      </c>
      <c r="T9" s="232">
        <f>+D9-J9-S9</f>
        <v>9750</v>
      </c>
    </row>
    <row r="10" spans="1:20" s="17" customFormat="1" ht="33" customHeight="1">
      <c r="A10" s="22" t="s">
        <v>23</v>
      </c>
      <c r="B10" s="25" t="s">
        <v>57</v>
      </c>
      <c r="C10" s="25"/>
      <c r="D10" s="38">
        <f t="shared" ref="D10:N10" si="3">D11+D18</f>
        <v>27750</v>
      </c>
      <c r="E10" s="38">
        <f t="shared" ref="E10" si="4">E11+E18</f>
        <v>14760</v>
      </c>
      <c r="F10" s="38">
        <f t="shared" si="3"/>
        <v>14760</v>
      </c>
      <c r="G10" s="38">
        <f t="shared" si="3"/>
        <v>1956</v>
      </c>
      <c r="H10" s="38">
        <f t="shared" si="3"/>
        <v>1956</v>
      </c>
      <c r="I10" s="38">
        <f t="shared" si="3"/>
        <v>6000</v>
      </c>
      <c r="J10" s="38">
        <f t="shared" si="3"/>
        <v>6000</v>
      </c>
      <c r="K10" s="38">
        <f t="shared" ref="K10:M10" si="5">K11+K18</f>
        <v>14760</v>
      </c>
      <c r="L10" s="38">
        <f t="shared" si="5"/>
        <v>12990</v>
      </c>
      <c r="M10" s="38">
        <f t="shared" si="5"/>
        <v>12990</v>
      </c>
      <c r="N10" s="38">
        <f t="shared" si="3"/>
        <v>0</v>
      </c>
      <c r="O10" s="232">
        <f t="shared" ref="O10:O28" si="6">+D10-J10</f>
        <v>21750</v>
      </c>
      <c r="P10" s="232">
        <f t="shared" ref="P10:P28" si="7">+E10-I10</f>
        <v>8760</v>
      </c>
      <c r="Q10" s="235">
        <f t="shared" ref="Q10:Q28" si="8">-H10-J10</f>
        <v>-7956</v>
      </c>
      <c r="R10" s="232">
        <f t="shared" ref="R10:R28" si="9">+E10-K10</f>
        <v>0</v>
      </c>
      <c r="S10" s="232">
        <f t="shared" ref="S10:S28" si="10">+K10-I10</f>
        <v>8760</v>
      </c>
      <c r="T10" s="232">
        <f t="shared" ref="T10:T28" si="11">+D10-J10-S10</f>
        <v>12990</v>
      </c>
    </row>
    <row r="11" spans="1:20" s="17" customFormat="1" ht="33" hidden="1" customHeight="1">
      <c r="A11" s="22" t="s">
        <v>29</v>
      </c>
      <c r="B11" s="25" t="s">
        <v>58</v>
      </c>
      <c r="C11" s="25"/>
      <c r="D11" s="38">
        <f>SUM(D12:D17)</f>
        <v>0</v>
      </c>
      <c r="E11" s="38">
        <f t="shared" ref="E11" si="12">SUM(E12:E17)</f>
        <v>0</v>
      </c>
      <c r="F11" s="38">
        <f t="shared" ref="F11:N11" si="13">SUM(F12:F17)</f>
        <v>0</v>
      </c>
      <c r="G11" s="38">
        <f t="shared" si="13"/>
        <v>0</v>
      </c>
      <c r="H11" s="38">
        <f t="shared" si="13"/>
        <v>0</v>
      </c>
      <c r="I11" s="38">
        <f t="shared" si="13"/>
        <v>0</v>
      </c>
      <c r="J11" s="38">
        <f t="shared" si="13"/>
        <v>0</v>
      </c>
      <c r="K11" s="38">
        <f t="shared" ref="K11" si="14">SUM(K12:K17)</f>
        <v>0</v>
      </c>
      <c r="L11" s="38"/>
      <c r="M11" s="38"/>
      <c r="N11" s="38">
        <f t="shared" si="13"/>
        <v>0</v>
      </c>
      <c r="O11" s="232">
        <f t="shared" si="6"/>
        <v>0</v>
      </c>
      <c r="P11" s="232">
        <f t="shared" si="7"/>
        <v>0</v>
      </c>
      <c r="Q11" s="235">
        <f t="shared" si="8"/>
        <v>0</v>
      </c>
      <c r="R11" s="232">
        <f t="shared" si="9"/>
        <v>0</v>
      </c>
      <c r="S11" s="232">
        <f t="shared" si="10"/>
        <v>0</v>
      </c>
      <c r="T11" s="232">
        <f t="shared" si="11"/>
        <v>0</v>
      </c>
    </row>
    <row r="12" spans="1:20" ht="33" hidden="1" customHeight="1">
      <c r="A12" s="27">
        <v>1</v>
      </c>
      <c r="B12" s="10" t="s">
        <v>59</v>
      </c>
      <c r="C12" s="11" t="s">
        <v>31</v>
      </c>
      <c r="D12" s="39"/>
      <c r="E12" s="192"/>
      <c r="F12" s="192"/>
      <c r="G12" s="192"/>
      <c r="H12" s="192"/>
      <c r="I12" s="192"/>
      <c r="J12" s="192"/>
      <c r="K12" s="192"/>
      <c r="L12" s="192"/>
      <c r="M12" s="192"/>
      <c r="N12" s="40"/>
      <c r="O12" s="232">
        <f t="shared" si="6"/>
        <v>0</v>
      </c>
      <c r="P12" s="232">
        <f t="shared" si="7"/>
        <v>0</v>
      </c>
      <c r="Q12" s="235">
        <f t="shared" si="8"/>
        <v>0</v>
      </c>
      <c r="R12" s="232">
        <f t="shared" si="9"/>
        <v>0</v>
      </c>
      <c r="S12" s="232">
        <f t="shared" si="10"/>
        <v>0</v>
      </c>
      <c r="T12" s="232">
        <f t="shared" si="11"/>
        <v>0</v>
      </c>
    </row>
    <row r="13" spans="1:20" ht="33" hidden="1" customHeight="1">
      <c r="A13" s="28">
        <v>2</v>
      </c>
      <c r="B13" s="29" t="s">
        <v>61</v>
      </c>
      <c r="C13" s="11" t="s">
        <v>31</v>
      </c>
      <c r="D13" s="39"/>
      <c r="E13" s="192"/>
      <c r="F13" s="192"/>
      <c r="G13" s="192"/>
      <c r="H13" s="192"/>
      <c r="I13" s="192"/>
      <c r="J13" s="192"/>
      <c r="K13" s="192"/>
      <c r="L13" s="192"/>
      <c r="M13" s="192"/>
      <c r="N13" s="40"/>
      <c r="O13" s="232">
        <f t="shared" si="6"/>
        <v>0</v>
      </c>
      <c r="P13" s="232">
        <f t="shared" si="7"/>
        <v>0</v>
      </c>
      <c r="Q13" s="235">
        <f t="shared" si="8"/>
        <v>0</v>
      </c>
      <c r="R13" s="232">
        <f t="shared" si="9"/>
        <v>0</v>
      </c>
      <c r="S13" s="232">
        <f t="shared" si="10"/>
        <v>0</v>
      </c>
      <c r="T13" s="232">
        <f t="shared" si="11"/>
        <v>0</v>
      </c>
    </row>
    <row r="14" spans="1:20" s="17" customFormat="1" ht="33" hidden="1" customHeight="1">
      <c r="A14" s="28">
        <v>3</v>
      </c>
      <c r="B14" s="29" t="s">
        <v>63</v>
      </c>
      <c r="C14" s="11" t="s">
        <v>31</v>
      </c>
      <c r="D14" s="39"/>
      <c r="E14" s="192"/>
      <c r="F14" s="192"/>
      <c r="G14" s="192"/>
      <c r="H14" s="192"/>
      <c r="I14" s="192"/>
      <c r="J14" s="192"/>
      <c r="K14" s="192"/>
      <c r="L14" s="192"/>
      <c r="M14" s="192"/>
      <c r="N14" s="40"/>
      <c r="O14" s="232">
        <f t="shared" si="6"/>
        <v>0</v>
      </c>
      <c r="P14" s="232">
        <f t="shared" si="7"/>
        <v>0</v>
      </c>
      <c r="Q14" s="235">
        <f t="shared" si="8"/>
        <v>0</v>
      </c>
      <c r="R14" s="232">
        <f t="shared" si="9"/>
        <v>0</v>
      </c>
      <c r="S14" s="232">
        <f t="shared" si="10"/>
        <v>0</v>
      </c>
      <c r="T14" s="232">
        <f t="shared" si="11"/>
        <v>0</v>
      </c>
    </row>
    <row r="15" spans="1:20" s="17" customFormat="1" ht="33" hidden="1" customHeight="1">
      <c r="A15" s="28">
        <v>4</v>
      </c>
      <c r="B15" s="29" t="s">
        <v>64</v>
      </c>
      <c r="C15" s="11" t="s">
        <v>37</v>
      </c>
      <c r="D15" s="39"/>
      <c r="E15" s="192"/>
      <c r="F15" s="192"/>
      <c r="G15" s="192"/>
      <c r="H15" s="192"/>
      <c r="I15" s="192"/>
      <c r="J15" s="192"/>
      <c r="K15" s="192"/>
      <c r="L15" s="192"/>
      <c r="M15" s="192"/>
      <c r="N15" s="40"/>
      <c r="O15" s="232">
        <f t="shared" si="6"/>
        <v>0</v>
      </c>
      <c r="P15" s="232">
        <f t="shared" si="7"/>
        <v>0</v>
      </c>
      <c r="Q15" s="235">
        <f t="shared" si="8"/>
        <v>0</v>
      </c>
      <c r="R15" s="232">
        <f t="shared" si="9"/>
        <v>0</v>
      </c>
      <c r="S15" s="232">
        <f t="shared" si="10"/>
        <v>0</v>
      </c>
      <c r="T15" s="232">
        <f t="shared" si="11"/>
        <v>0</v>
      </c>
    </row>
    <row r="16" spans="1:20" s="17" customFormat="1" ht="33" hidden="1" customHeight="1">
      <c r="A16" s="28">
        <v>5</v>
      </c>
      <c r="B16" s="29" t="s">
        <v>65</v>
      </c>
      <c r="C16" s="11" t="s">
        <v>31</v>
      </c>
      <c r="D16" s="39"/>
      <c r="E16" s="192"/>
      <c r="F16" s="192"/>
      <c r="G16" s="192"/>
      <c r="H16" s="192"/>
      <c r="I16" s="192"/>
      <c r="J16" s="192"/>
      <c r="K16" s="192"/>
      <c r="L16" s="192"/>
      <c r="M16" s="192"/>
      <c r="N16" s="40"/>
      <c r="O16" s="232">
        <f t="shared" si="6"/>
        <v>0</v>
      </c>
      <c r="P16" s="232">
        <f t="shared" si="7"/>
        <v>0</v>
      </c>
      <c r="Q16" s="235">
        <f t="shared" si="8"/>
        <v>0</v>
      </c>
      <c r="R16" s="232">
        <f t="shared" si="9"/>
        <v>0</v>
      </c>
      <c r="S16" s="232">
        <f t="shared" si="10"/>
        <v>0</v>
      </c>
      <c r="T16" s="232">
        <f t="shared" si="11"/>
        <v>0</v>
      </c>
    </row>
    <row r="17" spans="1:20" ht="33" hidden="1" customHeight="1">
      <c r="A17" s="77">
        <v>6</v>
      </c>
      <c r="B17" s="30" t="s">
        <v>66</v>
      </c>
      <c r="C17" s="78" t="s">
        <v>67</v>
      </c>
      <c r="D17" s="39"/>
      <c r="E17" s="192"/>
      <c r="F17" s="192"/>
      <c r="G17" s="192"/>
      <c r="H17" s="192"/>
      <c r="I17" s="192"/>
      <c r="J17" s="192"/>
      <c r="K17" s="192"/>
      <c r="L17" s="192"/>
      <c r="M17" s="192"/>
      <c r="N17" s="40"/>
      <c r="O17" s="232">
        <f t="shared" si="6"/>
        <v>0</v>
      </c>
      <c r="P17" s="232">
        <f t="shared" si="7"/>
        <v>0</v>
      </c>
      <c r="Q17" s="235">
        <f t="shared" si="8"/>
        <v>0</v>
      </c>
      <c r="R17" s="232">
        <f t="shared" si="9"/>
        <v>0</v>
      </c>
      <c r="S17" s="232">
        <f t="shared" si="10"/>
        <v>0</v>
      </c>
      <c r="T17" s="232">
        <f t="shared" si="11"/>
        <v>0</v>
      </c>
    </row>
    <row r="18" spans="1:20" s="17" customFormat="1" ht="33" customHeight="1">
      <c r="A18" s="31" t="s">
        <v>29</v>
      </c>
      <c r="B18" s="25" t="s">
        <v>68</v>
      </c>
      <c r="C18" s="32"/>
      <c r="D18" s="38">
        <f>SUM(D19:D27)</f>
        <v>27750</v>
      </c>
      <c r="E18" s="38">
        <f t="shared" ref="E18" si="15">SUM(E19:E27)</f>
        <v>14760</v>
      </c>
      <c r="F18" s="38">
        <f t="shared" ref="F18:H18" si="16">SUM(F19:F27)</f>
        <v>14760</v>
      </c>
      <c r="G18" s="38">
        <f t="shared" si="16"/>
        <v>1956</v>
      </c>
      <c r="H18" s="38">
        <f t="shared" si="16"/>
        <v>1956</v>
      </c>
      <c r="I18" s="38">
        <f t="shared" ref="I18:N18" si="17">SUM(I19:I27)</f>
        <v>6000</v>
      </c>
      <c r="J18" s="38">
        <f t="shared" si="17"/>
        <v>6000</v>
      </c>
      <c r="K18" s="38">
        <f t="shared" ref="K18:M18" si="18">SUM(K19:K27)</f>
        <v>14760</v>
      </c>
      <c r="L18" s="38">
        <f t="shared" si="18"/>
        <v>12990</v>
      </c>
      <c r="M18" s="38">
        <f t="shared" si="18"/>
        <v>12990</v>
      </c>
      <c r="N18" s="38">
        <f t="shared" si="17"/>
        <v>0</v>
      </c>
      <c r="O18" s="232">
        <f t="shared" si="6"/>
        <v>21750</v>
      </c>
      <c r="P18" s="232">
        <f t="shared" si="7"/>
        <v>8760</v>
      </c>
      <c r="Q18" s="235">
        <f t="shared" si="8"/>
        <v>-7956</v>
      </c>
      <c r="R18" s="232">
        <f t="shared" si="9"/>
        <v>0</v>
      </c>
      <c r="S18" s="232">
        <f t="shared" si="10"/>
        <v>8760</v>
      </c>
      <c r="T18" s="232">
        <f t="shared" si="11"/>
        <v>12990</v>
      </c>
    </row>
    <row r="19" spans="1:20" s="17" customFormat="1" ht="31">
      <c r="A19" s="77">
        <v>1</v>
      </c>
      <c r="B19" s="154" t="s">
        <v>69</v>
      </c>
      <c r="C19" s="155" t="s">
        <v>31</v>
      </c>
      <c r="D19" s="39">
        <v>4600</v>
      </c>
      <c r="E19" s="39">
        <f>F19</f>
        <v>3260</v>
      </c>
      <c r="F19" s="192">
        <v>3260</v>
      </c>
      <c r="G19" s="192">
        <v>200</v>
      </c>
      <c r="H19" s="192">
        <v>200</v>
      </c>
      <c r="I19" s="192">
        <v>1000</v>
      </c>
      <c r="J19" s="192">
        <f>I19</f>
        <v>1000</v>
      </c>
      <c r="K19" s="192">
        <f t="shared" ref="K19:K28" si="19">F19</f>
        <v>3260</v>
      </c>
      <c r="L19" s="192">
        <f t="shared" ref="L19:L27" si="20">D19-F19</f>
        <v>1340</v>
      </c>
      <c r="M19" s="153">
        <f>L19</f>
        <v>1340</v>
      </c>
      <c r="N19" s="156"/>
      <c r="O19" s="232">
        <f t="shared" si="6"/>
        <v>3600</v>
      </c>
      <c r="P19" s="232">
        <f t="shared" si="7"/>
        <v>2260</v>
      </c>
      <c r="Q19" s="235">
        <f t="shared" si="8"/>
        <v>-1200</v>
      </c>
      <c r="R19" s="232">
        <f t="shared" si="9"/>
        <v>0</v>
      </c>
      <c r="S19" s="232">
        <f t="shared" si="10"/>
        <v>2260</v>
      </c>
      <c r="T19" s="232">
        <f t="shared" si="11"/>
        <v>1340</v>
      </c>
    </row>
    <row r="20" spans="1:20" s="17" customFormat="1" ht="31">
      <c r="A20" s="77">
        <v>2</v>
      </c>
      <c r="B20" s="154" t="s">
        <v>70</v>
      </c>
      <c r="C20" s="155" t="s">
        <v>38</v>
      </c>
      <c r="D20" s="39">
        <v>3600</v>
      </c>
      <c r="E20" s="39">
        <f t="shared" ref="E20:E28" si="21">F20</f>
        <v>1550</v>
      </c>
      <c r="F20" s="192">
        <v>1550</v>
      </c>
      <c r="G20" s="192">
        <v>276</v>
      </c>
      <c r="H20" s="192">
        <v>276</v>
      </c>
      <c r="I20" s="192">
        <v>700</v>
      </c>
      <c r="J20" s="192">
        <f t="shared" ref="J20:J27" si="22">I20</f>
        <v>700</v>
      </c>
      <c r="K20" s="192">
        <f t="shared" si="19"/>
        <v>1550</v>
      </c>
      <c r="L20" s="192">
        <f t="shared" si="20"/>
        <v>2050</v>
      </c>
      <c r="M20" s="153">
        <f t="shared" ref="M20:M27" si="23">L20</f>
        <v>2050</v>
      </c>
      <c r="N20" s="156"/>
      <c r="O20" s="232">
        <f t="shared" si="6"/>
        <v>2900</v>
      </c>
      <c r="P20" s="232">
        <f t="shared" si="7"/>
        <v>850</v>
      </c>
      <c r="Q20" s="235">
        <f t="shared" si="8"/>
        <v>-976</v>
      </c>
      <c r="R20" s="232">
        <f t="shared" si="9"/>
        <v>0</v>
      </c>
      <c r="S20" s="232">
        <f t="shared" si="10"/>
        <v>850</v>
      </c>
      <c r="T20" s="232">
        <f t="shared" si="11"/>
        <v>2050</v>
      </c>
    </row>
    <row r="21" spans="1:20" s="17" customFormat="1" ht="27" customHeight="1">
      <c r="A21" s="77">
        <v>3</v>
      </c>
      <c r="B21" s="154" t="s">
        <v>71</v>
      </c>
      <c r="C21" s="155" t="s">
        <v>40</v>
      </c>
      <c r="D21" s="39">
        <v>4500</v>
      </c>
      <c r="E21" s="39">
        <f t="shared" si="21"/>
        <v>2050</v>
      </c>
      <c r="F21" s="192">
        <v>2050</v>
      </c>
      <c r="G21" s="192">
        <v>200</v>
      </c>
      <c r="H21" s="192">
        <v>200</v>
      </c>
      <c r="I21" s="192">
        <v>800</v>
      </c>
      <c r="J21" s="192">
        <f t="shared" si="22"/>
        <v>800</v>
      </c>
      <c r="K21" s="192">
        <f t="shared" si="19"/>
        <v>2050</v>
      </c>
      <c r="L21" s="192">
        <f t="shared" si="20"/>
        <v>2450</v>
      </c>
      <c r="M21" s="153">
        <f t="shared" si="23"/>
        <v>2450</v>
      </c>
      <c r="N21" s="156"/>
      <c r="O21" s="232">
        <f t="shared" si="6"/>
        <v>3700</v>
      </c>
      <c r="P21" s="232">
        <f t="shared" si="7"/>
        <v>1250</v>
      </c>
      <c r="Q21" s="235">
        <f t="shared" si="8"/>
        <v>-1000</v>
      </c>
      <c r="R21" s="232">
        <f t="shared" si="9"/>
        <v>0</v>
      </c>
      <c r="S21" s="232">
        <f t="shared" si="10"/>
        <v>1250</v>
      </c>
      <c r="T21" s="232">
        <f t="shared" si="11"/>
        <v>2450</v>
      </c>
    </row>
    <row r="22" spans="1:20" s="17" customFormat="1" ht="27" customHeight="1">
      <c r="A22" s="77">
        <v>4</v>
      </c>
      <c r="B22" s="154" t="s">
        <v>72</v>
      </c>
      <c r="C22" s="155" t="s">
        <v>42</v>
      </c>
      <c r="D22" s="39">
        <v>3000</v>
      </c>
      <c r="E22" s="39">
        <f t="shared" si="21"/>
        <v>1500</v>
      </c>
      <c r="F22" s="192">
        <v>1500</v>
      </c>
      <c r="G22" s="192">
        <v>200</v>
      </c>
      <c r="H22" s="192">
        <v>200</v>
      </c>
      <c r="I22" s="192">
        <v>650</v>
      </c>
      <c r="J22" s="192">
        <f t="shared" si="22"/>
        <v>650</v>
      </c>
      <c r="K22" s="192">
        <f t="shared" si="19"/>
        <v>1500</v>
      </c>
      <c r="L22" s="192">
        <f t="shared" si="20"/>
        <v>1500</v>
      </c>
      <c r="M22" s="153">
        <f t="shared" si="23"/>
        <v>1500</v>
      </c>
      <c r="N22" s="156"/>
      <c r="O22" s="232">
        <f t="shared" si="6"/>
        <v>2350</v>
      </c>
      <c r="P22" s="232">
        <f t="shared" si="7"/>
        <v>850</v>
      </c>
      <c r="Q22" s="235">
        <f t="shared" si="8"/>
        <v>-850</v>
      </c>
      <c r="R22" s="232">
        <f t="shared" si="9"/>
        <v>0</v>
      </c>
      <c r="S22" s="232">
        <f t="shared" si="10"/>
        <v>850</v>
      </c>
      <c r="T22" s="232">
        <f t="shared" si="11"/>
        <v>1500</v>
      </c>
    </row>
    <row r="23" spans="1:20" s="17" customFormat="1" ht="27" customHeight="1">
      <c r="A23" s="77">
        <v>5</v>
      </c>
      <c r="B23" s="154" t="s">
        <v>73</v>
      </c>
      <c r="C23" s="155" t="s">
        <v>43</v>
      </c>
      <c r="D23" s="39">
        <v>2100</v>
      </c>
      <c r="E23" s="39">
        <f t="shared" si="21"/>
        <v>1500</v>
      </c>
      <c r="F23" s="192">
        <v>1500</v>
      </c>
      <c r="G23" s="192">
        <v>330</v>
      </c>
      <c r="H23" s="192">
        <v>330</v>
      </c>
      <c r="I23" s="192">
        <v>750</v>
      </c>
      <c r="J23" s="192">
        <f t="shared" si="22"/>
        <v>750</v>
      </c>
      <c r="K23" s="192">
        <f t="shared" si="19"/>
        <v>1500</v>
      </c>
      <c r="L23" s="192">
        <f t="shared" si="20"/>
        <v>600</v>
      </c>
      <c r="M23" s="153">
        <f t="shared" si="23"/>
        <v>600</v>
      </c>
      <c r="N23" s="156"/>
      <c r="O23" s="232">
        <f t="shared" si="6"/>
        <v>1350</v>
      </c>
      <c r="P23" s="232">
        <f t="shared" si="7"/>
        <v>750</v>
      </c>
      <c r="Q23" s="235">
        <f t="shared" si="8"/>
        <v>-1080</v>
      </c>
      <c r="R23" s="232">
        <f t="shared" si="9"/>
        <v>0</v>
      </c>
      <c r="S23" s="232">
        <f t="shared" si="10"/>
        <v>750</v>
      </c>
      <c r="T23" s="232">
        <f t="shared" si="11"/>
        <v>600</v>
      </c>
    </row>
    <row r="24" spans="1:20" ht="27" customHeight="1">
      <c r="A24" s="77">
        <v>6</v>
      </c>
      <c r="B24" s="154" t="s">
        <v>74</v>
      </c>
      <c r="C24" s="155" t="s">
        <v>41</v>
      </c>
      <c r="D24" s="39">
        <v>1800</v>
      </c>
      <c r="E24" s="39">
        <f t="shared" si="21"/>
        <v>1500</v>
      </c>
      <c r="F24" s="192">
        <v>1500</v>
      </c>
      <c r="G24" s="192">
        <v>200</v>
      </c>
      <c r="H24" s="192">
        <v>200</v>
      </c>
      <c r="I24" s="192">
        <v>650</v>
      </c>
      <c r="J24" s="192">
        <f t="shared" si="22"/>
        <v>650</v>
      </c>
      <c r="K24" s="192">
        <f t="shared" si="19"/>
        <v>1500</v>
      </c>
      <c r="L24" s="192">
        <f t="shared" si="20"/>
        <v>300</v>
      </c>
      <c r="M24" s="153">
        <f t="shared" si="23"/>
        <v>300</v>
      </c>
      <c r="N24" s="156"/>
      <c r="O24" s="232">
        <f t="shared" si="6"/>
        <v>1150</v>
      </c>
      <c r="P24" s="232">
        <f t="shared" si="7"/>
        <v>850</v>
      </c>
      <c r="Q24" s="235">
        <f t="shared" si="8"/>
        <v>-850</v>
      </c>
      <c r="R24" s="232">
        <f t="shared" si="9"/>
        <v>0</v>
      </c>
      <c r="S24" s="232">
        <f t="shared" si="10"/>
        <v>850</v>
      </c>
      <c r="T24" s="232">
        <f t="shared" si="11"/>
        <v>300</v>
      </c>
    </row>
    <row r="25" spans="1:20" ht="27" customHeight="1">
      <c r="A25" s="77">
        <v>7</v>
      </c>
      <c r="B25" s="157" t="s">
        <v>75</v>
      </c>
      <c r="C25" s="155" t="s">
        <v>41</v>
      </c>
      <c r="D25" s="39">
        <v>1050</v>
      </c>
      <c r="E25" s="39">
        <f t="shared" si="21"/>
        <v>800</v>
      </c>
      <c r="F25" s="192">
        <v>800</v>
      </c>
      <c r="G25" s="192">
        <v>200</v>
      </c>
      <c r="H25" s="192">
        <v>200</v>
      </c>
      <c r="I25" s="192">
        <v>400</v>
      </c>
      <c r="J25" s="192">
        <f t="shared" si="22"/>
        <v>400</v>
      </c>
      <c r="K25" s="192">
        <f t="shared" si="19"/>
        <v>800</v>
      </c>
      <c r="L25" s="192">
        <f t="shared" si="20"/>
        <v>250</v>
      </c>
      <c r="M25" s="153">
        <f t="shared" si="23"/>
        <v>250</v>
      </c>
      <c r="N25" s="156"/>
      <c r="O25" s="232">
        <f t="shared" si="6"/>
        <v>650</v>
      </c>
      <c r="P25" s="232">
        <f t="shared" si="7"/>
        <v>400</v>
      </c>
      <c r="Q25" s="235">
        <f t="shared" si="8"/>
        <v>-600</v>
      </c>
      <c r="R25" s="232">
        <f t="shared" si="9"/>
        <v>0</v>
      </c>
      <c r="S25" s="232">
        <f t="shared" si="10"/>
        <v>400</v>
      </c>
      <c r="T25" s="232">
        <f t="shared" si="11"/>
        <v>250</v>
      </c>
    </row>
    <row r="26" spans="1:20" ht="27" customHeight="1">
      <c r="A26" s="77">
        <v>8</v>
      </c>
      <c r="B26" s="157" t="s">
        <v>76</v>
      </c>
      <c r="C26" s="155" t="s">
        <v>77</v>
      </c>
      <c r="D26" s="39">
        <v>3600</v>
      </c>
      <c r="E26" s="39">
        <f t="shared" si="21"/>
        <v>1500</v>
      </c>
      <c r="F26" s="192">
        <v>1500</v>
      </c>
      <c r="G26" s="192">
        <v>200</v>
      </c>
      <c r="H26" s="192">
        <v>200</v>
      </c>
      <c r="I26" s="192">
        <v>650</v>
      </c>
      <c r="J26" s="192">
        <f t="shared" si="22"/>
        <v>650</v>
      </c>
      <c r="K26" s="192">
        <f t="shared" si="19"/>
        <v>1500</v>
      </c>
      <c r="L26" s="192">
        <f t="shared" si="20"/>
        <v>2100</v>
      </c>
      <c r="M26" s="153">
        <f t="shared" si="23"/>
        <v>2100</v>
      </c>
      <c r="N26" s="156"/>
      <c r="O26" s="232">
        <f t="shared" si="6"/>
        <v>2950</v>
      </c>
      <c r="P26" s="232">
        <f t="shared" si="7"/>
        <v>850</v>
      </c>
      <c r="Q26" s="235">
        <f t="shared" si="8"/>
        <v>-850</v>
      </c>
      <c r="R26" s="232">
        <f t="shared" si="9"/>
        <v>0</v>
      </c>
      <c r="S26" s="232">
        <f t="shared" si="10"/>
        <v>850</v>
      </c>
      <c r="T26" s="232">
        <f t="shared" si="11"/>
        <v>2100</v>
      </c>
    </row>
    <row r="27" spans="1:20" ht="27" customHeight="1">
      <c r="A27" s="77">
        <v>9</v>
      </c>
      <c r="B27" s="157" t="s">
        <v>78</v>
      </c>
      <c r="C27" s="155" t="s">
        <v>31</v>
      </c>
      <c r="D27" s="39">
        <v>3500</v>
      </c>
      <c r="E27" s="39">
        <f t="shared" si="21"/>
        <v>1100</v>
      </c>
      <c r="F27" s="192">
        <v>1100</v>
      </c>
      <c r="G27" s="192">
        <v>150</v>
      </c>
      <c r="H27" s="192">
        <v>150</v>
      </c>
      <c r="I27" s="192">
        <v>400</v>
      </c>
      <c r="J27" s="192">
        <f t="shared" si="22"/>
        <v>400</v>
      </c>
      <c r="K27" s="192">
        <f t="shared" si="19"/>
        <v>1100</v>
      </c>
      <c r="L27" s="192">
        <f t="shared" si="20"/>
        <v>2400</v>
      </c>
      <c r="M27" s="153">
        <f t="shared" si="23"/>
        <v>2400</v>
      </c>
      <c r="N27" s="156"/>
      <c r="O27" s="232">
        <f>+D27-J27</f>
        <v>3100</v>
      </c>
      <c r="P27" s="232">
        <f t="shared" si="7"/>
        <v>700</v>
      </c>
      <c r="Q27" s="235">
        <f t="shared" si="8"/>
        <v>-550</v>
      </c>
      <c r="R27" s="232">
        <f t="shared" si="9"/>
        <v>0</v>
      </c>
      <c r="S27" s="232">
        <f t="shared" si="10"/>
        <v>700</v>
      </c>
      <c r="T27" s="232">
        <f t="shared" si="11"/>
        <v>2400</v>
      </c>
    </row>
    <row r="28" spans="1:20" s="17" customFormat="1" ht="33" customHeight="1">
      <c r="A28" s="33" t="s">
        <v>48</v>
      </c>
      <c r="B28" s="34" t="s">
        <v>79</v>
      </c>
      <c r="C28" s="9"/>
      <c r="D28" s="38"/>
      <c r="E28" s="38">
        <f t="shared" si="21"/>
        <v>3240</v>
      </c>
      <c r="F28" s="38">
        <v>3240</v>
      </c>
      <c r="G28" s="132"/>
      <c r="H28" s="132"/>
      <c r="I28" s="132"/>
      <c r="J28" s="132"/>
      <c r="K28" s="38">
        <f t="shared" si="19"/>
        <v>3240</v>
      </c>
      <c r="L28" s="38">
        <v>3240</v>
      </c>
      <c r="M28" s="218">
        <v>3240</v>
      </c>
      <c r="N28" s="41"/>
      <c r="O28" s="232">
        <f t="shared" si="6"/>
        <v>0</v>
      </c>
      <c r="P28" s="232">
        <f t="shared" si="7"/>
        <v>3240</v>
      </c>
      <c r="Q28" s="235">
        <f t="shared" si="8"/>
        <v>0</v>
      </c>
      <c r="R28" s="232">
        <f t="shared" si="9"/>
        <v>0</v>
      </c>
      <c r="S28" s="232">
        <f t="shared" si="10"/>
        <v>3240</v>
      </c>
      <c r="T28" s="232">
        <f t="shared" si="11"/>
        <v>-3240</v>
      </c>
    </row>
    <row r="29" spans="1:20" s="17" customFormat="1" ht="33" hidden="1" customHeight="1">
      <c r="A29" s="22" t="s">
        <v>98</v>
      </c>
      <c r="B29" s="25" t="s">
        <v>272</v>
      </c>
      <c r="C29" s="11"/>
      <c r="D29" s="23"/>
      <c r="E29" s="23"/>
      <c r="F29" s="24"/>
      <c r="G29" s="133"/>
      <c r="H29" s="133"/>
      <c r="I29" s="133"/>
      <c r="J29" s="133"/>
      <c r="K29" s="133"/>
      <c r="L29" s="207">
        <v>59010</v>
      </c>
      <c r="M29" s="217">
        <v>1770</v>
      </c>
      <c r="N29" s="26"/>
    </row>
    <row r="30" spans="1:20" s="17" customFormat="1" ht="33" hidden="1" customHeight="1">
      <c r="A30" s="28">
        <v>1</v>
      </c>
      <c r="B30" s="29" t="s">
        <v>80</v>
      </c>
      <c r="C30" s="11" t="s">
        <v>31</v>
      </c>
      <c r="D30" s="12">
        <v>3400</v>
      </c>
      <c r="E30" s="12"/>
      <c r="F30" s="79" t="e">
        <f>#REF!</f>
        <v>#REF!</v>
      </c>
      <c r="G30" s="134"/>
      <c r="H30" s="134"/>
      <c r="I30" s="134"/>
      <c r="J30" s="134"/>
      <c r="K30" s="134"/>
      <c r="L30" s="134"/>
      <c r="M30" s="134"/>
      <c r="N30" s="11" t="s">
        <v>62</v>
      </c>
    </row>
    <row r="31" spans="1:20" s="17" customFormat="1" ht="33" hidden="1" customHeight="1">
      <c r="A31" s="28">
        <v>2</v>
      </c>
      <c r="B31" s="29" t="s">
        <v>81</v>
      </c>
      <c r="C31" s="11" t="s">
        <v>31</v>
      </c>
      <c r="D31" s="12">
        <v>3700</v>
      </c>
      <c r="E31" s="12"/>
      <c r="F31" s="79" t="e">
        <f>#REF!-0.1</f>
        <v>#REF!</v>
      </c>
      <c r="G31" s="134"/>
      <c r="H31" s="134"/>
      <c r="I31" s="134"/>
      <c r="J31" s="134"/>
      <c r="K31" s="134"/>
      <c r="L31" s="134"/>
      <c r="M31" s="134"/>
      <c r="N31" s="11" t="s">
        <v>60</v>
      </c>
    </row>
    <row r="34" spans="3:14" ht="40.5" customHeight="1">
      <c r="C34" s="273"/>
      <c r="D34" s="273"/>
      <c r="E34" s="226"/>
      <c r="N34" s="216"/>
    </row>
    <row r="35" spans="3:14">
      <c r="N35" s="216"/>
    </row>
  </sheetData>
  <mergeCells count="20">
    <mergeCell ref="N5:N7"/>
    <mergeCell ref="C34:D34"/>
    <mergeCell ref="A2:N2"/>
    <mergeCell ref="A3:N3"/>
    <mergeCell ref="F4:N4"/>
    <mergeCell ref="A5:A7"/>
    <mergeCell ref="B5:B7"/>
    <mergeCell ref="C5:C7"/>
    <mergeCell ref="D5:D7"/>
    <mergeCell ref="G5:H5"/>
    <mergeCell ref="I5:J5"/>
    <mergeCell ref="K5:K7"/>
    <mergeCell ref="L5:L7"/>
    <mergeCell ref="M5:M7"/>
    <mergeCell ref="E5:F5"/>
    <mergeCell ref="E6:E7"/>
    <mergeCell ref="G6:G7"/>
    <mergeCell ref="H6:H7"/>
    <mergeCell ref="I6:I7"/>
    <mergeCell ref="J6:J7"/>
  </mergeCells>
  <pageMargins left="0.39370078740157499" right="0" top="0.74803149606299202" bottom="0.74803149606299202" header="0.31496062992126" footer="0.31496062992126"/>
  <pageSetup paperSize="9" scale="68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">
    <tabColor rgb="FFFFFF00"/>
    <pageSetUpPr fitToPage="1"/>
  </sheetPr>
  <dimension ref="A1:S83"/>
  <sheetViews>
    <sheetView workbookViewId="0">
      <selection activeCell="I8" sqref="I8"/>
    </sheetView>
  </sheetViews>
  <sheetFormatPr defaultColWidth="8.75" defaultRowHeight="15.5"/>
  <cols>
    <col min="1" max="1" width="5.58203125" style="91" customWidth="1"/>
    <col min="2" max="2" width="45.58203125" style="88" customWidth="1"/>
    <col min="3" max="3" width="13.58203125" style="88" customWidth="1"/>
    <col min="4" max="4" width="12.83203125" style="102" customWidth="1"/>
    <col min="5" max="7" width="12.83203125" style="103" customWidth="1"/>
    <col min="8" max="8" width="12" style="137" customWidth="1"/>
    <col min="9" max="9" width="12" style="165" customWidth="1"/>
    <col min="10" max="10" width="12" style="137" customWidth="1"/>
    <col min="11" max="11" width="12.83203125" style="167" customWidth="1"/>
    <col min="12" max="12" width="12.83203125" style="137" customWidth="1"/>
    <col min="13" max="13" width="13.25" style="87" customWidth="1"/>
    <col min="14" max="14" width="15.25" style="87" customWidth="1"/>
    <col min="15" max="15" width="14.83203125" style="88" customWidth="1"/>
    <col min="16" max="16" width="18.75" style="88" customWidth="1"/>
    <col min="17" max="17" width="14.08203125" style="88" customWidth="1"/>
    <col min="18" max="18" width="16.58203125" style="88" customWidth="1"/>
    <col min="19" max="19" width="15.33203125" style="88" customWidth="1"/>
    <col min="20" max="16384" width="8.75" style="88"/>
  </cols>
  <sheetData>
    <row r="1" spans="1:19" ht="24" customHeight="1">
      <c r="A1" s="288" t="s">
        <v>104</v>
      </c>
      <c r="B1" s="288"/>
      <c r="C1" s="86"/>
      <c r="D1" s="86"/>
      <c r="E1" s="85"/>
      <c r="F1" s="85"/>
      <c r="G1" s="85"/>
      <c r="H1" s="136"/>
      <c r="I1" s="164"/>
      <c r="J1" s="136"/>
      <c r="K1" s="166"/>
      <c r="L1" s="136"/>
      <c r="N1" s="86"/>
    </row>
    <row r="2" spans="1:19" ht="27" customHeight="1">
      <c r="A2" s="289" t="s">
        <v>295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89"/>
    </row>
    <row r="3" spans="1:19" ht="27" customHeight="1">
      <c r="A3" s="290" t="str">
        <f>'Biểu số 03 (ĐTC huyện)'!A3:N3</f>
        <v>(Kèm theo Báo cáo số         /BC-UBND, ngày        tháng 6 năm 2022 của UBND huyện Tuần Giáo)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90"/>
    </row>
    <row r="4" spans="1:19" ht="28" customHeight="1">
      <c r="B4" s="92"/>
      <c r="C4" s="92"/>
      <c r="D4" s="93"/>
      <c r="E4" s="277" t="s">
        <v>46</v>
      </c>
      <c r="F4" s="277"/>
      <c r="G4" s="277"/>
      <c r="H4" s="277"/>
      <c r="I4" s="277"/>
      <c r="J4" s="277"/>
      <c r="K4" s="277"/>
      <c r="L4" s="277"/>
      <c r="M4" s="277"/>
      <c r="N4" s="94"/>
    </row>
    <row r="5" spans="1:19" ht="38.25" customHeight="1">
      <c r="A5" s="292" t="s">
        <v>51</v>
      </c>
      <c r="B5" s="293" t="s">
        <v>44</v>
      </c>
      <c r="C5" s="294" t="s">
        <v>27</v>
      </c>
      <c r="D5" s="292" t="s">
        <v>5</v>
      </c>
      <c r="E5" s="296" t="s">
        <v>105</v>
      </c>
      <c r="F5" s="298"/>
      <c r="G5" s="297"/>
      <c r="H5" s="278" t="s">
        <v>83</v>
      </c>
      <c r="I5" s="279"/>
      <c r="J5" s="278" t="s">
        <v>84</v>
      </c>
      <c r="K5" s="279"/>
      <c r="L5" s="280" t="s">
        <v>251</v>
      </c>
      <c r="M5" s="285" t="s">
        <v>8</v>
      </c>
      <c r="N5" s="94"/>
    </row>
    <row r="6" spans="1:19" ht="38.25" customHeight="1">
      <c r="A6" s="292"/>
      <c r="B6" s="293"/>
      <c r="C6" s="294"/>
      <c r="D6" s="292"/>
      <c r="E6" s="295" t="s">
        <v>279</v>
      </c>
      <c r="F6" s="296" t="s">
        <v>286</v>
      </c>
      <c r="G6" s="297"/>
      <c r="H6" s="269" t="s">
        <v>217</v>
      </c>
      <c r="I6" s="269" t="s">
        <v>88</v>
      </c>
      <c r="J6" s="269" t="s">
        <v>217</v>
      </c>
      <c r="K6" s="269" t="s">
        <v>89</v>
      </c>
      <c r="L6" s="281"/>
      <c r="M6" s="286"/>
      <c r="N6" s="94"/>
    </row>
    <row r="7" spans="1:19" s="17" customFormat="1" ht="50.25" customHeight="1">
      <c r="A7" s="292"/>
      <c r="B7" s="293"/>
      <c r="C7" s="294"/>
      <c r="D7" s="292"/>
      <c r="E7" s="295"/>
      <c r="F7" s="227" t="s">
        <v>287</v>
      </c>
      <c r="G7" s="231" t="s">
        <v>288</v>
      </c>
      <c r="H7" s="269"/>
      <c r="I7" s="269"/>
      <c r="J7" s="269"/>
      <c r="K7" s="269"/>
      <c r="L7" s="282"/>
      <c r="M7" s="287"/>
      <c r="N7" s="182"/>
    </row>
    <row r="8" spans="1:19" s="17" customFormat="1" ht="24.75" customHeight="1">
      <c r="A8" s="22"/>
      <c r="B8" s="22" t="s">
        <v>56</v>
      </c>
      <c r="C8" s="22"/>
      <c r="D8" s="174">
        <f t="shared" ref="D8:K8" si="0">D9+D46+D63+D79</f>
        <v>211080</v>
      </c>
      <c r="E8" s="174">
        <f>F8+G8</f>
        <v>43926.791000000005</v>
      </c>
      <c r="F8" s="174">
        <f>F9+F46+F63+F79</f>
        <v>43230.198000000004</v>
      </c>
      <c r="G8" s="174">
        <f>G9+G46+G63+G79</f>
        <v>696.59299999999985</v>
      </c>
      <c r="H8" s="174">
        <f t="shared" si="0"/>
        <v>26940.749000000003</v>
      </c>
      <c r="I8" s="174">
        <f t="shared" si="0"/>
        <v>163307.34599999996</v>
      </c>
      <c r="J8" s="174">
        <f t="shared" si="0"/>
        <v>27969.047999999999</v>
      </c>
      <c r="K8" s="174">
        <f t="shared" si="0"/>
        <v>154252.16899999997</v>
      </c>
      <c r="L8" s="174">
        <f t="shared" ref="L8" si="1">L9+L46+L63+L79</f>
        <v>42562.854000000007</v>
      </c>
      <c r="M8" s="183"/>
      <c r="N8" s="184">
        <f>+D8-K8</f>
        <v>56827.831000000035</v>
      </c>
      <c r="O8" s="233">
        <f>+E8-J8</f>
        <v>15957.743000000006</v>
      </c>
      <c r="P8" s="185">
        <f>+I8-K8</f>
        <v>9055.176999999996</v>
      </c>
      <c r="Q8" s="233">
        <f>+E8-L8</f>
        <v>1363.9369999999981</v>
      </c>
      <c r="R8" s="233">
        <f>+L8-J8</f>
        <v>14593.806000000008</v>
      </c>
      <c r="S8" s="233">
        <f>+D8-K8-R8</f>
        <v>42234.025000000023</v>
      </c>
    </row>
    <row r="9" spans="1:19" s="19" customFormat="1" ht="34.5" customHeight="1">
      <c r="A9" s="9" t="s">
        <v>106</v>
      </c>
      <c r="B9" s="168" t="s">
        <v>107</v>
      </c>
      <c r="C9" s="168"/>
      <c r="D9" s="174">
        <f t="shared" ref="D9:K9" si="2">D10+D38</f>
        <v>123060</v>
      </c>
      <c r="E9" s="174">
        <f>F9+G9</f>
        <v>23451.724999999999</v>
      </c>
      <c r="F9" s="174">
        <f>F10+F38</f>
        <v>22849</v>
      </c>
      <c r="G9" s="174">
        <f>G10</f>
        <v>602.72499999999991</v>
      </c>
      <c r="H9" s="174">
        <f t="shared" si="2"/>
        <v>8109</v>
      </c>
      <c r="I9" s="174">
        <f t="shared" si="2"/>
        <v>96900.128999999957</v>
      </c>
      <c r="J9" s="174">
        <f t="shared" si="2"/>
        <v>14321.231999999998</v>
      </c>
      <c r="K9" s="174">
        <f t="shared" si="2"/>
        <v>96294.47699999997</v>
      </c>
      <c r="L9" s="174">
        <f t="shared" ref="L9" si="3">L10+L38</f>
        <v>22567.788</v>
      </c>
      <c r="M9" s="169"/>
      <c r="N9" s="184">
        <f t="shared" ref="N9:N72" si="4">+D9-K9</f>
        <v>26765.52300000003</v>
      </c>
      <c r="O9" s="233">
        <f t="shared" ref="O9:O72" si="5">+E9-J9</f>
        <v>9130.4930000000004</v>
      </c>
      <c r="P9" s="185">
        <f t="shared" ref="P9:P72" si="6">+I9-K9</f>
        <v>605.65199999998731</v>
      </c>
      <c r="Q9" s="233">
        <f t="shared" ref="Q9:Q72" si="7">+E9-L9</f>
        <v>883.93699999999808</v>
      </c>
      <c r="R9" s="233">
        <f t="shared" ref="R9:R72" si="8">+L9-J9</f>
        <v>8246.5560000000023</v>
      </c>
      <c r="S9" s="233">
        <f t="shared" ref="S9:S72" si="9">+D9-K9-R9</f>
        <v>18518.967000000026</v>
      </c>
    </row>
    <row r="10" spans="1:19" s="17" customFormat="1" ht="34.5" customHeight="1">
      <c r="A10" s="22" t="s">
        <v>23</v>
      </c>
      <c r="B10" s="25" t="s">
        <v>245</v>
      </c>
      <c r="C10" s="25"/>
      <c r="D10" s="174">
        <f t="shared" ref="D10:L10" si="10">D11</f>
        <v>109960</v>
      </c>
      <c r="E10" s="174">
        <f t="shared" si="10"/>
        <v>14151.725</v>
      </c>
      <c r="F10" s="174">
        <f t="shared" si="10"/>
        <v>13549</v>
      </c>
      <c r="G10" s="174">
        <f t="shared" si="10"/>
        <v>602.72499999999991</v>
      </c>
      <c r="H10" s="174">
        <f t="shared" si="10"/>
        <v>5039</v>
      </c>
      <c r="I10" s="174">
        <f t="shared" si="10"/>
        <v>93830.128999999957</v>
      </c>
      <c r="J10" s="174">
        <f t="shared" si="10"/>
        <v>10151.231999999998</v>
      </c>
      <c r="K10" s="174">
        <f t="shared" si="10"/>
        <v>92124.47699999997</v>
      </c>
      <c r="L10" s="174">
        <f t="shared" si="10"/>
        <v>13267.788</v>
      </c>
      <c r="M10" s="125"/>
      <c r="N10" s="184">
        <f t="shared" si="4"/>
        <v>17835.52300000003</v>
      </c>
      <c r="O10" s="233">
        <f t="shared" si="5"/>
        <v>4000.4930000000022</v>
      </c>
      <c r="P10" s="185">
        <f t="shared" si="6"/>
        <v>1705.6519999999873</v>
      </c>
      <c r="Q10" s="233">
        <f t="shared" si="7"/>
        <v>883.9369999999999</v>
      </c>
      <c r="R10" s="233">
        <f t="shared" si="8"/>
        <v>3116.5560000000023</v>
      </c>
      <c r="S10" s="233">
        <f t="shared" si="9"/>
        <v>14718.967000000028</v>
      </c>
    </row>
    <row r="11" spans="1:19" s="17" customFormat="1" ht="34.5" customHeight="1">
      <c r="A11" s="22" t="s">
        <v>29</v>
      </c>
      <c r="B11" s="25" t="s">
        <v>108</v>
      </c>
      <c r="C11" s="25"/>
      <c r="D11" s="174">
        <f t="shared" ref="D11:K11" si="11">SUM(D12:D37)</f>
        <v>109960</v>
      </c>
      <c r="E11" s="174">
        <f>F11+G11</f>
        <v>14151.725</v>
      </c>
      <c r="F11" s="174">
        <f t="shared" si="11"/>
        <v>13549</v>
      </c>
      <c r="G11" s="174">
        <f t="shared" si="11"/>
        <v>602.72499999999991</v>
      </c>
      <c r="H11" s="174">
        <f t="shared" si="11"/>
        <v>5039</v>
      </c>
      <c r="I11" s="174">
        <f t="shared" si="11"/>
        <v>93830.128999999957</v>
      </c>
      <c r="J11" s="174">
        <f t="shared" si="11"/>
        <v>10151.231999999998</v>
      </c>
      <c r="K11" s="174">
        <f t="shared" si="11"/>
        <v>92124.47699999997</v>
      </c>
      <c r="L11" s="174">
        <f t="shared" ref="L11" si="12">SUM(L12:L37)</f>
        <v>13267.788</v>
      </c>
      <c r="M11" s="26"/>
      <c r="N11" s="184">
        <f t="shared" si="4"/>
        <v>17835.52300000003</v>
      </c>
      <c r="O11" s="233">
        <f t="shared" si="5"/>
        <v>4000.4930000000022</v>
      </c>
      <c r="P11" s="185">
        <f t="shared" si="6"/>
        <v>1705.6519999999873</v>
      </c>
      <c r="Q11" s="233">
        <f t="shared" si="7"/>
        <v>883.9369999999999</v>
      </c>
      <c r="R11" s="233">
        <f t="shared" si="8"/>
        <v>3116.5560000000023</v>
      </c>
      <c r="S11" s="233">
        <f t="shared" si="9"/>
        <v>14718.967000000028</v>
      </c>
    </row>
    <row r="12" spans="1:19" s="17" customFormat="1" ht="34.5" customHeight="1">
      <c r="A12" s="116">
        <v>1</v>
      </c>
      <c r="B12" s="124" t="s">
        <v>109</v>
      </c>
      <c r="C12" s="116" t="s">
        <v>43</v>
      </c>
      <c r="D12" s="143">
        <v>5300</v>
      </c>
      <c r="E12" s="143">
        <f>F12+G12</f>
        <v>53.551000000000002</v>
      </c>
      <c r="F12" s="143">
        <v>53.551000000000002</v>
      </c>
      <c r="G12" s="143"/>
      <c r="H12" s="143">
        <v>0</v>
      </c>
      <c r="I12" s="143">
        <v>5033.5510000000004</v>
      </c>
      <c r="J12" s="143">
        <v>53.551000000000002</v>
      </c>
      <c r="K12" s="143">
        <v>5033.5510000000004</v>
      </c>
      <c r="L12" s="143">
        <f t="shared" ref="L12:L21" si="13">E12</f>
        <v>53.551000000000002</v>
      </c>
      <c r="M12" s="125" t="s">
        <v>250</v>
      </c>
      <c r="N12" s="184">
        <f t="shared" si="4"/>
        <v>266.44899999999961</v>
      </c>
      <c r="O12" s="233">
        <f t="shared" si="5"/>
        <v>0</v>
      </c>
      <c r="P12" s="185">
        <f t="shared" si="6"/>
        <v>0</v>
      </c>
      <c r="Q12" s="233">
        <f t="shared" si="7"/>
        <v>0</v>
      </c>
      <c r="R12" s="233">
        <f t="shared" si="8"/>
        <v>0</v>
      </c>
      <c r="S12" s="233">
        <f t="shared" si="9"/>
        <v>266.44899999999961</v>
      </c>
    </row>
    <row r="13" spans="1:19" s="17" customFormat="1" ht="34.5" customHeight="1">
      <c r="A13" s="116">
        <v>2</v>
      </c>
      <c r="B13" s="124" t="s">
        <v>110</v>
      </c>
      <c r="C13" s="116" t="s">
        <v>43</v>
      </c>
      <c r="D13" s="143">
        <v>2150</v>
      </c>
      <c r="E13" s="143">
        <f t="shared" ref="E13:E37" si="14">F13+G13</f>
        <v>11.617000000000001</v>
      </c>
      <c r="F13" s="143">
        <v>11.617000000000001</v>
      </c>
      <c r="G13" s="143"/>
      <c r="H13" s="143">
        <v>0</v>
      </c>
      <c r="I13" s="143">
        <v>2007.8789999999999</v>
      </c>
      <c r="J13" s="143">
        <v>11.617000000000001</v>
      </c>
      <c r="K13" s="143">
        <v>2007.8789999999999</v>
      </c>
      <c r="L13" s="143">
        <f t="shared" si="13"/>
        <v>11.617000000000001</v>
      </c>
      <c r="M13" s="125" t="s">
        <v>250</v>
      </c>
      <c r="N13" s="184">
        <f t="shared" si="4"/>
        <v>142.12100000000009</v>
      </c>
      <c r="O13" s="233">
        <f t="shared" si="5"/>
        <v>0</v>
      </c>
      <c r="P13" s="185">
        <f t="shared" si="6"/>
        <v>0</v>
      </c>
      <c r="Q13" s="233">
        <f t="shared" si="7"/>
        <v>0</v>
      </c>
      <c r="R13" s="233">
        <f t="shared" si="8"/>
        <v>0</v>
      </c>
      <c r="S13" s="233">
        <f t="shared" si="9"/>
        <v>142.12100000000009</v>
      </c>
    </row>
    <row r="14" spans="1:19" s="17" customFormat="1" ht="34.5" customHeight="1">
      <c r="A14" s="116">
        <v>3</v>
      </c>
      <c r="B14" s="124" t="s">
        <v>111</v>
      </c>
      <c r="C14" s="116" t="s">
        <v>112</v>
      </c>
      <c r="D14" s="143">
        <v>4000</v>
      </c>
      <c r="E14" s="143">
        <f t="shared" si="14"/>
        <v>809.45099999999991</v>
      </c>
      <c r="F14" s="143">
        <f>809.656-0.205</f>
        <v>809.45099999999991</v>
      </c>
      <c r="G14" s="143"/>
      <c r="H14" s="143">
        <v>0</v>
      </c>
      <c r="I14" s="143">
        <v>3787.886</v>
      </c>
      <c r="J14" s="143">
        <f>E14</f>
        <v>809.45099999999991</v>
      </c>
      <c r="K14" s="143">
        <v>3787.886</v>
      </c>
      <c r="L14" s="143">
        <f t="shared" si="13"/>
        <v>809.45099999999991</v>
      </c>
      <c r="M14" s="125" t="s">
        <v>250</v>
      </c>
      <c r="N14" s="184">
        <f t="shared" si="4"/>
        <v>212.11400000000003</v>
      </c>
      <c r="O14" s="233">
        <f t="shared" si="5"/>
        <v>0</v>
      </c>
      <c r="P14" s="185">
        <f t="shared" si="6"/>
        <v>0</v>
      </c>
      <c r="Q14" s="233">
        <f t="shared" si="7"/>
        <v>0</v>
      </c>
      <c r="R14" s="233">
        <f t="shared" si="8"/>
        <v>0</v>
      </c>
      <c r="S14" s="233">
        <f t="shared" si="9"/>
        <v>212.11400000000003</v>
      </c>
    </row>
    <row r="15" spans="1:19" s="86" customFormat="1" ht="34.5" customHeight="1">
      <c r="A15" s="15">
        <v>4</v>
      </c>
      <c r="B15" s="220" t="s">
        <v>113</v>
      </c>
      <c r="C15" s="15" t="s">
        <v>41</v>
      </c>
      <c r="D15" s="240">
        <v>2650</v>
      </c>
      <c r="E15" s="160">
        <f t="shared" si="14"/>
        <v>106.182</v>
      </c>
      <c r="F15" s="160">
        <v>106.182</v>
      </c>
      <c r="G15" s="160"/>
      <c r="H15" s="160">
        <v>0</v>
      </c>
      <c r="I15" s="160">
        <v>2602.8000000000002</v>
      </c>
      <c r="J15" s="160">
        <f>E15</f>
        <v>106.182</v>
      </c>
      <c r="K15" s="240">
        <v>2602.8000000000002</v>
      </c>
      <c r="L15" s="160">
        <f t="shared" si="13"/>
        <v>106.182</v>
      </c>
      <c r="M15" s="98" t="s">
        <v>250</v>
      </c>
      <c r="N15" s="239">
        <f>+D15-K15</f>
        <v>47.199999999999818</v>
      </c>
      <c r="O15" s="238">
        <f t="shared" si="5"/>
        <v>0</v>
      </c>
      <c r="P15" s="96">
        <f t="shared" si="6"/>
        <v>0</v>
      </c>
      <c r="Q15" s="238">
        <f t="shared" si="7"/>
        <v>0</v>
      </c>
      <c r="R15" s="238">
        <f t="shared" si="8"/>
        <v>0</v>
      </c>
      <c r="S15" s="238">
        <f>+D15-K15-R15</f>
        <v>47.199999999999818</v>
      </c>
    </row>
    <row r="16" spans="1:19" s="17" customFormat="1" ht="34.5" customHeight="1">
      <c r="A16" s="116">
        <v>5</v>
      </c>
      <c r="B16" s="124" t="s">
        <v>114</v>
      </c>
      <c r="C16" s="116" t="s">
        <v>43</v>
      </c>
      <c r="D16" s="143">
        <v>10700</v>
      </c>
      <c r="E16" s="143">
        <f t="shared" si="14"/>
        <v>1000</v>
      </c>
      <c r="F16" s="143">
        <v>1000</v>
      </c>
      <c r="G16" s="143"/>
      <c r="H16" s="143">
        <v>0</v>
      </c>
      <c r="I16" s="143">
        <v>9944.6890000000003</v>
      </c>
      <c r="J16" s="143">
        <v>994.68899999999996</v>
      </c>
      <c r="K16" s="143">
        <v>9944.6890000000003</v>
      </c>
      <c r="L16" s="143">
        <f t="shared" si="13"/>
        <v>1000</v>
      </c>
      <c r="M16" s="125" t="s">
        <v>258</v>
      </c>
      <c r="N16" s="184">
        <f t="shared" si="4"/>
        <v>755.31099999999969</v>
      </c>
      <c r="O16" s="233">
        <f t="shared" si="5"/>
        <v>5.3110000000000355</v>
      </c>
      <c r="P16" s="185">
        <f t="shared" si="6"/>
        <v>0</v>
      </c>
      <c r="Q16" s="233">
        <f t="shared" si="7"/>
        <v>0</v>
      </c>
      <c r="R16" s="233">
        <f t="shared" si="8"/>
        <v>5.3110000000000355</v>
      </c>
      <c r="S16" s="233">
        <f t="shared" si="9"/>
        <v>749.99999999999966</v>
      </c>
    </row>
    <row r="17" spans="1:19" s="17" customFormat="1" ht="34.5" customHeight="1">
      <c r="A17" s="116">
        <v>6</v>
      </c>
      <c r="B17" s="124" t="s">
        <v>115</v>
      </c>
      <c r="C17" s="116" t="s">
        <v>116</v>
      </c>
      <c r="D17" s="143">
        <v>2500</v>
      </c>
      <c r="E17" s="143">
        <f t="shared" si="14"/>
        <v>350</v>
      </c>
      <c r="F17" s="143">
        <v>350</v>
      </c>
      <c r="G17" s="143"/>
      <c r="H17" s="143">
        <v>0</v>
      </c>
      <c r="I17" s="143">
        <v>2219.3000000000002</v>
      </c>
      <c r="J17" s="143">
        <f>206.631+12.714</f>
        <v>219.345</v>
      </c>
      <c r="K17" s="143">
        <v>2219.3000000000002</v>
      </c>
      <c r="L17" s="143">
        <f t="shared" si="13"/>
        <v>350</v>
      </c>
      <c r="M17" s="125" t="s">
        <v>250</v>
      </c>
      <c r="N17" s="184">
        <f t="shared" si="4"/>
        <v>280.69999999999982</v>
      </c>
      <c r="O17" s="233">
        <f t="shared" si="5"/>
        <v>130.655</v>
      </c>
      <c r="P17" s="185">
        <f t="shared" si="6"/>
        <v>0</v>
      </c>
      <c r="Q17" s="233">
        <f t="shared" si="7"/>
        <v>0</v>
      </c>
      <c r="R17" s="233">
        <f t="shared" si="8"/>
        <v>130.655</v>
      </c>
      <c r="S17" s="233">
        <f t="shared" si="9"/>
        <v>150.04499999999982</v>
      </c>
    </row>
    <row r="18" spans="1:19" s="17" customFormat="1" ht="34.5" customHeight="1">
      <c r="A18" s="116">
        <v>7</v>
      </c>
      <c r="B18" s="124" t="s">
        <v>117</v>
      </c>
      <c r="C18" s="116" t="s">
        <v>112</v>
      </c>
      <c r="D18" s="143">
        <v>3200</v>
      </c>
      <c r="E18" s="143">
        <f t="shared" si="14"/>
        <v>147</v>
      </c>
      <c r="F18" s="143">
        <v>147</v>
      </c>
      <c r="G18" s="143"/>
      <c r="H18" s="143">
        <v>0</v>
      </c>
      <c r="I18" s="143">
        <v>3026.65</v>
      </c>
      <c r="J18" s="143">
        <v>147</v>
      </c>
      <c r="K18" s="143">
        <v>3026.65</v>
      </c>
      <c r="L18" s="143">
        <f t="shared" si="13"/>
        <v>147</v>
      </c>
      <c r="M18" s="125" t="s">
        <v>250</v>
      </c>
      <c r="N18" s="184">
        <f t="shared" si="4"/>
        <v>173.34999999999991</v>
      </c>
      <c r="O18" s="233">
        <f t="shared" si="5"/>
        <v>0</v>
      </c>
      <c r="P18" s="185">
        <f t="shared" si="6"/>
        <v>0</v>
      </c>
      <c r="Q18" s="233">
        <f t="shared" si="7"/>
        <v>0</v>
      </c>
      <c r="R18" s="233">
        <f t="shared" si="8"/>
        <v>0</v>
      </c>
      <c r="S18" s="233">
        <f t="shared" si="9"/>
        <v>173.34999999999991</v>
      </c>
    </row>
    <row r="19" spans="1:19" s="17" customFormat="1" ht="33" customHeight="1">
      <c r="A19" s="116">
        <v>8</v>
      </c>
      <c r="B19" s="124" t="s">
        <v>118</v>
      </c>
      <c r="C19" s="116" t="s">
        <v>119</v>
      </c>
      <c r="D19" s="143">
        <v>8300</v>
      </c>
      <c r="E19" s="143">
        <f t="shared" si="14"/>
        <v>2541.1990000000001</v>
      </c>
      <c r="F19" s="143">
        <f>1500+1541.199-500</f>
        <v>2541.1990000000001</v>
      </c>
      <c r="G19" s="143"/>
      <c r="H19" s="143">
        <v>2350</v>
      </c>
      <c r="I19" s="143">
        <v>5562.915</v>
      </c>
      <c r="J19" s="143">
        <f>E19</f>
        <v>2541.1990000000001</v>
      </c>
      <c r="K19" s="143">
        <v>5562.915</v>
      </c>
      <c r="L19" s="143">
        <f t="shared" si="13"/>
        <v>2541.1990000000001</v>
      </c>
      <c r="M19" s="158" t="s">
        <v>263</v>
      </c>
      <c r="N19" s="184">
        <f t="shared" si="4"/>
        <v>2737.085</v>
      </c>
      <c r="O19" s="233">
        <f t="shared" si="5"/>
        <v>0</v>
      </c>
      <c r="P19" s="185">
        <f t="shared" si="6"/>
        <v>0</v>
      </c>
      <c r="Q19" s="233">
        <f t="shared" si="7"/>
        <v>0</v>
      </c>
      <c r="R19" s="233">
        <f t="shared" si="8"/>
        <v>0</v>
      </c>
      <c r="S19" s="233">
        <f t="shared" si="9"/>
        <v>2737.085</v>
      </c>
    </row>
    <row r="20" spans="1:19" s="17" customFormat="1" ht="33" customHeight="1">
      <c r="A20" s="116">
        <v>9</v>
      </c>
      <c r="B20" s="124" t="s">
        <v>120</v>
      </c>
      <c r="C20" s="116" t="s">
        <v>41</v>
      </c>
      <c r="D20" s="143">
        <v>9800</v>
      </c>
      <c r="E20" s="143">
        <f t="shared" si="14"/>
        <v>1000</v>
      </c>
      <c r="F20" s="143">
        <v>1000</v>
      </c>
      <c r="G20" s="143"/>
      <c r="H20" s="143">
        <v>1500</v>
      </c>
      <c r="I20" s="143">
        <v>3545</v>
      </c>
      <c r="J20" s="143">
        <v>1000</v>
      </c>
      <c r="K20" s="143">
        <v>3545</v>
      </c>
      <c r="L20" s="143">
        <f t="shared" si="13"/>
        <v>1000</v>
      </c>
      <c r="M20" s="158" t="s">
        <v>263</v>
      </c>
      <c r="N20" s="184">
        <f t="shared" si="4"/>
        <v>6255</v>
      </c>
      <c r="O20" s="233">
        <f t="shared" si="5"/>
        <v>0</v>
      </c>
      <c r="P20" s="185">
        <f t="shared" si="6"/>
        <v>0</v>
      </c>
      <c r="Q20" s="233">
        <f t="shared" si="7"/>
        <v>0</v>
      </c>
      <c r="R20" s="233">
        <f t="shared" si="8"/>
        <v>0</v>
      </c>
      <c r="S20" s="233">
        <f t="shared" si="9"/>
        <v>6255</v>
      </c>
    </row>
    <row r="21" spans="1:19" s="17" customFormat="1" ht="33" customHeight="1">
      <c r="A21" s="116">
        <v>10</v>
      </c>
      <c r="B21" s="124" t="s">
        <v>121</v>
      </c>
      <c r="C21" s="116" t="s">
        <v>42</v>
      </c>
      <c r="D21" s="143">
        <v>4500</v>
      </c>
      <c r="E21" s="143">
        <f t="shared" si="14"/>
        <v>1500</v>
      </c>
      <c r="F21" s="143">
        <v>1500</v>
      </c>
      <c r="G21" s="143"/>
      <c r="H21" s="143">
        <v>0</v>
      </c>
      <c r="I21" s="143">
        <v>4249.7820000000002</v>
      </c>
      <c r="J21" s="143">
        <v>1421.721</v>
      </c>
      <c r="K21" s="143">
        <v>4249.7820000000002</v>
      </c>
      <c r="L21" s="143">
        <f t="shared" si="13"/>
        <v>1500</v>
      </c>
      <c r="M21" s="158" t="s">
        <v>250</v>
      </c>
      <c r="N21" s="184">
        <f t="shared" si="4"/>
        <v>250.21799999999985</v>
      </c>
      <c r="O21" s="233">
        <f t="shared" si="5"/>
        <v>78.278999999999996</v>
      </c>
      <c r="P21" s="185">
        <f t="shared" si="6"/>
        <v>0</v>
      </c>
      <c r="Q21" s="233">
        <f t="shared" si="7"/>
        <v>0</v>
      </c>
      <c r="R21" s="233">
        <f t="shared" si="8"/>
        <v>78.278999999999996</v>
      </c>
      <c r="S21" s="233">
        <f t="shared" si="9"/>
        <v>171.93899999999985</v>
      </c>
    </row>
    <row r="22" spans="1:19" s="17" customFormat="1" ht="60.75" customHeight="1">
      <c r="A22" s="116">
        <v>11</v>
      </c>
      <c r="B22" s="124" t="s">
        <v>122</v>
      </c>
      <c r="C22" s="116" t="s">
        <v>42</v>
      </c>
      <c r="D22" s="143">
        <v>4000</v>
      </c>
      <c r="E22" s="143">
        <f t="shared" si="14"/>
        <v>1500</v>
      </c>
      <c r="F22" s="143">
        <v>1500</v>
      </c>
      <c r="G22" s="143"/>
      <c r="H22" s="143">
        <v>0</v>
      </c>
      <c r="I22" s="143">
        <v>3301.48</v>
      </c>
      <c r="J22" s="143">
        <v>698.5</v>
      </c>
      <c r="K22" s="143">
        <v>3301.48</v>
      </c>
      <c r="L22" s="143">
        <f>J22</f>
        <v>698.5</v>
      </c>
      <c r="M22" s="125" t="s">
        <v>262</v>
      </c>
      <c r="N22" s="184">
        <f t="shared" si="4"/>
        <v>698.52</v>
      </c>
      <c r="O22" s="233">
        <f t="shared" si="5"/>
        <v>801.5</v>
      </c>
      <c r="P22" s="185">
        <f t="shared" si="6"/>
        <v>0</v>
      </c>
      <c r="Q22" s="233">
        <f t="shared" si="7"/>
        <v>801.5</v>
      </c>
      <c r="R22" s="233">
        <f t="shared" si="8"/>
        <v>0</v>
      </c>
      <c r="S22" s="233">
        <f t="shared" si="9"/>
        <v>698.52</v>
      </c>
    </row>
    <row r="23" spans="1:19" s="17" customFormat="1" ht="33" customHeight="1">
      <c r="A23" s="116">
        <v>12</v>
      </c>
      <c r="B23" s="124" t="s">
        <v>123</v>
      </c>
      <c r="C23" s="116" t="s">
        <v>41</v>
      </c>
      <c r="D23" s="143">
        <v>2600</v>
      </c>
      <c r="E23" s="143">
        <f t="shared" si="14"/>
        <v>1000</v>
      </c>
      <c r="F23" s="143">
        <v>1000</v>
      </c>
      <c r="G23" s="143"/>
      <c r="H23" s="143">
        <v>0</v>
      </c>
      <c r="I23" s="143">
        <v>2278.4389999999999</v>
      </c>
      <c r="J23" s="143">
        <v>1000</v>
      </c>
      <c r="K23" s="143">
        <v>2278.4389999999999</v>
      </c>
      <c r="L23" s="143">
        <f t="shared" ref="L23:L34" si="15">E23</f>
        <v>1000</v>
      </c>
      <c r="M23" s="125" t="s">
        <v>258</v>
      </c>
      <c r="N23" s="184">
        <f t="shared" si="4"/>
        <v>321.56100000000015</v>
      </c>
      <c r="O23" s="233">
        <f t="shared" si="5"/>
        <v>0</v>
      </c>
      <c r="P23" s="185">
        <f t="shared" si="6"/>
        <v>0</v>
      </c>
      <c r="Q23" s="233">
        <f t="shared" si="7"/>
        <v>0</v>
      </c>
      <c r="R23" s="233">
        <f t="shared" si="8"/>
        <v>0</v>
      </c>
      <c r="S23" s="233">
        <f t="shared" si="9"/>
        <v>321.56100000000015</v>
      </c>
    </row>
    <row r="24" spans="1:19" s="17" customFormat="1" ht="33" customHeight="1">
      <c r="A24" s="116">
        <v>13</v>
      </c>
      <c r="B24" s="124" t="s">
        <v>124</v>
      </c>
      <c r="C24" s="116" t="s">
        <v>37</v>
      </c>
      <c r="D24" s="143">
        <v>4500</v>
      </c>
      <c r="E24" s="143">
        <f t="shared" si="14"/>
        <v>400</v>
      </c>
      <c r="F24" s="143">
        <v>400</v>
      </c>
      <c r="G24" s="143"/>
      <c r="H24" s="143">
        <v>0</v>
      </c>
      <c r="I24" s="143">
        <v>4306.6959999999999</v>
      </c>
      <c r="J24" s="143">
        <v>294.11399999999998</v>
      </c>
      <c r="K24" s="143">
        <v>4306.6959999999999</v>
      </c>
      <c r="L24" s="143">
        <f t="shared" si="15"/>
        <v>400</v>
      </c>
      <c r="M24" s="125" t="s">
        <v>258</v>
      </c>
      <c r="N24" s="184">
        <f t="shared" si="4"/>
        <v>193.30400000000009</v>
      </c>
      <c r="O24" s="233">
        <f t="shared" si="5"/>
        <v>105.88600000000002</v>
      </c>
      <c r="P24" s="185">
        <f t="shared" si="6"/>
        <v>0</v>
      </c>
      <c r="Q24" s="233">
        <f t="shared" si="7"/>
        <v>0</v>
      </c>
      <c r="R24" s="233">
        <f t="shared" si="8"/>
        <v>105.88600000000002</v>
      </c>
      <c r="S24" s="233">
        <f t="shared" si="9"/>
        <v>87.418000000000063</v>
      </c>
    </row>
    <row r="25" spans="1:19" s="17" customFormat="1" ht="33" customHeight="1">
      <c r="A25" s="116">
        <v>14</v>
      </c>
      <c r="B25" s="124" t="s">
        <v>125</v>
      </c>
      <c r="C25" s="116" t="s">
        <v>126</v>
      </c>
      <c r="D25" s="240">
        <v>6000</v>
      </c>
      <c r="E25" s="160">
        <f t="shared" si="14"/>
        <v>2800</v>
      </c>
      <c r="F25" s="160">
        <v>2800</v>
      </c>
      <c r="G25" s="143"/>
      <c r="H25" s="143">
        <v>1189</v>
      </c>
      <c r="I25" s="143">
        <v>4233</v>
      </c>
      <c r="J25" s="240">
        <v>110.121</v>
      </c>
      <c r="K25" s="240">
        <v>2585.4</v>
      </c>
      <c r="L25" s="240">
        <f t="shared" si="15"/>
        <v>2800</v>
      </c>
      <c r="M25" s="158" t="s">
        <v>261</v>
      </c>
      <c r="N25" s="184">
        <f t="shared" si="4"/>
        <v>3414.6</v>
      </c>
      <c r="O25" s="233">
        <f t="shared" si="5"/>
        <v>2689.8789999999999</v>
      </c>
      <c r="P25" s="185">
        <f t="shared" si="6"/>
        <v>1647.6</v>
      </c>
      <c r="Q25" s="233">
        <f t="shared" si="7"/>
        <v>0</v>
      </c>
      <c r="R25" s="233">
        <f t="shared" si="8"/>
        <v>2689.8789999999999</v>
      </c>
      <c r="S25" s="233">
        <f>+D25-K25-R25</f>
        <v>724.721</v>
      </c>
    </row>
    <row r="26" spans="1:19" s="17" customFormat="1" ht="33" customHeight="1">
      <c r="A26" s="116">
        <v>15</v>
      </c>
      <c r="B26" s="124" t="s">
        <v>127</v>
      </c>
      <c r="C26" s="116" t="s">
        <v>42</v>
      </c>
      <c r="D26" s="143">
        <v>1200</v>
      </c>
      <c r="E26" s="143">
        <f t="shared" si="14"/>
        <v>120</v>
      </c>
      <c r="F26" s="143">
        <v>120</v>
      </c>
      <c r="G26" s="143"/>
      <c r="H26" s="143">
        <v>0</v>
      </c>
      <c r="I26" s="143">
        <v>1112.375</v>
      </c>
      <c r="J26" s="143">
        <v>112.375</v>
      </c>
      <c r="K26" s="143">
        <v>1112.375</v>
      </c>
      <c r="L26" s="143">
        <f t="shared" si="15"/>
        <v>120</v>
      </c>
      <c r="M26" s="125" t="s">
        <v>258</v>
      </c>
      <c r="N26" s="184">
        <f t="shared" si="4"/>
        <v>87.625</v>
      </c>
      <c r="O26" s="233">
        <f t="shared" si="5"/>
        <v>7.625</v>
      </c>
      <c r="P26" s="185">
        <f t="shared" si="6"/>
        <v>0</v>
      </c>
      <c r="Q26" s="233">
        <f t="shared" si="7"/>
        <v>0</v>
      </c>
      <c r="R26" s="233">
        <f t="shared" si="8"/>
        <v>7.625</v>
      </c>
      <c r="S26" s="233">
        <f t="shared" si="9"/>
        <v>80</v>
      </c>
    </row>
    <row r="27" spans="1:19" s="17" customFormat="1" ht="33" customHeight="1">
      <c r="A27" s="116">
        <v>16</v>
      </c>
      <c r="B27" s="124" t="s">
        <v>128</v>
      </c>
      <c r="C27" s="116" t="s">
        <v>31</v>
      </c>
      <c r="D27" s="240">
        <v>5080</v>
      </c>
      <c r="E27" s="143">
        <f t="shared" si="14"/>
        <v>210</v>
      </c>
      <c r="F27" s="143">
        <v>210</v>
      </c>
      <c r="G27" s="143"/>
      <c r="H27" s="143">
        <v>0</v>
      </c>
      <c r="I27" s="143">
        <v>4999.0519999999997</v>
      </c>
      <c r="J27" s="240">
        <v>40.079000000000001</v>
      </c>
      <c r="K27" s="240">
        <v>4941</v>
      </c>
      <c r="L27" s="240">
        <v>139</v>
      </c>
      <c r="M27" s="125" t="s">
        <v>258</v>
      </c>
      <c r="N27" s="184">
        <f t="shared" si="4"/>
        <v>139</v>
      </c>
      <c r="O27" s="233">
        <f t="shared" si="5"/>
        <v>169.92099999999999</v>
      </c>
      <c r="P27" s="185">
        <f t="shared" si="6"/>
        <v>58.05199999999968</v>
      </c>
      <c r="Q27" s="233">
        <f t="shared" si="7"/>
        <v>71</v>
      </c>
      <c r="R27" s="233">
        <f t="shared" si="8"/>
        <v>98.920999999999992</v>
      </c>
      <c r="S27" s="233">
        <f>+D27-K27-R27</f>
        <v>40.079000000000008</v>
      </c>
    </row>
    <row r="28" spans="1:19" s="17" customFormat="1" ht="33" customHeight="1">
      <c r="A28" s="116">
        <v>17</v>
      </c>
      <c r="B28" s="186" t="s">
        <v>230</v>
      </c>
      <c r="C28" s="116" t="s">
        <v>173</v>
      </c>
      <c r="D28" s="143">
        <v>2700</v>
      </c>
      <c r="E28" s="143">
        <f t="shared" si="14"/>
        <v>14.759</v>
      </c>
      <c r="F28" s="143"/>
      <c r="G28" s="143">
        <v>14.759</v>
      </c>
      <c r="H28" s="143">
        <v>0</v>
      </c>
      <c r="I28" s="143">
        <v>2535.1320000000001</v>
      </c>
      <c r="J28" s="143">
        <v>14.759</v>
      </c>
      <c r="K28" s="143">
        <v>2535.1320000000001</v>
      </c>
      <c r="L28" s="143">
        <f t="shared" si="15"/>
        <v>14.759</v>
      </c>
      <c r="M28" s="125" t="s">
        <v>250</v>
      </c>
      <c r="N28" s="184">
        <f t="shared" si="4"/>
        <v>164.86799999999994</v>
      </c>
      <c r="O28" s="233">
        <f t="shared" si="5"/>
        <v>0</v>
      </c>
      <c r="P28" s="185">
        <f t="shared" si="6"/>
        <v>0</v>
      </c>
      <c r="Q28" s="233">
        <f t="shared" si="7"/>
        <v>0</v>
      </c>
      <c r="R28" s="233">
        <f t="shared" si="8"/>
        <v>0</v>
      </c>
      <c r="S28" s="233">
        <f t="shared" si="9"/>
        <v>164.86799999999994</v>
      </c>
    </row>
    <row r="29" spans="1:19" s="17" customFormat="1" ht="33" customHeight="1">
      <c r="A29" s="116">
        <v>18</v>
      </c>
      <c r="B29" s="186" t="s">
        <v>231</v>
      </c>
      <c r="C29" s="116" t="s">
        <v>41</v>
      </c>
      <c r="D29" s="143">
        <v>1750</v>
      </c>
      <c r="E29" s="143">
        <f t="shared" si="14"/>
        <v>9.0730000000000004</v>
      </c>
      <c r="F29" s="143"/>
      <c r="G29" s="143">
        <v>9.0730000000000004</v>
      </c>
      <c r="H29" s="143">
        <v>0</v>
      </c>
      <c r="I29" s="143">
        <v>1543.874</v>
      </c>
      <c r="J29" s="143">
        <f t="shared" ref="J29:J34" si="16">E29</f>
        <v>9.0730000000000004</v>
      </c>
      <c r="K29" s="143">
        <v>1543.874</v>
      </c>
      <c r="L29" s="143">
        <f t="shared" si="15"/>
        <v>9.0730000000000004</v>
      </c>
      <c r="M29" s="125" t="s">
        <v>250</v>
      </c>
      <c r="N29" s="184">
        <f t="shared" si="4"/>
        <v>206.12599999999998</v>
      </c>
      <c r="O29" s="233">
        <f t="shared" si="5"/>
        <v>0</v>
      </c>
      <c r="P29" s="185">
        <f t="shared" si="6"/>
        <v>0</v>
      </c>
      <c r="Q29" s="233">
        <f t="shared" si="7"/>
        <v>0</v>
      </c>
      <c r="R29" s="233">
        <f t="shared" si="8"/>
        <v>0</v>
      </c>
      <c r="S29" s="233">
        <f t="shared" si="9"/>
        <v>206.12599999999998</v>
      </c>
    </row>
    <row r="30" spans="1:19" s="17" customFormat="1" ht="33" customHeight="1">
      <c r="A30" s="116">
        <v>19</v>
      </c>
      <c r="B30" s="186" t="s">
        <v>232</v>
      </c>
      <c r="C30" s="116" t="s">
        <v>43</v>
      </c>
      <c r="D30" s="143">
        <v>5000</v>
      </c>
      <c r="E30" s="143">
        <f t="shared" si="14"/>
        <v>91.766999999999996</v>
      </c>
      <c r="F30" s="143"/>
      <c r="G30" s="143">
        <v>91.766999999999996</v>
      </c>
      <c r="H30" s="143">
        <v>0</v>
      </c>
      <c r="I30" s="143">
        <v>4914.0929999999998</v>
      </c>
      <c r="J30" s="143">
        <f t="shared" si="16"/>
        <v>91.766999999999996</v>
      </c>
      <c r="K30" s="143">
        <v>4914.0929999999998</v>
      </c>
      <c r="L30" s="143">
        <f t="shared" si="15"/>
        <v>91.766999999999996</v>
      </c>
      <c r="M30" s="125" t="s">
        <v>250</v>
      </c>
      <c r="N30" s="184">
        <f t="shared" si="4"/>
        <v>85.907000000000153</v>
      </c>
      <c r="O30" s="233">
        <f t="shared" si="5"/>
        <v>0</v>
      </c>
      <c r="P30" s="185">
        <f t="shared" si="6"/>
        <v>0</v>
      </c>
      <c r="Q30" s="233">
        <f t="shared" si="7"/>
        <v>0</v>
      </c>
      <c r="R30" s="233">
        <f t="shared" si="8"/>
        <v>0</v>
      </c>
      <c r="S30" s="233">
        <f t="shared" si="9"/>
        <v>85.907000000000153</v>
      </c>
    </row>
    <row r="31" spans="1:19" s="17" customFormat="1" ht="33" customHeight="1">
      <c r="A31" s="116">
        <v>20</v>
      </c>
      <c r="B31" s="186" t="s">
        <v>233</v>
      </c>
      <c r="C31" s="116" t="s">
        <v>41</v>
      </c>
      <c r="D31" s="143">
        <v>2800</v>
      </c>
      <c r="E31" s="143">
        <f t="shared" si="14"/>
        <v>63.707000000000001</v>
      </c>
      <c r="F31" s="143"/>
      <c r="G31" s="143">
        <v>63.707000000000001</v>
      </c>
      <c r="H31" s="143">
        <v>0</v>
      </c>
      <c r="I31" s="143">
        <v>2459.3130000000001</v>
      </c>
      <c r="J31" s="143">
        <f t="shared" si="16"/>
        <v>63.707000000000001</v>
      </c>
      <c r="K31" s="143">
        <v>2459.3130000000001</v>
      </c>
      <c r="L31" s="143">
        <f t="shared" si="15"/>
        <v>63.707000000000001</v>
      </c>
      <c r="M31" s="125" t="s">
        <v>250</v>
      </c>
      <c r="N31" s="184">
        <f t="shared" si="4"/>
        <v>340.6869999999999</v>
      </c>
      <c r="O31" s="233">
        <f t="shared" si="5"/>
        <v>0</v>
      </c>
      <c r="P31" s="185">
        <f t="shared" si="6"/>
        <v>0</v>
      </c>
      <c r="Q31" s="233">
        <f t="shared" si="7"/>
        <v>0</v>
      </c>
      <c r="R31" s="233">
        <f t="shared" si="8"/>
        <v>0</v>
      </c>
      <c r="S31" s="233">
        <f t="shared" si="9"/>
        <v>340.6869999999999</v>
      </c>
    </row>
    <row r="32" spans="1:19" s="17" customFormat="1" ht="33" customHeight="1">
      <c r="A32" s="116">
        <v>21</v>
      </c>
      <c r="B32" s="186" t="s">
        <v>234</v>
      </c>
      <c r="C32" s="116" t="s">
        <v>173</v>
      </c>
      <c r="D32" s="143">
        <v>2700</v>
      </c>
      <c r="E32" s="143">
        <f t="shared" si="14"/>
        <v>16.626000000000001</v>
      </c>
      <c r="F32" s="143"/>
      <c r="G32" s="143">
        <v>16.626000000000001</v>
      </c>
      <c r="H32" s="143">
        <v>0</v>
      </c>
      <c r="I32" s="143">
        <v>2424.5819999999999</v>
      </c>
      <c r="J32" s="143">
        <f t="shared" si="16"/>
        <v>16.626000000000001</v>
      </c>
      <c r="K32" s="143">
        <v>2424.5819999999999</v>
      </c>
      <c r="L32" s="143">
        <f t="shared" si="15"/>
        <v>16.626000000000001</v>
      </c>
      <c r="M32" s="125" t="s">
        <v>250</v>
      </c>
      <c r="N32" s="184">
        <f t="shared" si="4"/>
        <v>275.41800000000012</v>
      </c>
      <c r="O32" s="233">
        <f t="shared" si="5"/>
        <v>0</v>
      </c>
      <c r="P32" s="185">
        <f t="shared" si="6"/>
        <v>0</v>
      </c>
      <c r="Q32" s="233">
        <f t="shared" si="7"/>
        <v>0</v>
      </c>
      <c r="R32" s="233">
        <f t="shared" si="8"/>
        <v>0</v>
      </c>
      <c r="S32" s="233">
        <f t="shared" si="9"/>
        <v>275.41800000000012</v>
      </c>
    </row>
    <row r="33" spans="1:19" s="17" customFormat="1" ht="33" customHeight="1">
      <c r="A33" s="116">
        <v>22</v>
      </c>
      <c r="B33" s="186" t="s">
        <v>235</v>
      </c>
      <c r="C33" s="140" t="s">
        <v>39</v>
      </c>
      <c r="D33" s="143">
        <v>2800</v>
      </c>
      <c r="E33" s="143">
        <f t="shared" si="14"/>
        <v>84.075999999999993</v>
      </c>
      <c r="F33" s="143"/>
      <c r="G33" s="143">
        <v>84.075999999999993</v>
      </c>
      <c r="H33" s="143">
        <v>0</v>
      </c>
      <c r="I33" s="143">
        <v>2664.317</v>
      </c>
      <c r="J33" s="143">
        <f t="shared" si="16"/>
        <v>84.075999999999993</v>
      </c>
      <c r="K33" s="143">
        <v>2664.317</v>
      </c>
      <c r="L33" s="143">
        <f t="shared" si="15"/>
        <v>84.075999999999993</v>
      </c>
      <c r="M33" s="125" t="s">
        <v>250</v>
      </c>
      <c r="N33" s="184">
        <f t="shared" si="4"/>
        <v>135.68299999999999</v>
      </c>
      <c r="O33" s="233">
        <f t="shared" si="5"/>
        <v>0</v>
      </c>
      <c r="P33" s="185">
        <f t="shared" si="6"/>
        <v>0</v>
      </c>
      <c r="Q33" s="233">
        <f t="shared" si="7"/>
        <v>0</v>
      </c>
      <c r="R33" s="233">
        <f t="shared" si="8"/>
        <v>0</v>
      </c>
      <c r="S33" s="233">
        <f t="shared" si="9"/>
        <v>135.68299999999999</v>
      </c>
    </row>
    <row r="34" spans="1:19" s="17" customFormat="1" ht="33" customHeight="1">
      <c r="A34" s="116">
        <v>23</v>
      </c>
      <c r="B34" s="186" t="s">
        <v>236</v>
      </c>
      <c r="C34" s="116" t="s">
        <v>42</v>
      </c>
      <c r="D34" s="143">
        <v>2500</v>
      </c>
      <c r="E34" s="143">
        <f t="shared" si="14"/>
        <v>66.519000000000005</v>
      </c>
      <c r="F34" s="143"/>
      <c r="G34" s="143">
        <v>66.519000000000005</v>
      </c>
      <c r="H34" s="143">
        <v>0</v>
      </c>
      <c r="I34" s="143">
        <v>2322.7130000000002</v>
      </c>
      <c r="J34" s="143">
        <f t="shared" si="16"/>
        <v>66.519000000000005</v>
      </c>
      <c r="K34" s="143">
        <v>2322.7130000000002</v>
      </c>
      <c r="L34" s="143">
        <f t="shared" si="15"/>
        <v>66.519000000000005</v>
      </c>
      <c r="M34" s="125" t="s">
        <v>250</v>
      </c>
      <c r="N34" s="184">
        <f t="shared" si="4"/>
        <v>177.28699999999981</v>
      </c>
      <c r="O34" s="233">
        <f t="shared" si="5"/>
        <v>0</v>
      </c>
      <c r="P34" s="185">
        <f t="shared" si="6"/>
        <v>0</v>
      </c>
      <c r="Q34" s="233">
        <f t="shared" si="7"/>
        <v>0</v>
      </c>
      <c r="R34" s="233">
        <f t="shared" si="8"/>
        <v>0</v>
      </c>
      <c r="S34" s="233">
        <f t="shared" si="9"/>
        <v>177.28699999999981</v>
      </c>
    </row>
    <row r="35" spans="1:19" s="17" customFormat="1" ht="33" customHeight="1">
      <c r="A35" s="116">
        <v>24</v>
      </c>
      <c r="B35" s="186" t="s">
        <v>237</v>
      </c>
      <c r="C35" s="116" t="s">
        <v>116</v>
      </c>
      <c r="D35" s="143">
        <v>6500</v>
      </c>
      <c r="E35" s="143">
        <f t="shared" si="14"/>
        <v>11.436999999999999</v>
      </c>
      <c r="F35" s="143"/>
      <c r="G35" s="143">
        <v>11.436999999999999</v>
      </c>
      <c r="H35" s="143">
        <v>0</v>
      </c>
      <c r="I35" s="143">
        <v>6188.5630000000001</v>
      </c>
      <c r="J35" s="143"/>
      <c r="K35" s="143">
        <v>6188.5630000000001</v>
      </c>
      <c r="L35" s="143"/>
      <c r="M35" s="125" t="s">
        <v>260</v>
      </c>
      <c r="N35" s="184">
        <f t="shared" si="4"/>
        <v>311.4369999999999</v>
      </c>
      <c r="O35" s="233">
        <f t="shared" si="5"/>
        <v>11.436999999999999</v>
      </c>
      <c r="P35" s="185">
        <f t="shared" si="6"/>
        <v>0</v>
      </c>
      <c r="Q35" s="233">
        <f t="shared" si="7"/>
        <v>11.436999999999999</v>
      </c>
      <c r="R35" s="233">
        <f t="shared" si="8"/>
        <v>0</v>
      </c>
      <c r="S35" s="233">
        <f t="shared" si="9"/>
        <v>311.4369999999999</v>
      </c>
    </row>
    <row r="36" spans="1:19" s="17" customFormat="1" ht="33" customHeight="1">
      <c r="A36" s="116">
        <v>25</v>
      </c>
      <c r="B36" s="186" t="s">
        <v>238</v>
      </c>
      <c r="C36" s="116" t="s">
        <v>140</v>
      </c>
      <c r="D36" s="143">
        <v>1730</v>
      </c>
      <c r="E36" s="143">
        <f t="shared" si="14"/>
        <v>0.4</v>
      </c>
      <c r="F36" s="143"/>
      <c r="G36" s="143">
        <v>0.4</v>
      </c>
      <c r="H36" s="143">
        <v>0</v>
      </c>
      <c r="I36" s="143">
        <v>1654.0419999999999</v>
      </c>
      <c r="J36" s="143">
        <f>E36</f>
        <v>0.4</v>
      </c>
      <c r="K36" s="143">
        <v>1654.0419999999999</v>
      </c>
      <c r="L36" s="143">
        <f>E36</f>
        <v>0.4</v>
      </c>
      <c r="M36" s="125" t="s">
        <v>250</v>
      </c>
      <c r="N36" s="184">
        <f t="shared" si="4"/>
        <v>75.958000000000084</v>
      </c>
      <c r="O36" s="233">
        <f t="shared" si="5"/>
        <v>0</v>
      </c>
      <c r="P36" s="185">
        <f t="shared" si="6"/>
        <v>0</v>
      </c>
      <c r="Q36" s="233">
        <f t="shared" si="7"/>
        <v>0</v>
      </c>
      <c r="R36" s="233">
        <f t="shared" si="8"/>
        <v>0</v>
      </c>
      <c r="S36" s="233">
        <f t="shared" si="9"/>
        <v>75.958000000000084</v>
      </c>
    </row>
    <row r="37" spans="1:19" s="17" customFormat="1" ht="33" customHeight="1">
      <c r="A37" s="139">
        <v>26</v>
      </c>
      <c r="B37" s="187" t="s">
        <v>239</v>
      </c>
      <c r="C37" s="139" t="s">
        <v>43</v>
      </c>
      <c r="D37" s="144">
        <v>5000</v>
      </c>
      <c r="E37" s="143">
        <f t="shared" si="14"/>
        <v>244.36099999999999</v>
      </c>
      <c r="F37" s="144"/>
      <c r="G37" s="144">
        <v>244.36099999999999</v>
      </c>
      <c r="H37" s="144">
        <v>0</v>
      </c>
      <c r="I37" s="144">
        <v>4912.0060000000003</v>
      </c>
      <c r="J37" s="144">
        <f>E37</f>
        <v>244.36099999999999</v>
      </c>
      <c r="K37" s="144">
        <v>4912.0060000000003</v>
      </c>
      <c r="L37" s="143">
        <f>E37</f>
        <v>244.36099999999999</v>
      </c>
      <c r="M37" s="125" t="s">
        <v>250</v>
      </c>
      <c r="N37" s="184">
        <f t="shared" si="4"/>
        <v>87.993999999999687</v>
      </c>
      <c r="O37" s="233">
        <f t="shared" si="5"/>
        <v>0</v>
      </c>
      <c r="P37" s="185">
        <f t="shared" si="6"/>
        <v>0</v>
      </c>
      <c r="Q37" s="233">
        <f t="shared" si="7"/>
        <v>0</v>
      </c>
      <c r="R37" s="233">
        <f t="shared" si="8"/>
        <v>0</v>
      </c>
      <c r="S37" s="233">
        <f t="shared" si="9"/>
        <v>87.993999999999687</v>
      </c>
    </row>
    <row r="38" spans="1:19" s="17" customFormat="1" ht="33" customHeight="1">
      <c r="A38" s="188" t="s">
        <v>48</v>
      </c>
      <c r="B38" s="34" t="s">
        <v>246</v>
      </c>
      <c r="C38" s="28"/>
      <c r="D38" s="174">
        <f t="shared" ref="D38:L38" si="17">D39</f>
        <v>13100</v>
      </c>
      <c r="E38" s="174">
        <f>F38+G38</f>
        <v>9300</v>
      </c>
      <c r="F38" s="174">
        <f>F39</f>
        <v>9300</v>
      </c>
      <c r="G38" s="174"/>
      <c r="H38" s="174">
        <f t="shared" si="17"/>
        <v>3070</v>
      </c>
      <c r="I38" s="174">
        <f t="shared" si="17"/>
        <v>3070</v>
      </c>
      <c r="J38" s="174">
        <f t="shared" si="17"/>
        <v>4170</v>
      </c>
      <c r="K38" s="174">
        <f t="shared" si="17"/>
        <v>4170</v>
      </c>
      <c r="L38" s="174">
        <f t="shared" si="17"/>
        <v>9300</v>
      </c>
      <c r="M38" s="26"/>
      <c r="N38" s="184">
        <f t="shared" si="4"/>
        <v>8930</v>
      </c>
      <c r="O38" s="233">
        <f t="shared" si="5"/>
        <v>5130</v>
      </c>
      <c r="P38" s="185">
        <f t="shared" si="6"/>
        <v>-1100</v>
      </c>
      <c r="Q38" s="233">
        <f t="shared" si="7"/>
        <v>0</v>
      </c>
      <c r="R38" s="233">
        <f t="shared" si="8"/>
        <v>5130</v>
      </c>
      <c r="S38" s="233">
        <f t="shared" si="9"/>
        <v>3800</v>
      </c>
    </row>
    <row r="39" spans="1:19" s="17" customFormat="1">
      <c r="A39" s="31" t="s">
        <v>29</v>
      </c>
      <c r="B39" s="168" t="s">
        <v>129</v>
      </c>
      <c r="C39" s="28"/>
      <c r="D39" s="174">
        <f t="shared" ref="D39:K39" si="18">SUM(D40:D45)</f>
        <v>13100</v>
      </c>
      <c r="E39" s="174">
        <f>F39+G39</f>
        <v>9300</v>
      </c>
      <c r="F39" s="174">
        <f t="shared" si="18"/>
        <v>9300</v>
      </c>
      <c r="G39" s="174"/>
      <c r="H39" s="174">
        <f t="shared" si="18"/>
        <v>3070</v>
      </c>
      <c r="I39" s="174">
        <f t="shared" si="18"/>
        <v>3070</v>
      </c>
      <c r="J39" s="174">
        <f t="shared" si="18"/>
        <v>4170</v>
      </c>
      <c r="K39" s="174">
        <f t="shared" si="18"/>
        <v>4170</v>
      </c>
      <c r="L39" s="174">
        <f t="shared" ref="L39" si="19">SUM(L40:L45)</f>
        <v>9300</v>
      </c>
      <c r="M39" s="26"/>
      <c r="N39" s="184">
        <f t="shared" si="4"/>
        <v>8930</v>
      </c>
      <c r="O39" s="233">
        <f t="shared" si="5"/>
        <v>5130</v>
      </c>
      <c r="P39" s="185">
        <f>+I39-K39</f>
        <v>-1100</v>
      </c>
      <c r="Q39" s="233">
        <f t="shared" si="7"/>
        <v>0</v>
      </c>
      <c r="R39" s="233">
        <f t="shared" si="8"/>
        <v>5130</v>
      </c>
      <c r="S39" s="233">
        <f t="shared" si="9"/>
        <v>3800</v>
      </c>
    </row>
    <row r="40" spans="1:19" s="17" customFormat="1" ht="46.5">
      <c r="A40" s="77">
        <v>1</v>
      </c>
      <c r="B40" s="124" t="s">
        <v>130</v>
      </c>
      <c r="C40" s="28" t="s">
        <v>215</v>
      </c>
      <c r="D40" s="147">
        <v>1500</v>
      </c>
      <c r="E40" s="143">
        <f t="shared" ref="E40:E45" si="20">F40+G40</f>
        <v>1200</v>
      </c>
      <c r="F40" s="147">
        <v>1200</v>
      </c>
      <c r="G40" s="147"/>
      <c r="H40" s="147">
        <v>470</v>
      </c>
      <c r="I40" s="147">
        <v>470</v>
      </c>
      <c r="J40" s="147">
        <v>470</v>
      </c>
      <c r="K40" s="147">
        <v>470</v>
      </c>
      <c r="L40" s="147">
        <f t="shared" ref="L40:L45" si="21">E40</f>
        <v>1200</v>
      </c>
      <c r="M40" s="26"/>
      <c r="N40" s="184">
        <f t="shared" si="4"/>
        <v>1030</v>
      </c>
      <c r="O40" s="233">
        <f t="shared" si="5"/>
        <v>730</v>
      </c>
      <c r="P40" s="185">
        <f t="shared" si="6"/>
        <v>0</v>
      </c>
      <c r="Q40" s="233">
        <f t="shared" si="7"/>
        <v>0</v>
      </c>
      <c r="R40" s="233">
        <f t="shared" si="8"/>
        <v>730</v>
      </c>
      <c r="S40" s="233">
        <f t="shared" si="9"/>
        <v>300</v>
      </c>
    </row>
    <row r="41" spans="1:19" s="17" customFormat="1" ht="24.75" customHeight="1">
      <c r="A41" s="77">
        <v>2</v>
      </c>
      <c r="B41" s="124" t="s">
        <v>131</v>
      </c>
      <c r="C41" s="28" t="s">
        <v>136</v>
      </c>
      <c r="D41" s="147">
        <v>1500</v>
      </c>
      <c r="E41" s="143">
        <f t="shared" si="20"/>
        <v>1200</v>
      </c>
      <c r="F41" s="147">
        <v>1200</v>
      </c>
      <c r="G41" s="147"/>
      <c r="H41" s="147">
        <v>450</v>
      </c>
      <c r="I41" s="147">
        <v>450</v>
      </c>
      <c r="J41" s="147">
        <v>450</v>
      </c>
      <c r="K41" s="147">
        <f t="shared" ref="K41:K44" si="22">J41</f>
        <v>450</v>
      </c>
      <c r="L41" s="147">
        <f t="shared" si="21"/>
        <v>1200</v>
      </c>
      <c r="M41" s="26"/>
      <c r="N41" s="184">
        <f t="shared" si="4"/>
        <v>1050</v>
      </c>
      <c r="O41" s="233">
        <f t="shared" si="5"/>
        <v>750</v>
      </c>
      <c r="P41" s="185">
        <f t="shared" si="6"/>
        <v>0</v>
      </c>
      <c r="Q41" s="233">
        <f t="shared" si="7"/>
        <v>0</v>
      </c>
      <c r="R41" s="233">
        <f t="shared" si="8"/>
        <v>750</v>
      </c>
      <c r="S41" s="233">
        <f t="shared" si="9"/>
        <v>300</v>
      </c>
    </row>
    <row r="42" spans="1:19" s="17" customFormat="1" ht="31">
      <c r="A42" s="77">
        <v>3</v>
      </c>
      <c r="B42" s="124" t="s">
        <v>132</v>
      </c>
      <c r="C42" s="28" t="s">
        <v>186</v>
      </c>
      <c r="D42" s="147">
        <v>1500</v>
      </c>
      <c r="E42" s="143">
        <f t="shared" si="20"/>
        <v>1000</v>
      </c>
      <c r="F42" s="147">
        <v>1000</v>
      </c>
      <c r="G42" s="147"/>
      <c r="H42" s="147">
        <v>400</v>
      </c>
      <c r="I42" s="147">
        <v>400</v>
      </c>
      <c r="J42" s="147">
        <v>400</v>
      </c>
      <c r="K42" s="147">
        <f t="shared" si="22"/>
        <v>400</v>
      </c>
      <c r="L42" s="147">
        <f t="shared" si="21"/>
        <v>1000</v>
      </c>
      <c r="M42" s="26"/>
      <c r="N42" s="184">
        <f t="shared" si="4"/>
        <v>1100</v>
      </c>
      <c r="O42" s="233">
        <f t="shared" si="5"/>
        <v>600</v>
      </c>
      <c r="P42" s="185">
        <f t="shared" si="6"/>
        <v>0</v>
      </c>
      <c r="Q42" s="233">
        <f t="shared" si="7"/>
        <v>0</v>
      </c>
      <c r="R42" s="233">
        <f t="shared" si="8"/>
        <v>600</v>
      </c>
      <c r="S42" s="233">
        <f t="shared" si="9"/>
        <v>500</v>
      </c>
    </row>
    <row r="43" spans="1:19" s="19" customFormat="1" ht="46.5">
      <c r="A43" s="77">
        <v>4</v>
      </c>
      <c r="B43" s="124" t="s">
        <v>133</v>
      </c>
      <c r="C43" s="28" t="s">
        <v>31</v>
      </c>
      <c r="D43" s="147">
        <v>100</v>
      </c>
      <c r="E43" s="143">
        <f t="shared" si="20"/>
        <v>100</v>
      </c>
      <c r="F43" s="147">
        <v>100</v>
      </c>
      <c r="G43" s="147"/>
      <c r="H43" s="147">
        <v>100</v>
      </c>
      <c r="I43" s="147">
        <v>100</v>
      </c>
      <c r="J43" s="147">
        <v>100</v>
      </c>
      <c r="K43" s="147">
        <f t="shared" si="22"/>
        <v>100</v>
      </c>
      <c r="L43" s="147">
        <f t="shared" si="21"/>
        <v>100</v>
      </c>
      <c r="M43" s="125"/>
      <c r="N43" s="184">
        <f t="shared" si="4"/>
        <v>0</v>
      </c>
      <c r="O43" s="233">
        <f t="shared" si="5"/>
        <v>0</v>
      </c>
      <c r="P43" s="185">
        <f t="shared" si="6"/>
        <v>0</v>
      </c>
      <c r="Q43" s="233">
        <f t="shared" si="7"/>
        <v>0</v>
      </c>
      <c r="R43" s="233">
        <f t="shared" si="8"/>
        <v>0</v>
      </c>
      <c r="S43" s="233">
        <f t="shared" si="9"/>
        <v>0</v>
      </c>
    </row>
    <row r="44" spans="1:19" s="19" customFormat="1" ht="27" customHeight="1">
      <c r="A44" s="77">
        <v>5</v>
      </c>
      <c r="B44" s="124" t="s">
        <v>134</v>
      </c>
      <c r="C44" s="28" t="s">
        <v>116</v>
      </c>
      <c r="D44" s="147">
        <v>5500</v>
      </c>
      <c r="E44" s="143">
        <f t="shared" si="20"/>
        <v>4000</v>
      </c>
      <c r="F44" s="147">
        <v>4000</v>
      </c>
      <c r="G44" s="147"/>
      <c r="H44" s="147">
        <v>900</v>
      </c>
      <c r="I44" s="241">
        <f>H44</f>
        <v>900</v>
      </c>
      <c r="J44" s="147">
        <v>2000</v>
      </c>
      <c r="K44" s="241">
        <f t="shared" si="22"/>
        <v>2000</v>
      </c>
      <c r="L44" s="147">
        <f t="shared" si="21"/>
        <v>4000</v>
      </c>
      <c r="M44" s="169"/>
      <c r="N44" s="184">
        <f t="shared" si="4"/>
        <v>3500</v>
      </c>
      <c r="O44" s="233">
        <f t="shared" si="5"/>
        <v>2000</v>
      </c>
      <c r="P44" s="234">
        <f t="shared" si="6"/>
        <v>-1100</v>
      </c>
      <c r="Q44" s="233">
        <f t="shared" si="7"/>
        <v>0</v>
      </c>
      <c r="R44" s="233">
        <f t="shared" si="8"/>
        <v>2000</v>
      </c>
      <c r="S44" s="233">
        <f t="shared" si="9"/>
        <v>1500</v>
      </c>
    </row>
    <row r="45" spans="1:19" s="19" customFormat="1" ht="27.75" customHeight="1">
      <c r="A45" s="77">
        <v>6</v>
      </c>
      <c r="B45" s="124" t="s">
        <v>135</v>
      </c>
      <c r="C45" s="116" t="s">
        <v>136</v>
      </c>
      <c r="D45" s="147">
        <v>3000</v>
      </c>
      <c r="E45" s="143">
        <f t="shared" si="20"/>
        <v>1800</v>
      </c>
      <c r="F45" s="147">
        <v>1800</v>
      </c>
      <c r="G45" s="147"/>
      <c r="H45" s="147">
        <v>750</v>
      </c>
      <c r="I45" s="147">
        <f>H45</f>
        <v>750</v>
      </c>
      <c r="J45" s="147">
        <v>750</v>
      </c>
      <c r="K45" s="147">
        <v>750</v>
      </c>
      <c r="L45" s="147">
        <f t="shared" si="21"/>
        <v>1800</v>
      </c>
      <c r="M45" s="169"/>
      <c r="N45" s="184">
        <f t="shared" si="4"/>
        <v>2250</v>
      </c>
      <c r="O45" s="233">
        <f t="shared" si="5"/>
        <v>1050</v>
      </c>
      <c r="P45" s="185">
        <f t="shared" si="6"/>
        <v>0</v>
      </c>
      <c r="Q45" s="233">
        <f t="shared" si="7"/>
        <v>0</v>
      </c>
      <c r="R45" s="233">
        <f t="shared" si="8"/>
        <v>1050</v>
      </c>
      <c r="S45" s="233">
        <f t="shared" si="9"/>
        <v>1200</v>
      </c>
    </row>
    <row r="46" spans="1:19" s="19" customFormat="1" ht="23.25" customHeight="1">
      <c r="A46" s="22" t="s">
        <v>137</v>
      </c>
      <c r="B46" s="25" t="s">
        <v>138</v>
      </c>
      <c r="C46" s="28"/>
      <c r="D46" s="174">
        <f t="shared" ref="D46:L46" si="23">D47</f>
        <v>40850</v>
      </c>
      <c r="E46" s="174">
        <f>F46+G46</f>
        <v>7393.8680000000004</v>
      </c>
      <c r="F46" s="174">
        <f>F47</f>
        <v>7300</v>
      </c>
      <c r="G46" s="174">
        <f>G47</f>
        <v>93.867999999999995</v>
      </c>
      <c r="H46" s="174">
        <f t="shared" si="23"/>
        <v>5712.5460000000003</v>
      </c>
      <c r="I46" s="174">
        <f t="shared" si="23"/>
        <v>38784.251000000004</v>
      </c>
      <c r="J46" s="174">
        <f t="shared" si="23"/>
        <v>6499.6010000000006</v>
      </c>
      <c r="K46" s="174">
        <f t="shared" si="23"/>
        <v>36951.786</v>
      </c>
      <c r="L46" s="174">
        <f t="shared" si="23"/>
        <v>7393.8680000000004</v>
      </c>
      <c r="M46" s="125"/>
      <c r="N46" s="184">
        <f t="shared" si="4"/>
        <v>3898.2139999999999</v>
      </c>
      <c r="O46" s="233">
        <f t="shared" si="5"/>
        <v>894.26699999999983</v>
      </c>
      <c r="P46" s="185">
        <f t="shared" si="6"/>
        <v>1832.4650000000038</v>
      </c>
      <c r="Q46" s="233">
        <f t="shared" si="7"/>
        <v>0</v>
      </c>
      <c r="R46" s="233">
        <f t="shared" si="8"/>
        <v>894.26699999999983</v>
      </c>
      <c r="S46" s="233">
        <f t="shared" si="9"/>
        <v>3003.9470000000001</v>
      </c>
    </row>
    <row r="47" spans="1:19" s="19" customFormat="1" ht="23.25" customHeight="1">
      <c r="A47" s="22" t="s">
        <v>23</v>
      </c>
      <c r="B47" s="25" t="s">
        <v>245</v>
      </c>
      <c r="C47" s="28"/>
      <c r="D47" s="174">
        <f t="shared" ref="D47:K47" si="24">SUM(D49:D59)</f>
        <v>40850</v>
      </c>
      <c r="E47" s="174">
        <f>F47+G47</f>
        <v>7393.8680000000004</v>
      </c>
      <c r="F47" s="174">
        <f>F48</f>
        <v>7300</v>
      </c>
      <c r="G47" s="174">
        <f>G48</f>
        <v>93.867999999999995</v>
      </c>
      <c r="H47" s="174">
        <f t="shared" si="24"/>
        <v>5712.5460000000003</v>
      </c>
      <c r="I47" s="174">
        <f t="shared" si="24"/>
        <v>38784.251000000004</v>
      </c>
      <c r="J47" s="174">
        <f t="shared" si="24"/>
        <v>6499.6010000000006</v>
      </c>
      <c r="K47" s="174">
        <f t="shared" si="24"/>
        <v>36951.786</v>
      </c>
      <c r="L47" s="174">
        <f t="shared" ref="L47" si="25">SUM(L49:L59)</f>
        <v>7393.8680000000004</v>
      </c>
      <c r="M47" s="181"/>
      <c r="N47" s="184">
        <f t="shared" si="4"/>
        <v>3898.2139999999999</v>
      </c>
      <c r="O47" s="233">
        <f t="shared" si="5"/>
        <v>894.26699999999983</v>
      </c>
      <c r="P47" s="185">
        <f t="shared" si="6"/>
        <v>1832.4650000000038</v>
      </c>
      <c r="Q47" s="233">
        <f t="shared" si="7"/>
        <v>0</v>
      </c>
      <c r="R47" s="233">
        <f t="shared" si="8"/>
        <v>894.26699999999983</v>
      </c>
      <c r="S47" s="233">
        <f t="shared" si="9"/>
        <v>3003.9470000000001</v>
      </c>
    </row>
    <row r="48" spans="1:19" s="19" customFormat="1" ht="23.25" customHeight="1">
      <c r="A48" s="28" t="s">
        <v>29</v>
      </c>
      <c r="B48" s="25" t="s">
        <v>108</v>
      </c>
      <c r="C48" s="28"/>
      <c r="D48" s="174">
        <f t="shared" ref="D48:K48" si="26">SUM(D49:D59)</f>
        <v>40850</v>
      </c>
      <c r="E48" s="174">
        <f>F48+G48</f>
        <v>7393.8680000000004</v>
      </c>
      <c r="F48" s="174">
        <f t="shared" si="26"/>
        <v>7300</v>
      </c>
      <c r="G48" s="174">
        <f t="shared" si="26"/>
        <v>93.867999999999995</v>
      </c>
      <c r="H48" s="174">
        <f t="shared" si="26"/>
        <v>5712.5460000000003</v>
      </c>
      <c r="I48" s="174">
        <f t="shared" si="26"/>
        <v>38784.251000000004</v>
      </c>
      <c r="J48" s="174">
        <f t="shared" si="26"/>
        <v>6499.6010000000006</v>
      </c>
      <c r="K48" s="174">
        <f t="shared" si="26"/>
        <v>36951.786</v>
      </c>
      <c r="L48" s="174">
        <f t="shared" ref="L48" si="27">SUM(L49:L59)</f>
        <v>7393.8680000000004</v>
      </c>
      <c r="M48" s="173"/>
      <c r="N48" s="184">
        <f t="shared" si="4"/>
        <v>3898.2139999999999</v>
      </c>
      <c r="O48" s="233">
        <f t="shared" si="5"/>
        <v>894.26699999999983</v>
      </c>
      <c r="P48" s="185">
        <f t="shared" si="6"/>
        <v>1832.4650000000038</v>
      </c>
      <c r="Q48" s="233">
        <f t="shared" si="7"/>
        <v>0</v>
      </c>
      <c r="R48" s="233">
        <f t="shared" si="8"/>
        <v>894.26699999999983</v>
      </c>
      <c r="S48" s="233">
        <f t="shared" si="9"/>
        <v>3003.9470000000001</v>
      </c>
    </row>
    <row r="49" spans="1:19" s="17" customFormat="1" ht="30" customHeight="1">
      <c r="A49" s="116">
        <v>1</v>
      </c>
      <c r="B49" s="124" t="s">
        <v>139</v>
      </c>
      <c r="C49" s="116" t="s">
        <v>140</v>
      </c>
      <c r="D49" s="146">
        <v>3000</v>
      </c>
      <c r="E49" s="147">
        <f>F49+G49</f>
        <v>1300</v>
      </c>
      <c r="F49" s="147">
        <v>1300</v>
      </c>
      <c r="G49" s="147"/>
      <c r="H49" s="147">
        <v>1344.9639999999999</v>
      </c>
      <c r="I49" s="147">
        <f>1272.236+H49</f>
        <v>2617.1999999999998</v>
      </c>
      <c r="J49" s="147">
        <v>500</v>
      </c>
      <c r="K49" s="147">
        <f>1272.236+J49</f>
        <v>1772.2360000000001</v>
      </c>
      <c r="L49" s="147">
        <f t="shared" ref="L49:L59" si="28">E49</f>
        <v>1300</v>
      </c>
      <c r="M49" s="125" t="s">
        <v>263</v>
      </c>
      <c r="N49" s="184">
        <f t="shared" si="4"/>
        <v>1227.7639999999999</v>
      </c>
      <c r="O49" s="233">
        <f t="shared" si="5"/>
        <v>800</v>
      </c>
      <c r="P49" s="185">
        <f t="shared" si="6"/>
        <v>844.96399999999971</v>
      </c>
      <c r="Q49" s="233">
        <f t="shared" si="7"/>
        <v>0</v>
      </c>
      <c r="R49" s="233">
        <f t="shared" si="8"/>
        <v>800</v>
      </c>
      <c r="S49" s="233">
        <f t="shared" si="9"/>
        <v>427.7639999999999</v>
      </c>
    </row>
    <row r="50" spans="1:19" s="17" customFormat="1" ht="23.25" customHeight="1">
      <c r="A50" s="116">
        <v>2</v>
      </c>
      <c r="B50" s="124" t="s">
        <v>141</v>
      </c>
      <c r="C50" s="116" t="s">
        <v>42</v>
      </c>
      <c r="D50" s="146">
        <v>2500</v>
      </c>
      <c r="E50" s="147">
        <f t="shared" ref="E50:E59" si="29">F50+G50</f>
        <v>1050</v>
      </c>
      <c r="F50" s="147">
        <v>1050</v>
      </c>
      <c r="G50" s="147"/>
      <c r="H50" s="147">
        <v>0</v>
      </c>
      <c r="I50" s="147">
        <v>2050</v>
      </c>
      <c r="J50" s="147">
        <v>1050</v>
      </c>
      <c r="K50" s="147">
        <v>2050</v>
      </c>
      <c r="L50" s="147">
        <f t="shared" si="28"/>
        <v>1050</v>
      </c>
      <c r="M50" s="125" t="s">
        <v>250</v>
      </c>
      <c r="N50" s="184">
        <f t="shared" si="4"/>
        <v>450</v>
      </c>
      <c r="O50" s="233">
        <f t="shared" si="5"/>
        <v>0</v>
      </c>
      <c r="P50" s="185">
        <f t="shared" si="6"/>
        <v>0</v>
      </c>
      <c r="Q50" s="233">
        <f t="shared" si="7"/>
        <v>0</v>
      </c>
      <c r="R50" s="233">
        <f t="shared" si="8"/>
        <v>0</v>
      </c>
      <c r="S50" s="233">
        <f t="shared" si="9"/>
        <v>450</v>
      </c>
    </row>
    <row r="51" spans="1:19" s="17" customFormat="1" ht="31.5" customHeight="1">
      <c r="A51" s="116">
        <v>3</v>
      </c>
      <c r="B51" s="124" t="s">
        <v>142</v>
      </c>
      <c r="C51" s="116" t="s">
        <v>42</v>
      </c>
      <c r="D51" s="146">
        <v>1250</v>
      </c>
      <c r="E51" s="147">
        <f t="shared" si="29"/>
        <v>450</v>
      </c>
      <c r="F51" s="147">
        <v>450</v>
      </c>
      <c r="G51" s="147"/>
      <c r="H51" s="147">
        <v>0</v>
      </c>
      <c r="I51" s="147">
        <f>1150.825-7.125</f>
        <v>1143.7</v>
      </c>
      <c r="J51" s="147">
        <v>415.69200000000001</v>
      </c>
      <c r="K51" s="147">
        <v>1143.7</v>
      </c>
      <c r="L51" s="147">
        <f t="shared" si="28"/>
        <v>450</v>
      </c>
      <c r="M51" s="125" t="s">
        <v>258</v>
      </c>
      <c r="N51" s="184">
        <f t="shared" si="4"/>
        <v>106.29999999999995</v>
      </c>
      <c r="O51" s="233">
        <f t="shared" si="5"/>
        <v>34.307999999999993</v>
      </c>
      <c r="P51" s="185">
        <f t="shared" si="6"/>
        <v>0</v>
      </c>
      <c r="Q51" s="233">
        <f t="shared" si="7"/>
        <v>0</v>
      </c>
      <c r="R51" s="233">
        <f t="shared" si="8"/>
        <v>34.307999999999993</v>
      </c>
      <c r="S51" s="233">
        <f t="shared" si="9"/>
        <v>71.991999999999962</v>
      </c>
    </row>
    <row r="52" spans="1:19" s="17" customFormat="1" ht="31.5" customHeight="1">
      <c r="A52" s="116">
        <v>4</v>
      </c>
      <c r="B52" s="124" t="s">
        <v>143</v>
      </c>
      <c r="C52" s="116" t="s">
        <v>126</v>
      </c>
      <c r="D52" s="146">
        <v>3900</v>
      </c>
      <c r="E52" s="147">
        <f t="shared" si="29"/>
        <v>1500</v>
      </c>
      <c r="F52" s="147">
        <v>1500</v>
      </c>
      <c r="G52" s="147"/>
      <c r="H52" s="147">
        <v>0</v>
      </c>
      <c r="I52" s="147">
        <v>3842.46</v>
      </c>
      <c r="J52" s="147">
        <v>1500</v>
      </c>
      <c r="K52" s="147">
        <v>3500</v>
      </c>
      <c r="L52" s="147">
        <f t="shared" si="28"/>
        <v>1500</v>
      </c>
      <c r="M52" s="125" t="s">
        <v>250</v>
      </c>
      <c r="N52" s="184">
        <f t="shared" si="4"/>
        <v>400</v>
      </c>
      <c r="O52" s="233">
        <f t="shared" si="5"/>
        <v>0</v>
      </c>
      <c r="P52" s="185">
        <f t="shared" si="6"/>
        <v>342.46000000000004</v>
      </c>
      <c r="Q52" s="233">
        <f t="shared" si="7"/>
        <v>0</v>
      </c>
      <c r="R52" s="233">
        <f t="shared" si="8"/>
        <v>0</v>
      </c>
      <c r="S52" s="233">
        <f t="shared" si="9"/>
        <v>400</v>
      </c>
    </row>
    <row r="53" spans="1:19" s="17" customFormat="1" ht="31">
      <c r="A53" s="116">
        <v>5</v>
      </c>
      <c r="B53" s="124" t="s">
        <v>144</v>
      </c>
      <c r="C53" s="116" t="s">
        <v>42</v>
      </c>
      <c r="D53" s="146">
        <v>6000</v>
      </c>
      <c r="E53" s="147">
        <f t="shared" si="29"/>
        <v>500</v>
      </c>
      <c r="F53" s="147">
        <v>500</v>
      </c>
      <c r="G53" s="147"/>
      <c r="H53" s="147">
        <v>1307.5820000000001</v>
      </c>
      <c r="I53" s="147">
        <v>5750.5820000000003</v>
      </c>
      <c r="J53" s="147">
        <v>500</v>
      </c>
      <c r="K53" s="147">
        <v>5500</v>
      </c>
      <c r="L53" s="147">
        <f t="shared" si="28"/>
        <v>500</v>
      </c>
      <c r="M53" s="141" t="s">
        <v>212</v>
      </c>
      <c r="N53" s="184">
        <f t="shared" si="4"/>
        <v>500</v>
      </c>
      <c r="O53" s="233">
        <f t="shared" si="5"/>
        <v>0</v>
      </c>
      <c r="P53" s="185">
        <f t="shared" si="6"/>
        <v>250.58200000000033</v>
      </c>
      <c r="Q53" s="233">
        <f t="shared" si="7"/>
        <v>0</v>
      </c>
      <c r="R53" s="233">
        <f t="shared" si="8"/>
        <v>0</v>
      </c>
      <c r="S53" s="233">
        <f t="shared" si="9"/>
        <v>500</v>
      </c>
    </row>
    <row r="54" spans="1:19" s="17" customFormat="1" ht="31">
      <c r="A54" s="116">
        <v>6</v>
      </c>
      <c r="B54" s="124" t="s">
        <v>145</v>
      </c>
      <c r="C54" s="116" t="s">
        <v>126</v>
      </c>
      <c r="D54" s="146">
        <v>14950</v>
      </c>
      <c r="E54" s="147">
        <f t="shared" si="29"/>
        <v>2500</v>
      </c>
      <c r="F54" s="147">
        <v>2500</v>
      </c>
      <c r="G54" s="147"/>
      <c r="H54" s="147">
        <v>3060</v>
      </c>
      <c r="I54" s="147">
        <v>14834.5</v>
      </c>
      <c r="J54" s="147">
        <v>2440.0410000000002</v>
      </c>
      <c r="K54" s="147">
        <v>14440.040999999999</v>
      </c>
      <c r="L54" s="147">
        <f t="shared" si="28"/>
        <v>2500</v>
      </c>
      <c r="M54" s="141" t="s">
        <v>213</v>
      </c>
      <c r="N54" s="184">
        <f t="shared" si="4"/>
        <v>509.95900000000074</v>
      </c>
      <c r="O54" s="233">
        <f t="shared" si="5"/>
        <v>59.958999999999833</v>
      </c>
      <c r="P54" s="185">
        <f t="shared" si="6"/>
        <v>394.45900000000074</v>
      </c>
      <c r="Q54" s="233">
        <f t="shared" si="7"/>
        <v>0</v>
      </c>
      <c r="R54" s="233">
        <f t="shared" si="8"/>
        <v>59.958999999999833</v>
      </c>
      <c r="S54" s="233">
        <f t="shared" si="9"/>
        <v>450.00000000000091</v>
      </c>
    </row>
    <row r="55" spans="1:19" s="17" customFormat="1" ht="40.5" customHeight="1">
      <c r="A55" s="116">
        <v>7</v>
      </c>
      <c r="B55" s="124" t="s">
        <v>240</v>
      </c>
      <c r="C55" s="116" t="s">
        <v>41</v>
      </c>
      <c r="D55" s="146">
        <v>1350</v>
      </c>
      <c r="E55" s="147">
        <f t="shared" si="29"/>
        <v>7.6619999999999999</v>
      </c>
      <c r="F55" s="147"/>
      <c r="G55" s="147">
        <v>7.6619999999999999</v>
      </c>
      <c r="H55" s="147"/>
      <c r="I55" s="147">
        <v>1326.712</v>
      </c>
      <c r="J55" s="147">
        <f>E55</f>
        <v>7.6619999999999999</v>
      </c>
      <c r="K55" s="147">
        <f>I55</f>
        <v>1326.712</v>
      </c>
      <c r="L55" s="147">
        <f t="shared" si="28"/>
        <v>7.6619999999999999</v>
      </c>
      <c r="M55" s="177" t="s">
        <v>250</v>
      </c>
      <c r="N55" s="184">
        <f t="shared" si="4"/>
        <v>23.288000000000011</v>
      </c>
      <c r="O55" s="233">
        <f t="shared" si="5"/>
        <v>0</v>
      </c>
      <c r="P55" s="185">
        <f t="shared" si="6"/>
        <v>0</v>
      </c>
      <c r="Q55" s="233">
        <f t="shared" si="7"/>
        <v>0</v>
      </c>
      <c r="R55" s="233">
        <f t="shared" si="8"/>
        <v>0</v>
      </c>
      <c r="S55" s="233">
        <f t="shared" si="9"/>
        <v>23.288000000000011</v>
      </c>
    </row>
    <row r="56" spans="1:19" s="17" customFormat="1">
      <c r="A56" s="116">
        <v>8</v>
      </c>
      <c r="B56" s="124" t="s">
        <v>241</v>
      </c>
      <c r="C56" s="116" t="s">
        <v>42</v>
      </c>
      <c r="D56" s="146">
        <v>700</v>
      </c>
      <c r="E56" s="147">
        <f t="shared" si="29"/>
        <v>47.966000000000001</v>
      </c>
      <c r="F56" s="147"/>
      <c r="G56" s="147">
        <v>47.966000000000001</v>
      </c>
      <c r="H56" s="147"/>
      <c r="I56" s="147">
        <v>623.96600000000001</v>
      </c>
      <c r="J56" s="147">
        <f>E56</f>
        <v>47.966000000000001</v>
      </c>
      <c r="K56" s="147">
        <f>I56</f>
        <v>623.96600000000001</v>
      </c>
      <c r="L56" s="147">
        <f t="shared" si="28"/>
        <v>47.966000000000001</v>
      </c>
      <c r="M56" s="177" t="s">
        <v>250</v>
      </c>
      <c r="N56" s="184">
        <f t="shared" si="4"/>
        <v>76.033999999999992</v>
      </c>
      <c r="O56" s="233">
        <f t="shared" si="5"/>
        <v>0</v>
      </c>
      <c r="P56" s="185">
        <f t="shared" si="6"/>
        <v>0</v>
      </c>
      <c r="Q56" s="233">
        <f t="shared" si="7"/>
        <v>0</v>
      </c>
      <c r="R56" s="233">
        <f t="shared" si="8"/>
        <v>0</v>
      </c>
      <c r="S56" s="233">
        <f t="shared" si="9"/>
        <v>76.033999999999992</v>
      </c>
    </row>
    <row r="57" spans="1:19" s="17" customFormat="1">
      <c r="A57" s="116">
        <v>9</v>
      </c>
      <c r="B57" s="124" t="s">
        <v>242</v>
      </c>
      <c r="C57" s="116" t="s">
        <v>41</v>
      </c>
      <c r="D57" s="146">
        <v>2500</v>
      </c>
      <c r="E57" s="147">
        <f t="shared" si="29"/>
        <v>13.387</v>
      </c>
      <c r="F57" s="147"/>
      <c r="G57" s="147">
        <v>13.387</v>
      </c>
      <c r="H57" s="147"/>
      <c r="I57" s="147">
        <v>2314.83</v>
      </c>
      <c r="J57" s="147">
        <f>E57</f>
        <v>13.387</v>
      </c>
      <c r="K57" s="147">
        <f>I57</f>
        <v>2314.83</v>
      </c>
      <c r="L57" s="147">
        <f t="shared" si="28"/>
        <v>13.387</v>
      </c>
      <c r="M57" s="177" t="s">
        <v>250</v>
      </c>
      <c r="N57" s="184">
        <f t="shared" si="4"/>
        <v>185.17000000000007</v>
      </c>
      <c r="O57" s="233">
        <f t="shared" si="5"/>
        <v>0</v>
      </c>
      <c r="P57" s="185">
        <f t="shared" si="6"/>
        <v>0</v>
      </c>
      <c r="Q57" s="233">
        <f t="shared" si="7"/>
        <v>0</v>
      </c>
      <c r="R57" s="233">
        <f t="shared" si="8"/>
        <v>0</v>
      </c>
      <c r="S57" s="233">
        <f t="shared" si="9"/>
        <v>185.17000000000007</v>
      </c>
    </row>
    <row r="58" spans="1:19" s="17" customFormat="1">
      <c r="A58" s="116">
        <v>10</v>
      </c>
      <c r="B58" s="124" t="s">
        <v>243</v>
      </c>
      <c r="C58" s="116" t="s">
        <v>43</v>
      </c>
      <c r="D58" s="146">
        <v>2200</v>
      </c>
      <c r="E58" s="147">
        <f t="shared" si="29"/>
        <v>11.753</v>
      </c>
      <c r="F58" s="147"/>
      <c r="G58" s="147">
        <v>11.753</v>
      </c>
      <c r="H58" s="147"/>
      <c r="I58" s="147">
        <v>1977.2560000000001</v>
      </c>
      <c r="J58" s="147">
        <f>E58</f>
        <v>11.753</v>
      </c>
      <c r="K58" s="147">
        <f>I58</f>
        <v>1977.2560000000001</v>
      </c>
      <c r="L58" s="147">
        <f t="shared" si="28"/>
        <v>11.753</v>
      </c>
      <c r="M58" s="177" t="s">
        <v>250</v>
      </c>
      <c r="N58" s="184">
        <f t="shared" si="4"/>
        <v>222.74399999999991</v>
      </c>
      <c r="O58" s="233">
        <f t="shared" si="5"/>
        <v>0</v>
      </c>
      <c r="P58" s="185">
        <f t="shared" si="6"/>
        <v>0</v>
      </c>
      <c r="Q58" s="233">
        <f t="shared" si="7"/>
        <v>0</v>
      </c>
      <c r="R58" s="233">
        <f t="shared" si="8"/>
        <v>0</v>
      </c>
      <c r="S58" s="233">
        <f t="shared" si="9"/>
        <v>222.74399999999991</v>
      </c>
    </row>
    <row r="59" spans="1:19" s="17" customFormat="1">
      <c r="A59" s="116">
        <v>11</v>
      </c>
      <c r="B59" s="124" t="s">
        <v>244</v>
      </c>
      <c r="C59" s="116" t="s">
        <v>41</v>
      </c>
      <c r="D59" s="146">
        <v>2500</v>
      </c>
      <c r="E59" s="147">
        <f t="shared" si="29"/>
        <v>13.1</v>
      </c>
      <c r="F59" s="147"/>
      <c r="G59" s="147">
        <v>13.1</v>
      </c>
      <c r="H59" s="147"/>
      <c r="I59" s="147">
        <v>2303.0450000000001</v>
      </c>
      <c r="J59" s="147">
        <f>E59</f>
        <v>13.1</v>
      </c>
      <c r="K59" s="147">
        <f>I59</f>
        <v>2303.0450000000001</v>
      </c>
      <c r="L59" s="147">
        <f t="shared" si="28"/>
        <v>13.1</v>
      </c>
      <c r="M59" s="177" t="s">
        <v>250</v>
      </c>
      <c r="N59" s="184">
        <f t="shared" si="4"/>
        <v>196.95499999999993</v>
      </c>
      <c r="O59" s="233">
        <f t="shared" si="5"/>
        <v>0</v>
      </c>
      <c r="P59" s="185">
        <f t="shared" si="6"/>
        <v>0</v>
      </c>
      <c r="Q59" s="233">
        <f t="shared" si="7"/>
        <v>0</v>
      </c>
      <c r="R59" s="233">
        <f t="shared" si="8"/>
        <v>0</v>
      </c>
      <c r="S59" s="233">
        <f t="shared" si="9"/>
        <v>196.95499999999993</v>
      </c>
    </row>
    <row r="60" spans="1:19" s="17" customFormat="1" ht="27" hidden="1" customHeight="1">
      <c r="A60" s="22" t="s">
        <v>29</v>
      </c>
      <c r="B60" s="34" t="s">
        <v>68</v>
      </c>
      <c r="C60" s="28"/>
      <c r="D60" s="178">
        <f>SUM(D61:D62)</f>
        <v>0</v>
      </c>
      <c r="E60" s="178">
        <f>SUM(E61:E62)</f>
        <v>0</v>
      </c>
      <c r="F60" s="178"/>
      <c r="G60" s="178"/>
      <c r="H60" s="179"/>
      <c r="I60" s="178"/>
      <c r="J60" s="179"/>
      <c r="K60" s="179"/>
      <c r="L60" s="179"/>
      <c r="M60" s="25"/>
      <c r="N60" s="184">
        <f t="shared" si="4"/>
        <v>0</v>
      </c>
      <c r="O60" s="233">
        <f t="shared" si="5"/>
        <v>0</v>
      </c>
      <c r="P60" s="185">
        <f t="shared" si="6"/>
        <v>0</v>
      </c>
      <c r="Q60" s="233">
        <f t="shared" si="7"/>
        <v>0</v>
      </c>
      <c r="R60" s="233">
        <f t="shared" si="8"/>
        <v>0</v>
      </c>
      <c r="S60" s="233">
        <f t="shared" si="9"/>
        <v>0</v>
      </c>
    </row>
    <row r="61" spans="1:19" s="19" customFormat="1" ht="27" hidden="1" customHeight="1">
      <c r="A61" s="116"/>
      <c r="B61" s="168" t="s">
        <v>129</v>
      </c>
      <c r="C61" s="28"/>
      <c r="D61" s="147"/>
      <c r="E61" s="147"/>
      <c r="F61" s="147"/>
      <c r="G61" s="147"/>
      <c r="H61" s="180"/>
      <c r="I61" s="147"/>
      <c r="J61" s="180"/>
      <c r="K61" s="180"/>
      <c r="L61" s="180"/>
      <c r="M61" s="173"/>
      <c r="N61" s="184">
        <f t="shared" si="4"/>
        <v>0</v>
      </c>
      <c r="O61" s="233">
        <f t="shared" si="5"/>
        <v>0</v>
      </c>
      <c r="P61" s="185">
        <f t="shared" si="6"/>
        <v>0</v>
      </c>
      <c r="Q61" s="233">
        <f t="shared" si="7"/>
        <v>0</v>
      </c>
      <c r="R61" s="233">
        <f t="shared" si="8"/>
        <v>0</v>
      </c>
      <c r="S61" s="233">
        <f t="shared" si="9"/>
        <v>0</v>
      </c>
    </row>
    <row r="62" spans="1:19" s="19" customFormat="1" ht="27" hidden="1" customHeight="1">
      <c r="A62" s="116"/>
      <c r="B62" s="10"/>
      <c r="C62" s="116"/>
      <c r="D62" s="147"/>
      <c r="E62" s="147"/>
      <c r="F62" s="147"/>
      <c r="G62" s="147"/>
      <c r="H62" s="180"/>
      <c r="I62" s="147"/>
      <c r="J62" s="180"/>
      <c r="K62" s="180"/>
      <c r="L62" s="180"/>
      <c r="M62" s="173"/>
      <c r="N62" s="184">
        <f t="shared" si="4"/>
        <v>0</v>
      </c>
      <c r="O62" s="233">
        <f t="shared" si="5"/>
        <v>0</v>
      </c>
      <c r="P62" s="185">
        <f t="shared" si="6"/>
        <v>0</v>
      </c>
      <c r="Q62" s="233">
        <f t="shared" si="7"/>
        <v>0</v>
      </c>
      <c r="R62" s="233">
        <f t="shared" si="8"/>
        <v>0</v>
      </c>
      <c r="S62" s="233">
        <f t="shared" si="9"/>
        <v>0</v>
      </c>
    </row>
    <row r="63" spans="1:19" s="19" customFormat="1" ht="27" customHeight="1">
      <c r="A63" s="22" t="s">
        <v>146</v>
      </c>
      <c r="B63" s="168" t="s">
        <v>147</v>
      </c>
      <c r="C63" s="168"/>
      <c r="D63" s="174">
        <f t="shared" ref="D63:K63" si="30">D64+D72</f>
        <v>36170</v>
      </c>
      <c r="E63" s="174">
        <f>F63+G63</f>
        <v>10544.198</v>
      </c>
      <c r="F63" s="174">
        <f t="shared" si="30"/>
        <v>10544.198</v>
      </c>
      <c r="G63" s="174"/>
      <c r="H63" s="174">
        <f t="shared" si="30"/>
        <v>3184.4260000000004</v>
      </c>
      <c r="I63" s="174">
        <f t="shared" si="30"/>
        <v>17133.188999999998</v>
      </c>
      <c r="J63" s="174">
        <f t="shared" si="30"/>
        <v>4611.2150000000001</v>
      </c>
      <c r="K63" s="174">
        <f t="shared" si="30"/>
        <v>15302.273000000001</v>
      </c>
      <c r="L63" s="174">
        <f t="shared" ref="L63" si="31">L64+L72</f>
        <v>10064.198</v>
      </c>
      <c r="M63" s="169"/>
      <c r="N63" s="184">
        <f t="shared" si="4"/>
        <v>20867.726999999999</v>
      </c>
      <c r="O63" s="233">
        <f t="shared" si="5"/>
        <v>5932.9830000000002</v>
      </c>
      <c r="P63" s="185">
        <f t="shared" si="6"/>
        <v>1830.9159999999974</v>
      </c>
      <c r="Q63" s="233">
        <f t="shared" si="7"/>
        <v>480</v>
      </c>
      <c r="R63" s="233">
        <f t="shared" si="8"/>
        <v>5452.9830000000002</v>
      </c>
      <c r="S63" s="233">
        <f t="shared" si="9"/>
        <v>15414.743999999999</v>
      </c>
    </row>
    <row r="64" spans="1:19" s="19" customFormat="1" ht="27" customHeight="1">
      <c r="A64" s="22" t="s">
        <v>23</v>
      </c>
      <c r="B64" s="25" t="s">
        <v>245</v>
      </c>
      <c r="C64" s="170"/>
      <c r="D64" s="174">
        <f t="shared" ref="D64:K64" si="32">SUM(D66:D71)</f>
        <v>27850</v>
      </c>
      <c r="E64" s="174">
        <f>F64+G64</f>
        <v>6177.1980000000003</v>
      </c>
      <c r="F64" s="174">
        <f>F65</f>
        <v>6177.1980000000003</v>
      </c>
      <c r="G64" s="174"/>
      <c r="H64" s="174">
        <f t="shared" si="32"/>
        <v>1885.432</v>
      </c>
      <c r="I64" s="174">
        <f t="shared" si="32"/>
        <v>15834.195</v>
      </c>
      <c r="J64" s="174">
        <f t="shared" si="32"/>
        <v>3312.221</v>
      </c>
      <c r="K64" s="174">
        <f t="shared" si="32"/>
        <v>14003.279</v>
      </c>
      <c r="L64" s="174">
        <f t="shared" ref="L64" si="33">SUM(L66:L71)</f>
        <v>6177.1980000000003</v>
      </c>
      <c r="M64" s="125"/>
      <c r="N64" s="184">
        <f t="shared" si="4"/>
        <v>13846.721</v>
      </c>
      <c r="O64" s="233">
        <f t="shared" si="5"/>
        <v>2864.9770000000003</v>
      </c>
      <c r="P64" s="185">
        <f t="shared" si="6"/>
        <v>1830.9159999999993</v>
      </c>
      <c r="Q64" s="233">
        <f t="shared" si="7"/>
        <v>0</v>
      </c>
      <c r="R64" s="233">
        <f t="shared" si="8"/>
        <v>2864.9770000000003</v>
      </c>
      <c r="S64" s="233">
        <f t="shared" si="9"/>
        <v>10981.743999999999</v>
      </c>
    </row>
    <row r="65" spans="1:19" s="17" customFormat="1" ht="27" customHeight="1">
      <c r="A65" s="171" t="s">
        <v>29</v>
      </c>
      <c r="B65" s="25" t="s">
        <v>108</v>
      </c>
      <c r="C65" s="172"/>
      <c r="D65" s="174">
        <f t="shared" ref="D65:K65" si="34">SUM(D66:D71)</f>
        <v>27850</v>
      </c>
      <c r="E65" s="174">
        <f>F65+G65</f>
        <v>6177.1980000000003</v>
      </c>
      <c r="F65" s="174">
        <f t="shared" si="34"/>
        <v>6177.1980000000003</v>
      </c>
      <c r="G65" s="174"/>
      <c r="H65" s="174">
        <f t="shared" si="34"/>
        <v>1885.432</v>
      </c>
      <c r="I65" s="174">
        <f t="shared" si="34"/>
        <v>15834.195</v>
      </c>
      <c r="J65" s="174">
        <f t="shared" si="34"/>
        <v>3312.221</v>
      </c>
      <c r="K65" s="174">
        <f t="shared" si="34"/>
        <v>14003.279</v>
      </c>
      <c r="L65" s="174">
        <f t="shared" ref="L65" si="35">SUM(L66:L71)</f>
        <v>6177.1980000000003</v>
      </c>
      <c r="M65" s="125"/>
      <c r="N65" s="184">
        <f t="shared" si="4"/>
        <v>13846.721</v>
      </c>
      <c r="O65" s="233">
        <f t="shared" si="5"/>
        <v>2864.9770000000003</v>
      </c>
      <c r="P65" s="185">
        <f t="shared" si="6"/>
        <v>1830.9159999999993</v>
      </c>
      <c r="Q65" s="233">
        <f t="shared" si="7"/>
        <v>0</v>
      </c>
      <c r="R65" s="233">
        <f t="shared" si="8"/>
        <v>2864.9770000000003</v>
      </c>
      <c r="S65" s="233">
        <f t="shared" si="9"/>
        <v>10981.743999999999</v>
      </c>
    </row>
    <row r="66" spans="1:19" s="17" customFormat="1" ht="27" customHeight="1">
      <c r="A66" s="116">
        <v>1</v>
      </c>
      <c r="B66" s="124" t="s">
        <v>148</v>
      </c>
      <c r="C66" s="116" t="s">
        <v>31</v>
      </c>
      <c r="D66" s="146">
        <v>9300</v>
      </c>
      <c r="E66" s="147">
        <f>F66+G66</f>
        <v>2000</v>
      </c>
      <c r="F66" s="147">
        <v>2000</v>
      </c>
      <c r="G66" s="147"/>
      <c r="H66" s="147">
        <v>250</v>
      </c>
      <c r="I66" s="147">
        <v>1000</v>
      </c>
      <c r="J66" s="147">
        <v>500</v>
      </c>
      <c r="K66" s="147">
        <f>J66+500</f>
        <v>1000</v>
      </c>
      <c r="L66" s="147">
        <f t="shared" ref="L66:L71" si="36">E66</f>
        <v>2000</v>
      </c>
      <c r="M66" s="125" t="s">
        <v>263</v>
      </c>
      <c r="N66" s="184">
        <f t="shared" si="4"/>
        <v>8300</v>
      </c>
      <c r="O66" s="233">
        <f t="shared" si="5"/>
        <v>1500</v>
      </c>
      <c r="P66" s="185">
        <f t="shared" si="6"/>
        <v>0</v>
      </c>
      <c r="Q66" s="233">
        <f t="shared" si="7"/>
        <v>0</v>
      </c>
      <c r="R66" s="233">
        <f t="shared" si="8"/>
        <v>1500</v>
      </c>
      <c r="S66" s="233">
        <f t="shared" si="9"/>
        <v>6800</v>
      </c>
    </row>
    <row r="67" spans="1:19" s="17" customFormat="1" ht="27" customHeight="1">
      <c r="A67" s="116">
        <v>2</v>
      </c>
      <c r="B67" s="124" t="s">
        <v>149</v>
      </c>
      <c r="C67" s="116" t="s">
        <v>31</v>
      </c>
      <c r="D67" s="143">
        <v>5000</v>
      </c>
      <c r="E67" s="147">
        <f t="shared" ref="E67:E71" si="37">F67+G67</f>
        <v>459.19799999999998</v>
      </c>
      <c r="F67" s="143">
        <v>459.19799999999998</v>
      </c>
      <c r="G67" s="143"/>
      <c r="H67" s="143">
        <v>0</v>
      </c>
      <c r="I67" s="143">
        <v>4643.6410000000005</v>
      </c>
      <c r="J67" s="143">
        <f>E67</f>
        <v>459.19799999999998</v>
      </c>
      <c r="K67" s="143">
        <f>4184.443+J67</f>
        <v>4643.6410000000005</v>
      </c>
      <c r="L67" s="147">
        <f t="shared" si="36"/>
        <v>459.19799999999998</v>
      </c>
      <c r="M67" s="175" t="s">
        <v>250</v>
      </c>
      <c r="N67" s="184">
        <f t="shared" si="4"/>
        <v>356.35899999999947</v>
      </c>
      <c r="O67" s="233">
        <f t="shared" si="5"/>
        <v>0</v>
      </c>
      <c r="P67" s="185">
        <f t="shared" si="6"/>
        <v>0</v>
      </c>
      <c r="Q67" s="233">
        <f t="shared" si="7"/>
        <v>0</v>
      </c>
      <c r="R67" s="233">
        <f t="shared" si="8"/>
        <v>0</v>
      </c>
      <c r="S67" s="233">
        <f t="shared" si="9"/>
        <v>356.35899999999947</v>
      </c>
    </row>
    <row r="68" spans="1:19" s="17" customFormat="1" ht="27" customHeight="1">
      <c r="A68" s="116">
        <v>3</v>
      </c>
      <c r="B68" s="124" t="s">
        <v>150</v>
      </c>
      <c r="C68" s="116" t="s">
        <v>31</v>
      </c>
      <c r="D68" s="146">
        <v>5300</v>
      </c>
      <c r="E68" s="147">
        <f t="shared" si="37"/>
        <v>2200</v>
      </c>
      <c r="F68" s="147">
        <v>2200</v>
      </c>
      <c r="G68" s="147"/>
      <c r="H68" s="147">
        <v>1500</v>
      </c>
      <c r="I68" s="147">
        <f>149.557+1976.548+86.023+749</f>
        <v>2961.1280000000002</v>
      </c>
      <c r="J68" s="147">
        <f>86.023+749</f>
        <v>835.02300000000002</v>
      </c>
      <c r="K68" s="147">
        <f>149.557+1976.548+J68</f>
        <v>2961.1280000000002</v>
      </c>
      <c r="L68" s="147">
        <f t="shared" si="36"/>
        <v>2200</v>
      </c>
      <c r="M68" s="125" t="s">
        <v>263</v>
      </c>
      <c r="N68" s="184">
        <f t="shared" si="4"/>
        <v>2338.8719999999998</v>
      </c>
      <c r="O68" s="233">
        <f t="shared" si="5"/>
        <v>1364.9769999999999</v>
      </c>
      <c r="P68" s="185">
        <f t="shared" si="6"/>
        <v>0</v>
      </c>
      <c r="Q68" s="233">
        <f t="shared" si="7"/>
        <v>0</v>
      </c>
      <c r="R68" s="233">
        <f t="shared" si="8"/>
        <v>1364.9769999999999</v>
      </c>
      <c r="S68" s="233">
        <f t="shared" si="9"/>
        <v>973.89499999999998</v>
      </c>
    </row>
    <row r="69" spans="1:19" s="17" customFormat="1" ht="32.25" customHeight="1">
      <c r="A69" s="116">
        <v>4</v>
      </c>
      <c r="B69" s="124" t="s">
        <v>151</v>
      </c>
      <c r="C69" s="116" t="s">
        <v>31</v>
      </c>
      <c r="D69" s="146">
        <v>3300</v>
      </c>
      <c r="E69" s="147">
        <f t="shared" si="37"/>
        <v>550</v>
      </c>
      <c r="F69" s="147">
        <v>550</v>
      </c>
      <c r="G69" s="147"/>
      <c r="H69" s="147">
        <v>64.108000000000004</v>
      </c>
      <c r="I69" s="147">
        <f>2545.167+160.689+6.929+6.714+2.847+3.48+88.229+0.313+1.22+1.22+64.108</f>
        <v>2880.9159999999997</v>
      </c>
      <c r="J69" s="147">
        <v>550</v>
      </c>
      <c r="K69" s="147">
        <v>1050</v>
      </c>
      <c r="L69" s="147">
        <f t="shared" si="36"/>
        <v>550</v>
      </c>
      <c r="M69" s="125" t="s">
        <v>263</v>
      </c>
      <c r="N69" s="184">
        <f t="shared" si="4"/>
        <v>2250</v>
      </c>
      <c r="O69" s="233">
        <f t="shared" si="5"/>
        <v>0</v>
      </c>
      <c r="P69" s="185">
        <f t="shared" si="6"/>
        <v>1830.9159999999997</v>
      </c>
      <c r="Q69" s="233">
        <f t="shared" si="7"/>
        <v>0</v>
      </c>
      <c r="R69" s="233">
        <f t="shared" si="8"/>
        <v>0</v>
      </c>
      <c r="S69" s="233">
        <f t="shared" si="9"/>
        <v>2250</v>
      </c>
    </row>
    <row r="70" spans="1:19" s="17" customFormat="1" ht="46.5">
      <c r="A70" s="116">
        <v>5</v>
      </c>
      <c r="B70" s="124" t="s">
        <v>152</v>
      </c>
      <c r="C70" s="11" t="s">
        <v>153</v>
      </c>
      <c r="D70" s="146">
        <v>3500</v>
      </c>
      <c r="E70" s="147">
        <f t="shared" si="37"/>
        <v>843</v>
      </c>
      <c r="F70" s="147">
        <v>843</v>
      </c>
      <c r="G70" s="147"/>
      <c r="H70" s="147">
        <v>71.323999999999998</v>
      </c>
      <c r="I70" s="147">
        <f>170.276+7.709+7.47+3.168+3.872+98.16+0.332+1.358+1.358+3106.697+71.324</f>
        <v>3471.7240000000002</v>
      </c>
      <c r="J70" s="147">
        <v>843</v>
      </c>
      <c r="K70" s="147">
        <v>3471.7240000000002</v>
      </c>
      <c r="L70" s="147">
        <f t="shared" si="36"/>
        <v>843</v>
      </c>
      <c r="M70" s="125" t="s">
        <v>250</v>
      </c>
      <c r="N70" s="184">
        <f t="shared" si="4"/>
        <v>28.27599999999984</v>
      </c>
      <c r="O70" s="233">
        <f t="shared" si="5"/>
        <v>0</v>
      </c>
      <c r="P70" s="185">
        <f t="shared" si="6"/>
        <v>0</v>
      </c>
      <c r="Q70" s="233">
        <f t="shared" si="7"/>
        <v>0</v>
      </c>
      <c r="R70" s="233">
        <f t="shared" si="8"/>
        <v>0</v>
      </c>
      <c r="S70" s="233">
        <f t="shared" si="9"/>
        <v>28.27599999999984</v>
      </c>
    </row>
    <row r="71" spans="1:19" s="17" customFormat="1" ht="22.5" customHeight="1">
      <c r="A71" s="116">
        <v>6</v>
      </c>
      <c r="B71" s="124" t="s">
        <v>154</v>
      </c>
      <c r="C71" s="116" t="s">
        <v>43</v>
      </c>
      <c r="D71" s="146">
        <v>1450</v>
      </c>
      <c r="E71" s="147">
        <f t="shared" si="37"/>
        <v>125</v>
      </c>
      <c r="F71" s="147">
        <v>125</v>
      </c>
      <c r="G71" s="147"/>
      <c r="H71" s="147"/>
      <c r="I71" s="147">
        <v>876.78599999999994</v>
      </c>
      <c r="J71" s="147">
        <v>125</v>
      </c>
      <c r="K71" s="147">
        <f>+J71+751.786</f>
        <v>876.78599999999994</v>
      </c>
      <c r="L71" s="147">
        <f t="shared" si="36"/>
        <v>125</v>
      </c>
      <c r="M71" s="125" t="s">
        <v>250</v>
      </c>
      <c r="N71" s="184">
        <f t="shared" si="4"/>
        <v>573.21400000000006</v>
      </c>
      <c r="O71" s="233">
        <f t="shared" si="5"/>
        <v>0</v>
      </c>
      <c r="P71" s="185">
        <f t="shared" si="6"/>
        <v>0</v>
      </c>
      <c r="Q71" s="233">
        <f t="shared" si="7"/>
        <v>0</v>
      </c>
      <c r="R71" s="233">
        <f t="shared" si="8"/>
        <v>0</v>
      </c>
      <c r="S71" s="233">
        <f t="shared" si="9"/>
        <v>573.21400000000006</v>
      </c>
    </row>
    <row r="72" spans="1:19" s="17" customFormat="1" ht="22.5" customHeight="1">
      <c r="A72" s="22" t="s">
        <v>48</v>
      </c>
      <c r="B72" s="34" t="s">
        <v>246</v>
      </c>
      <c r="C72" s="22"/>
      <c r="D72" s="174">
        <f t="shared" ref="D72:L72" si="38">SUM(D73:D73)</f>
        <v>8320</v>
      </c>
      <c r="E72" s="174">
        <f t="shared" si="38"/>
        <v>4367</v>
      </c>
      <c r="F72" s="174">
        <f t="shared" si="38"/>
        <v>4367</v>
      </c>
      <c r="G72" s="174"/>
      <c r="H72" s="174">
        <f t="shared" si="38"/>
        <v>1298.9940000000001</v>
      </c>
      <c r="I72" s="174">
        <f t="shared" si="38"/>
        <v>1298.9940000000001</v>
      </c>
      <c r="J72" s="174">
        <f t="shared" si="38"/>
        <v>1298.9940000000001</v>
      </c>
      <c r="K72" s="174">
        <f t="shared" si="38"/>
        <v>1298.9940000000001</v>
      </c>
      <c r="L72" s="174">
        <f t="shared" si="38"/>
        <v>3887</v>
      </c>
      <c r="M72" s="170"/>
      <c r="N72" s="184">
        <f t="shared" si="4"/>
        <v>7021.0059999999994</v>
      </c>
      <c r="O72" s="233">
        <f t="shared" si="5"/>
        <v>3068.0059999999999</v>
      </c>
      <c r="P72" s="185">
        <f t="shared" si="6"/>
        <v>0</v>
      </c>
      <c r="Q72" s="233">
        <f t="shared" si="7"/>
        <v>480</v>
      </c>
      <c r="R72" s="233">
        <f t="shared" si="8"/>
        <v>2588.0059999999999</v>
      </c>
      <c r="S72" s="233">
        <f t="shared" si="9"/>
        <v>4433</v>
      </c>
    </row>
    <row r="73" spans="1:19" s="17" customFormat="1" ht="22.5" customHeight="1">
      <c r="A73" s="77" t="s">
        <v>29</v>
      </c>
      <c r="B73" s="168" t="s">
        <v>129</v>
      </c>
      <c r="C73" s="78"/>
      <c r="D73" s="176">
        <f t="shared" ref="D73:K73" si="39">SUM(D74:D78)</f>
        <v>8320</v>
      </c>
      <c r="E73" s="176">
        <f>F73+G73</f>
        <v>4367</v>
      </c>
      <c r="F73" s="176">
        <f t="shared" si="39"/>
        <v>4367</v>
      </c>
      <c r="G73" s="176"/>
      <c r="H73" s="176">
        <f t="shared" si="39"/>
        <v>1298.9940000000001</v>
      </c>
      <c r="I73" s="176">
        <f t="shared" si="39"/>
        <v>1298.9940000000001</v>
      </c>
      <c r="J73" s="176">
        <f t="shared" si="39"/>
        <v>1298.9940000000001</v>
      </c>
      <c r="K73" s="176">
        <f t="shared" si="39"/>
        <v>1298.9940000000001</v>
      </c>
      <c r="L73" s="176">
        <f t="shared" ref="L73" si="40">SUM(L74:L78)</f>
        <v>3887</v>
      </c>
      <c r="M73" s="10"/>
      <c r="N73" s="184">
        <f t="shared" ref="N73:N83" si="41">+D73-K73</f>
        <v>7021.0059999999994</v>
      </c>
      <c r="O73" s="233">
        <f t="shared" ref="O73:O83" si="42">+E73-J73</f>
        <v>3068.0059999999999</v>
      </c>
      <c r="P73" s="185">
        <f t="shared" ref="P73:P83" si="43">+I73-K73</f>
        <v>0</v>
      </c>
      <c r="Q73" s="233">
        <f t="shared" ref="Q73:Q83" si="44">+E73-L73</f>
        <v>480</v>
      </c>
      <c r="R73" s="233">
        <f t="shared" ref="R73:R83" si="45">+L73-J73</f>
        <v>2588.0059999999999</v>
      </c>
      <c r="S73" s="233">
        <f t="shared" ref="S73:S83" si="46">+D73-K73-R73</f>
        <v>4433</v>
      </c>
    </row>
    <row r="74" spans="1:19" s="19" customFormat="1" ht="33" customHeight="1">
      <c r="A74" s="77">
        <v>1</v>
      </c>
      <c r="B74" s="124" t="s">
        <v>155</v>
      </c>
      <c r="C74" s="124" t="s">
        <v>31</v>
      </c>
      <c r="D74" s="146">
        <v>2500</v>
      </c>
      <c r="E74" s="146">
        <f>F74+G74</f>
        <v>500</v>
      </c>
      <c r="F74" s="146">
        <v>500</v>
      </c>
      <c r="G74" s="146"/>
      <c r="H74" s="146">
        <v>500</v>
      </c>
      <c r="I74" s="146">
        <v>500</v>
      </c>
      <c r="J74" s="146">
        <v>500</v>
      </c>
      <c r="K74" s="146">
        <f>J74</f>
        <v>500</v>
      </c>
      <c r="L74" s="146">
        <f>E74</f>
        <v>500</v>
      </c>
      <c r="M74" s="125" t="s">
        <v>263</v>
      </c>
      <c r="N74" s="184">
        <f t="shared" si="41"/>
        <v>2000</v>
      </c>
      <c r="O74" s="233">
        <f t="shared" si="42"/>
        <v>0</v>
      </c>
      <c r="P74" s="185">
        <f t="shared" si="43"/>
        <v>0</v>
      </c>
      <c r="Q74" s="233">
        <f t="shared" si="44"/>
        <v>0</v>
      </c>
      <c r="R74" s="233">
        <f t="shared" si="45"/>
        <v>0</v>
      </c>
      <c r="S74" s="233">
        <f t="shared" si="46"/>
        <v>2000</v>
      </c>
    </row>
    <row r="75" spans="1:19" s="19" customFormat="1" ht="51" customHeight="1">
      <c r="A75" s="77">
        <v>2</v>
      </c>
      <c r="B75" s="124" t="s">
        <v>156</v>
      </c>
      <c r="C75" s="78" t="s">
        <v>214</v>
      </c>
      <c r="D75" s="146">
        <v>1500</v>
      </c>
      <c r="E75" s="146">
        <f t="shared" ref="E75:E78" si="47">F75+G75</f>
        <v>1000</v>
      </c>
      <c r="F75" s="146">
        <v>1000</v>
      </c>
      <c r="G75" s="146"/>
      <c r="H75" s="146">
        <v>468.99400000000003</v>
      </c>
      <c r="I75" s="146">
        <v>468.99400000000003</v>
      </c>
      <c r="J75" s="146">
        <f>382+82.1+4.894</f>
        <v>468.99400000000003</v>
      </c>
      <c r="K75" s="146">
        <f>J75</f>
        <v>468.99400000000003</v>
      </c>
      <c r="L75" s="146">
        <f>E75</f>
        <v>1000</v>
      </c>
      <c r="M75" s="125" t="s">
        <v>263</v>
      </c>
      <c r="N75" s="184">
        <f t="shared" si="41"/>
        <v>1031.0059999999999</v>
      </c>
      <c r="O75" s="233">
        <f t="shared" si="42"/>
        <v>531.00599999999997</v>
      </c>
      <c r="P75" s="185">
        <f t="shared" si="43"/>
        <v>0</v>
      </c>
      <c r="Q75" s="233">
        <f t="shared" si="44"/>
        <v>0</v>
      </c>
      <c r="R75" s="233">
        <f t="shared" si="45"/>
        <v>531.00599999999997</v>
      </c>
      <c r="S75" s="233">
        <f t="shared" si="46"/>
        <v>499.99999999999989</v>
      </c>
    </row>
    <row r="76" spans="1:19" ht="32.25" customHeight="1">
      <c r="A76" s="219">
        <v>3</v>
      </c>
      <c r="B76" s="220" t="s">
        <v>157</v>
      </c>
      <c r="C76" s="221" t="s">
        <v>31</v>
      </c>
      <c r="D76" s="222">
        <v>520</v>
      </c>
      <c r="E76" s="146">
        <f t="shared" si="47"/>
        <v>1000</v>
      </c>
      <c r="F76" s="222">
        <v>1000</v>
      </c>
      <c r="G76" s="222"/>
      <c r="H76" s="222">
        <v>200</v>
      </c>
      <c r="I76" s="222">
        <v>200</v>
      </c>
      <c r="J76" s="222">
        <v>200</v>
      </c>
      <c r="K76" s="222">
        <f>J76</f>
        <v>200</v>
      </c>
      <c r="L76" s="222">
        <v>520</v>
      </c>
      <c r="M76" s="98" t="s">
        <v>263</v>
      </c>
      <c r="N76" s="184">
        <f t="shared" si="41"/>
        <v>320</v>
      </c>
      <c r="O76" s="233">
        <f t="shared" si="42"/>
        <v>800</v>
      </c>
      <c r="P76" s="185">
        <f t="shared" si="43"/>
        <v>0</v>
      </c>
      <c r="Q76" s="233">
        <f t="shared" si="44"/>
        <v>480</v>
      </c>
      <c r="R76" s="233">
        <f t="shared" si="45"/>
        <v>320</v>
      </c>
      <c r="S76" s="233">
        <f t="shared" si="46"/>
        <v>0</v>
      </c>
    </row>
    <row r="77" spans="1:19" s="19" customFormat="1" ht="26.25" customHeight="1">
      <c r="A77" s="77">
        <v>4</v>
      </c>
      <c r="B77" s="124" t="s">
        <v>158</v>
      </c>
      <c r="C77" s="78" t="s">
        <v>31</v>
      </c>
      <c r="D77" s="146">
        <v>2500</v>
      </c>
      <c r="E77" s="146">
        <f t="shared" si="47"/>
        <v>1500</v>
      </c>
      <c r="F77" s="146">
        <v>1500</v>
      </c>
      <c r="G77" s="146"/>
      <c r="H77" s="146">
        <v>130</v>
      </c>
      <c r="I77" s="146">
        <v>130</v>
      </c>
      <c r="J77" s="146">
        <v>130</v>
      </c>
      <c r="K77" s="146">
        <f>J77</f>
        <v>130</v>
      </c>
      <c r="L77" s="146">
        <f>E77</f>
        <v>1500</v>
      </c>
      <c r="M77" s="125"/>
      <c r="N77" s="184">
        <f t="shared" si="41"/>
        <v>2370</v>
      </c>
      <c r="O77" s="233">
        <f t="shared" si="42"/>
        <v>1370</v>
      </c>
      <c r="P77" s="185">
        <f t="shared" si="43"/>
        <v>0</v>
      </c>
      <c r="Q77" s="233">
        <f t="shared" si="44"/>
        <v>0</v>
      </c>
      <c r="R77" s="233">
        <f t="shared" si="45"/>
        <v>1370</v>
      </c>
      <c r="S77" s="233">
        <f t="shared" si="46"/>
        <v>1000</v>
      </c>
    </row>
    <row r="78" spans="1:19" s="19" customFormat="1" ht="65.25" customHeight="1">
      <c r="A78" s="77">
        <v>5</v>
      </c>
      <c r="B78" s="124" t="s">
        <v>164</v>
      </c>
      <c r="C78" s="78" t="s">
        <v>31</v>
      </c>
      <c r="D78" s="146">
        <v>1300</v>
      </c>
      <c r="E78" s="146">
        <f t="shared" si="47"/>
        <v>367</v>
      </c>
      <c r="F78" s="146">
        <v>367</v>
      </c>
      <c r="G78" s="146"/>
      <c r="H78" s="146">
        <v>0</v>
      </c>
      <c r="I78" s="146">
        <f t="shared" ref="I78" si="48">H78</f>
        <v>0</v>
      </c>
      <c r="J78" s="146"/>
      <c r="K78" s="146">
        <f>J78</f>
        <v>0</v>
      </c>
      <c r="L78" s="146">
        <f>E78</f>
        <v>367</v>
      </c>
      <c r="M78" s="125" t="s">
        <v>264</v>
      </c>
      <c r="N78" s="184">
        <f t="shared" si="41"/>
        <v>1300</v>
      </c>
      <c r="O78" s="233">
        <f t="shared" si="42"/>
        <v>367</v>
      </c>
      <c r="P78" s="185">
        <f t="shared" si="43"/>
        <v>0</v>
      </c>
      <c r="Q78" s="233">
        <f t="shared" si="44"/>
        <v>0</v>
      </c>
      <c r="R78" s="233">
        <f t="shared" si="45"/>
        <v>367</v>
      </c>
      <c r="S78" s="233">
        <f t="shared" si="46"/>
        <v>933</v>
      </c>
    </row>
    <row r="79" spans="1:19" s="19" customFormat="1" ht="21" customHeight="1">
      <c r="A79" s="22" t="s">
        <v>159</v>
      </c>
      <c r="B79" s="168" t="s">
        <v>160</v>
      </c>
      <c r="C79" s="168"/>
      <c r="D79" s="148">
        <f>D80</f>
        <v>11000</v>
      </c>
      <c r="E79" s="148">
        <f>F79+G79</f>
        <v>2537</v>
      </c>
      <c r="F79" s="148">
        <f t="shared" ref="F79" si="49">F80</f>
        <v>2537</v>
      </c>
      <c r="G79" s="148"/>
      <c r="H79" s="148">
        <f t="shared" ref="H79:L80" si="50">H80</f>
        <v>9934.777</v>
      </c>
      <c r="I79" s="148">
        <f t="shared" si="50"/>
        <v>10489.777</v>
      </c>
      <c r="J79" s="148">
        <f t="shared" si="50"/>
        <v>2537</v>
      </c>
      <c r="K79" s="148">
        <f t="shared" si="50"/>
        <v>5703.6329999999998</v>
      </c>
      <c r="L79" s="148">
        <f t="shared" si="50"/>
        <v>2537</v>
      </c>
      <c r="M79" s="169"/>
      <c r="N79" s="184">
        <f t="shared" si="41"/>
        <v>5296.3670000000002</v>
      </c>
      <c r="O79" s="233">
        <f t="shared" si="42"/>
        <v>0</v>
      </c>
      <c r="P79" s="185">
        <f t="shared" si="43"/>
        <v>4786.1440000000002</v>
      </c>
      <c r="Q79" s="233">
        <f t="shared" si="44"/>
        <v>0</v>
      </c>
      <c r="R79" s="233">
        <f t="shared" si="45"/>
        <v>0</v>
      </c>
      <c r="S79" s="233">
        <f t="shared" si="46"/>
        <v>5296.3670000000002</v>
      </c>
    </row>
    <row r="80" spans="1:19" s="19" customFormat="1" ht="21" customHeight="1">
      <c r="A80" s="22" t="s">
        <v>23</v>
      </c>
      <c r="B80" s="25" t="s">
        <v>161</v>
      </c>
      <c r="C80" s="170"/>
      <c r="D80" s="149">
        <f>D81</f>
        <v>11000</v>
      </c>
      <c r="E80" s="149">
        <f>F80+G80</f>
        <v>2537</v>
      </c>
      <c r="F80" s="149">
        <f t="shared" ref="F80" si="51">F81</f>
        <v>2537</v>
      </c>
      <c r="G80" s="149"/>
      <c r="H80" s="149">
        <f t="shared" si="50"/>
        <v>9934.777</v>
      </c>
      <c r="I80" s="149">
        <f t="shared" si="50"/>
        <v>10489.777</v>
      </c>
      <c r="J80" s="149">
        <f t="shared" si="50"/>
        <v>2537</v>
      </c>
      <c r="K80" s="149">
        <f t="shared" si="50"/>
        <v>5703.6329999999998</v>
      </c>
      <c r="L80" s="149">
        <f t="shared" si="50"/>
        <v>2537</v>
      </c>
      <c r="M80" s="125"/>
      <c r="N80" s="184">
        <f t="shared" si="41"/>
        <v>5296.3670000000002</v>
      </c>
      <c r="O80" s="233">
        <f t="shared" si="42"/>
        <v>0</v>
      </c>
      <c r="P80" s="185">
        <f t="shared" si="43"/>
        <v>4786.1440000000002</v>
      </c>
      <c r="Q80" s="233">
        <f t="shared" si="44"/>
        <v>0</v>
      </c>
      <c r="R80" s="233">
        <f t="shared" si="45"/>
        <v>0</v>
      </c>
      <c r="S80" s="233">
        <f t="shared" si="46"/>
        <v>5296.3670000000002</v>
      </c>
    </row>
    <row r="81" spans="1:19" s="17" customFormat="1" ht="21" customHeight="1">
      <c r="A81" s="171" t="s">
        <v>29</v>
      </c>
      <c r="B81" s="25" t="s">
        <v>108</v>
      </c>
      <c r="C81" s="172"/>
      <c r="D81" s="149">
        <f t="shared" ref="D81:K81" si="52">SUM(D82:D83)</f>
        <v>11000</v>
      </c>
      <c r="E81" s="149">
        <f>F81+G81</f>
        <v>2537</v>
      </c>
      <c r="F81" s="149">
        <f t="shared" si="52"/>
        <v>2537</v>
      </c>
      <c r="G81" s="149"/>
      <c r="H81" s="149">
        <f t="shared" si="52"/>
        <v>9934.777</v>
      </c>
      <c r="I81" s="149">
        <f t="shared" si="52"/>
        <v>10489.777</v>
      </c>
      <c r="J81" s="149">
        <f t="shared" si="52"/>
        <v>2537</v>
      </c>
      <c r="K81" s="149">
        <f t="shared" si="52"/>
        <v>5703.6329999999998</v>
      </c>
      <c r="L81" s="149">
        <f t="shared" ref="L81" si="53">SUM(L82:L83)</f>
        <v>2537</v>
      </c>
      <c r="M81" s="125"/>
      <c r="N81" s="184">
        <f t="shared" si="41"/>
        <v>5296.3670000000002</v>
      </c>
      <c r="O81" s="233">
        <f t="shared" si="42"/>
        <v>0</v>
      </c>
      <c r="P81" s="185">
        <f t="shared" si="43"/>
        <v>4786.1440000000002</v>
      </c>
      <c r="Q81" s="233">
        <f t="shared" si="44"/>
        <v>0</v>
      </c>
      <c r="R81" s="233">
        <f t="shared" si="45"/>
        <v>0</v>
      </c>
      <c r="S81" s="233">
        <f t="shared" si="46"/>
        <v>5296.3670000000002</v>
      </c>
    </row>
    <row r="82" spans="1:19" s="19" customFormat="1" ht="33.75" customHeight="1">
      <c r="A82" s="77">
        <v>1</v>
      </c>
      <c r="B82" s="124" t="s">
        <v>162</v>
      </c>
      <c r="C82" s="78" t="s">
        <v>42</v>
      </c>
      <c r="D82" s="146">
        <v>5500</v>
      </c>
      <c r="E82" s="146">
        <f>F82+G82</f>
        <v>1250</v>
      </c>
      <c r="F82" s="146">
        <v>1250</v>
      </c>
      <c r="G82" s="146"/>
      <c r="H82" s="146">
        <f>1231.561+3675</f>
        <v>4906.5609999999997</v>
      </c>
      <c r="I82" s="146">
        <v>5138.5609999999997</v>
      </c>
      <c r="J82" s="146">
        <v>1250</v>
      </c>
      <c r="K82" s="146">
        <f>1586.633+J82</f>
        <v>2836.6329999999998</v>
      </c>
      <c r="L82" s="146">
        <f>E82</f>
        <v>1250</v>
      </c>
      <c r="M82" s="173" t="s">
        <v>258</v>
      </c>
      <c r="N82" s="184">
        <f t="shared" si="41"/>
        <v>2663.3670000000002</v>
      </c>
      <c r="O82" s="233">
        <f t="shared" si="42"/>
        <v>0</v>
      </c>
      <c r="P82" s="185">
        <f t="shared" si="43"/>
        <v>2301.9279999999999</v>
      </c>
      <c r="Q82" s="233">
        <f t="shared" si="44"/>
        <v>0</v>
      </c>
      <c r="R82" s="233">
        <f t="shared" si="45"/>
        <v>0</v>
      </c>
      <c r="S82" s="233">
        <f t="shared" si="46"/>
        <v>2663.3670000000002</v>
      </c>
    </row>
    <row r="83" spans="1:19" s="19" customFormat="1" ht="33.75" customHeight="1">
      <c r="A83" s="77">
        <v>2</v>
      </c>
      <c r="B83" s="124" t="s">
        <v>163</v>
      </c>
      <c r="C83" s="78" t="s">
        <v>31</v>
      </c>
      <c r="D83" s="146">
        <v>5500</v>
      </c>
      <c r="E83" s="146">
        <f>F83+G83</f>
        <v>1287</v>
      </c>
      <c r="F83" s="146">
        <f>2537-F82</f>
        <v>1287</v>
      </c>
      <c r="G83" s="146"/>
      <c r="H83" s="146">
        <f>1908.216+3120</f>
        <v>5028.2160000000003</v>
      </c>
      <c r="I83" s="146">
        <v>5351.2160000000003</v>
      </c>
      <c r="J83" s="146">
        <v>1287</v>
      </c>
      <c r="K83" s="146">
        <f>1580+J83</f>
        <v>2867</v>
      </c>
      <c r="L83" s="146">
        <f>E83</f>
        <v>1287</v>
      </c>
      <c r="M83" s="173" t="s">
        <v>258</v>
      </c>
      <c r="N83" s="184">
        <f t="shared" si="41"/>
        <v>2633</v>
      </c>
      <c r="O83" s="233">
        <f t="shared" si="42"/>
        <v>0</v>
      </c>
      <c r="P83" s="185">
        <f t="shared" si="43"/>
        <v>2484.2160000000003</v>
      </c>
      <c r="Q83" s="233">
        <f t="shared" si="44"/>
        <v>0</v>
      </c>
      <c r="R83" s="233">
        <f t="shared" si="45"/>
        <v>0</v>
      </c>
      <c r="S83" s="233">
        <f t="shared" si="46"/>
        <v>2633</v>
      </c>
    </row>
  </sheetData>
  <mergeCells count="19">
    <mergeCell ref="I6:I7"/>
    <mergeCell ref="J6:J7"/>
    <mergeCell ref="K6:K7"/>
    <mergeCell ref="M5:M7"/>
    <mergeCell ref="E4:M4"/>
    <mergeCell ref="A1:B1"/>
    <mergeCell ref="A2:M2"/>
    <mergeCell ref="A3:M3"/>
    <mergeCell ref="A5:A7"/>
    <mergeCell ref="B5:B7"/>
    <mergeCell ref="C5:C7"/>
    <mergeCell ref="D5:D7"/>
    <mergeCell ref="H5:I5"/>
    <mergeCell ref="J5:K5"/>
    <mergeCell ref="L5:L7"/>
    <mergeCell ref="E6:E7"/>
    <mergeCell ref="F6:G6"/>
    <mergeCell ref="E5:G5"/>
    <mergeCell ref="H6:H7"/>
  </mergeCells>
  <pageMargins left="0.39370078740157499" right="0" top="0.25" bottom="0.25" header="0.31496062992126" footer="0.31496062992126"/>
  <pageSetup paperSize="9" scale="69" fitToHeight="0" orientation="landscape" verticalDpi="0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9">
    <tabColor rgb="FFFFFF00"/>
    <pageSetUpPr fitToPage="1"/>
  </sheetPr>
  <dimension ref="A1:Q34"/>
  <sheetViews>
    <sheetView view="pageBreakPreview" zoomScale="85" zoomScaleNormal="70" zoomScaleSheetLayoutView="85" workbookViewId="0">
      <selection activeCell="G11" sqref="G11"/>
    </sheetView>
  </sheetViews>
  <sheetFormatPr defaultColWidth="8.75" defaultRowHeight="15.5"/>
  <cols>
    <col min="1" max="1" width="5.58203125" style="91" customWidth="1"/>
    <col min="2" max="2" width="55.75" style="88" customWidth="1"/>
    <col min="3" max="3" width="16.33203125" style="88" customWidth="1"/>
    <col min="4" max="4" width="16" style="102" customWidth="1"/>
    <col min="5" max="6" width="18" style="103" customWidth="1"/>
    <col min="7" max="11" width="18" style="137" customWidth="1"/>
    <col min="12" max="12" width="18.5" style="87" customWidth="1"/>
    <col min="13" max="13" width="15.75" style="88" customWidth="1"/>
    <col min="14" max="14" width="18.75" style="88" customWidth="1"/>
    <col min="15" max="15" width="17.5" style="88" customWidth="1"/>
    <col min="16" max="16" width="20" style="88" customWidth="1"/>
    <col min="17" max="17" width="19.58203125" style="88" customWidth="1"/>
    <col min="18" max="16384" width="8.75" style="88"/>
  </cols>
  <sheetData>
    <row r="1" spans="1:17" ht="24" customHeight="1">
      <c r="A1" s="288" t="s">
        <v>216</v>
      </c>
      <c r="B1" s="288"/>
      <c r="C1" s="86"/>
      <c r="D1" s="86"/>
      <c r="E1" s="85"/>
      <c r="F1" s="85"/>
      <c r="G1" s="136"/>
      <c r="H1" s="136"/>
      <c r="I1" s="136"/>
      <c r="J1" s="136"/>
      <c r="K1" s="136"/>
    </row>
    <row r="2" spans="1:17" ht="27" customHeight="1">
      <c r="A2" s="289" t="s">
        <v>296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</row>
    <row r="3" spans="1:17" ht="27" customHeight="1">
      <c r="A3" s="290" t="str">
        <f>'Biểu số 03 (ĐTC huyện)'!A3:N3</f>
        <v>(Kèm theo Báo cáo số         /BC-UBND, ngày        tháng 6 năm 2022 của UBND huyện Tuần Giáo)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</row>
    <row r="4" spans="1:17" ht="28" customHeight="1">
      <c r="B4" s="92"/>
      <c r="C4" s="92"/>
      <c r="D4" s="93"/>
      <c r="E4" s="277" t="s">
        <v>46</v>
      </c>
      <c r="F4" s="277"/>
      <c r="G4" s="277"/>
      <c r="H4" s="277"/>
      <c r="I4" s="277"/>
      <c r="J4" s="277"/>
      <c r="K4" s="277"/>
      <c r="L4" s="277"/>
    </row>
    <row r="5" spans="1:17" ht="42" customHeight="1">
      <c r="A5" s="285" t="s">
        <v>51</v>
      </c>
      <c r="B5" s="301" t="s">
        <v>44</v>
      </c>
      <c r="C5" s="304" t="s">
        <v>27</v>
      </c>
      <c r="D5" s="285" t="s">
        <v>5</v>
      </c>
      <c r="E5" s="296" t="s">
        <v>105</v>
      </c>
      <c r="F5" s="297"/>
      <c r="G5" s="278" t="s">
        <v>83</v>
      </c>
      <c r="H5" s="279"/>
      <c r="I5" s="278" t="s">
        <v>84</v>
      </c>
      <c r="J5" s="279"/>
      <c r="K5" s="280" t="s">
        <v>251</v>
      </c>
      <c r="L5" s="285" t="s">
        <v>8</v>
      </c>
    </row>
    <row r="6" spans="1:17" ht="42" customHeight="1">
      <c r="A6" s="286"/>
      <c r="B6" s="302"/>
      <c r="C6" s="305"/>
      <c r="D6" s="286"/>
      <c r="E6" s="299" t="s">
        <v>279</v>
      </c>
      <c r="F6" s="242" t="s">
        <v>15</v>
      </c>
      <c r="G6" s="280" t="s">
        <v>217</v>
      </c>
      <c r="H6" s="280" t="s">
        <v>88</v>
      </c>
      <c r="I6" s="280" t="s">
        <v>217</v>
      </c>
      <c r="J6" s="280" t="s">
        <v>89</v>
      </c>
      <c r="K6" s="281"/>
      <c r="L6" s="286"/>
    </row>
    <row r="7" spans="1:17" s="86" customFormat="1" ht="63.75" customHeight="1">
      <c r="A7" s="287"/>
      <c r="B7" s="303"/>
      <c r="C7" s="306"/>
      <c r="D7" s="287"/>
      <c r="E7" s="300"/>
      <c r="F7" s="242" t="s">
        <v>287</v>
      </c>
      <c r="G7" s="282"/>
      <c r="H7" s="282"/>
      <c r="I7" s="282"/>
      <c r="J7" s="282"/>
      <c r="K7" s="282"/>
      <c r="L7" s="287"/>
    </row>
    <row r="8" spans="1:17" s="86" customFormat="1" ht="42" customHeight="1">
      <c r="A8" s="105"/>
      <c r="B8" s="105" t="s">
        <v>56</v>
      </c>
      <c r="C8" s="105"/>
      <c r="D8" s="106">
        <f t="shared" ref="D8:J8" si="0">D9+D22</f>
        <v>48350</v>
      </c>
      <c r="E8" s="106">
        <f t="shared" si="0"/>
        <v>25318.802</v>
      </c>
      <c r="F8" s="106">
        <f t="shared" si="0"/>
        <v>25318.802</v>
      </c>
      <c r="G8" s="106">
        <f t="shared" si="0"/>
        <v>5171.5250000000005</v>
      </c>
      <c r="H8" s="106">
        <f t="shared" si="0"/>
        <v>30366.044000000005</v>
      </c>
      <c r="I8" s="106">
        <f t="shared" si="0"/>
        <v>18397.043999999998</v>
      </c>
      <c r="J8" s="106">
        <f t="shared" si="0"/>
        <v>30366.044000000005</v>
      </c>
      <c r="K8" s="106">
        <f t="shared" ref="K8" si="1">K9+K22</f>
        <v>25318.802</v>
      </c>
      <c r="L8" s="95"/>
      <c r="M8" s="236">
        <f>+D8-J8</f>
        <v>17983.955999999995</v>
      </c>
      <c r="N8" s="96">
        <f>+H8-J8</f>
        <v>0</v>
      </c>
      <c r="O8" s="236">
        <f>+E8-I8</f>
        <v>6921.7580000000016</v>
      </c>
      <c r="P8" s="236">
        <f>+K8-I8</f>
        <v>6921.7580000000016</v>
      </c>
      <c r="Q8" s="236">
        <f>+D8-J8-P8</f>
        <v>11062.197999999993</v>
      </c>
    </row>
    <row r="9" spans="1:17" ht="42" customHeight="1">
      <c r="A9" s="32" t="s">
        <v>23</v>
      </c>
      <c r="B9" s="107" t="s">
        <v>58</v>
      </c>
      <c r="C9" s="32"/>
      <c r="D9" s="108">
        <f t="shared" ref="D9:F9" si="2">D10</f>
        <v>26050</v>
      </c>
      <c r="E9" s="108">
        <f t="shared" si="2"/>
        <v>13718.802</v>
      </c>
      <c r="F9" s="108">
        <f t="shared" si="2"/>
        <v>13718.802</v>
      </c>
      <c r="G9" s="106">
        <f>G10</f>
        <v>0</v>
      </c>
      <c r="H9" s="106">
        <f t="shared" ref="H9:K9" si="3">H10</f>
        <v>25194.519000000004</v>
      </c>
      <c r="I9" s="106">
        <f t="shared" si="3"/>
        <v>13225.518999999998</v>
      </c>
      <c r="J9" s="106">
        <f t="shared" si="3"/>
        <v>25194.519000000004</v>
      </c>
      <c r="K9" s="108">
        <f t="shared" si="3"/>
        <v>13718.802</v>
      </c>
      <c r="L9" s="97"/>
      <c r="M9" s="236">
        <f t="shared" ref="M9:M33" si="4">+D9-J9</f>
        <v>855.48099999999613</v>
      </c>
      <c r="N9" s="96">
        <f t="shared" ref="N9:N33" si="5">+H9-J9</f>
        <v>0</v>
      </c>
      <c r="O9" s="236">
        <f t="shared" ref="O9:O33" si="6">+E9-I9</f>
        <v>493.28300000000127</v>
      </c>
      <c r="P9" s="236">
        <f t="shared" ref="P9:P33" si="7">+K9-I9</f>
        <v>493.28300000000127</v>
      </c>
      <c r="Q9" s="236">
        <f t="shared" ref="Q9:Q33" si="8">+D9-J9-P9</f>
        <v>362.19799999999486</v>
      </c>
    </row>
    <row r="10" spans="1:17" s="86" customFormat="1" ht="42" customHeight="1">
      <c r="A10" s="32" t="s">
        <v>29</v>
      </c>
      <c r="B10" s="107" t="s">
        <v>170</v>
      </c>
      <c r="C10" s="32"/>
      <c r="D10" s="108">
        <f t="shared" ref="D10:J10" si="9">SUM(D11:D21)</f>
        <v>26050</v>
      </c>
      <c r="E10" s="108">
        <f t="shared" si="9"/>
        <v>13718.802</v>
      </c>
      <c r="F10" s="108">
        <f t="shared" si="9"/>
        <v>13718.802</v>
      </c>
      <c r="G10" s="106">
        <f t="shared" si="9"/>
        <v>0</v>
      </c>
      <c r="H10" s="106">
        <f>SUM(H11:H21)</f>
        <v>25194.519000000004</v>
      </c>
      <c r="I10" s="106">
        <f t="shared" si="9"/>
        <v>13225.518999999998</v>
      </c>
      <c r="J10" s="106">
        <f t="shared" si="9"/>
        <v>25194.519000000004</v>
      </c>
      <c r="K10" s="108">
        <f t="shared" ref="K10" si="10">SUM(K11:K21)</f>
        <v>13718.802</v>
      </c>
      <c r="L10" s="98"/>
      <c r="M10" s="236">
        <f t="shared" si="4"/>
        <v>855.48099999999613</v>
      </c>
      <c r="N10" s="96">
        <f t="shared" si="5"/>
        <v>0</v>
      </c>
      <c r="O10" s="236">
        <f t="shared" si="6"/>
        <v>493.28300000000127</v>
      </c>
      <c r="P10" s="236">
        <f t="shared" si="7"/>
        <v>493.28300000000127</v>
      </c>
      <c r="Q10" s="236">
        <f t="shared" si="8"/>
        <v>362.19799999999486</v>
      </c>
    </row>
    <row r="11" spans="1:17" s="86" customFormat="1" ht="42" customHeight="1">
      <c r="A11" s="109">
        <v>1</v>
      </c>
      <c r="B11" s="111" t="s">
        <v>171</v>
      </c>
      <c r="C11" s="78" t="s">
        <v>172</v>
      </c>
      <c r="D11" s="110">
        <v>3000</v>
      </c>
      <c r="E11" s="110">
        <v>380.80199999999968</v>
      </c>
      <c r="F11" s="110">
        <v>380.80199999999968</v>
      </c>
      <c r="G11" s="160"/>
      <c r="H11" s="160">
        <v>2978.1019999999999</v>
      </c>
      <c r="I11" s="160">
        <v>380.80200000000002</v>
      </c>
      <c r="J11" s="160">
        <v>2978.1019999999999</v>
      </c>
      <c r="K11" s="110">
        <v>380.80199999999968</v>
      </c>
      <c r="L11" s="98"/>
      <c r="M11" s="236">
        <f t="shared" si="4"/>
        <v>21.898000000000138</v>
      </c>
      <c r="N11" s="96">
        <f t="shared" si="5"/>
        <v>0</v>
      </c>
      <c r="O11" s="236">
        <f t="shared" si="6"/>
        <v>0</v>
      </c>
      <c r="P11" s="236">
        <f t="shared" si="7"/>
        <v>0</v>
      </c>
      <c r="Q11" s="236">
        <f t="shared" si="8"/>
        <v>21.898000000000138</v>
      </c>
    </row>
    <row r="12" spans="1:17" s="86" customFormat="1" ht="42" customHeight="1">
      <c r="A12" s="114">
        <v>2</v>
      </c>
      <c r="B12" s="115" t="s">
        <v>174</v>
      </c>
      <c r="C12" s="114" t="s">
        <v>41</v>
      </c>
      <c r="D12" s="110">
        <v>2400</v>
      </c>
      <c r="E12" s="110">
        <v>1399</v>
      </c>
      <c r="F12" s="110">
        <v>1399</v>
      </c>
      <c r="G12" s="160"/>
      <c r="H12" s="160">
        <v>2334.0549999999998</v>
      </c>
      <c r="I12" s="160">
        <v>1334.0550000000001</v>
      </c>
      <c r="J12" s="160">
        <v>2334.0549999999998</v>
      </c>
      <c r="K12" s="110">
        <v>1399</v>
      </c>
      <c r="L12" s="99"/>
      <c r="M12" s="236">
        <f t="shared" si="4"/>
        <v>65.945000000000164</v>
      </c>
      <c r="N12" s="96">
        <f t="shared" si="5"/>
        <v>0</v>
      </c>
      <c r="O12" s="236">
        <f t="shared" si="6"/>
        <v>64.944999999999936</v>
      </c>
      <c r="P12" s="236">
        <f t="shared" si="7"/>
        <v>64.944999999999936</v>
      </c>
      <c r="Q12" s="236">
        <f t="shared" si="8"/>
        <v>1.0000000000002274</v>
      </c>
    </row>
    <row r="13" spans="1:17" s="86" customFormat="1" ht="42" customHeight="1">
      <c r="A13" s="109">
        <v>3</v>
      </c>
      <c r="B13" s="115" t="s">
        <v>175</v>
      </c>
      <c r="C13" s="114" t="s">
        <v>43</v>
      </c>
      <c r="D13" s="110">
        <v>2300</v>
      </c>
      <c r="E13" s="110">
        <v>1327</v>
      </c>
      <c r="F13" s="110">
        <v>1327</v>
      </c>
      <c r="G13" s="160"/>
      <c r="H13" s="160">
        <v>2197.172</v>
      </c>
      <c r="I13" s="160">
        <v>1225.472</v>
      </c>
      <c r="J13" s="160">
        <v>2197.172</v>
      </c>
      <c r="K13" s="110">
        <v>1327</v>
      </c>
      <c r="L13" s="99"/>
      <c r="M13" s="236">
        <f t="shared" si="4"/>
        <v>102.82799999999997</v>
      </c>
      <c r="N13" s="96">
        <f t="shared" si="5"/>
        <v>0</v>
      </c>
      <c r="O13" s="236">
        <f t="shared" si="6"/>
        <v>101.52800000000002</v>
      </c>
      <c r="P13" s="236">
        <f t="shared" si="7"/>
        <v>101.52800000000002</v>
      </c>
      <c r="Q13" s="236">
        <f t="shared" si="8"/>
        <v>1.2999999999999545</v>
      </c>
    </row>
    <row r="14" spans="1:17" s="86" customFormat="1" ht="42" customHeight="1">
      <c r="A14" s="114">
        <v>4</v>
      </c>
      <c r="B14" s="115" t="s">
        <v>176</v>
      </c>
      <c r="C14" s="114" t="s">
        <v>177</v>
      </c>
      <c r="D14" s="110">
        <v>2650</v>
      </c>
      <c r="E14" s="110">
        <v>1543</v>
      </c>
      <c r="F14" s="110">
        <v>1543</v>
      </c>
      <c r="G14" s="160"/>
      <c r="H14" s="160">
        <v>2630.931</v>
      </c>
      <c r="I14" s="160">
        <v>1530.931</v>
      </c>
      <c r="J14" s="160">
        <v>2630.931</v>
      </c>
      <c r="K14" s="110">
        <v>1543</v>
      </c>
      <c r="L14" s="98"/>
      <c r="M14" s="236">
        <f t="shared" si="4"/>
        <v>19.06899999999996</v>
      </c>
      <c r="N14" s="96">
        <f t="shared" si="5"/>
        <v>0</v>
      </c>
      <c r="O14" s="236">
        <f t="shared" si="6"/>
        <v>12.06899999999996</v>
      </c>
      <c r="P14" s="236">
        <f t="shared" si="7"/>
        <v>12.06899999999996</v>
      </c>
      <c r="Q14" s="236">
        <f t="shared" si="8"/>
        <v>7</v>
      </c>
    </row>
    <row r="15" spans="1:17" s="86" customFormat="1" ht="42" customHeight="1">
      <c r="A15" s="109">
        <v>5</v>
      </c>
      <c r="B15" s="115" t="s">
        <v>178</v>
      </c>
      <c r="C15" s="114" t="s">
        <v>42</v>
      </c>
      <c r="D15" s="110">
        <v>2700</v>
      </c>
      <c r="E15" s="110">
        <v>1561</v>
      </c>
      <c r="F15" s="110">
        <v>1561</v>
      </c>
      <c r="G15" s="160"/>
      <c r="H15" s="160">
        <v>2589.91</v>
      </c>
      <c r="I15" s="160">
        <v>1489.91</v>
      </c>
      <c r="J15" s="160">
        <v>2589.91</v>
      </c>
      <c r="K15" s="110">
        <v>1561</v>
      </c>
      <c r="L15" s="98"/>
      <c r="M15" s="236">
        <f t="shared" si="4"/>
        <v>110.09000000000015</v>
      </c>
      <c r="N15" s="96">
        <f t="shared" si="5"/>
        <v>0</v>
      </c>
      <c r="O15" s="236">
        <f t="shared" si="6"/>
        <v>71.089999999999918</v>
      </c>
      <c r="P15" s="236">
        <f t="shared" si="7"/>
        <v>71.089999999999918</v>
      </c>
      <c r="Q15" s="236">
        <f t="shared" si="8"/>
        <v>39.000000000000227</v>
      </c>
    </row>
    <row r="16" spans="1:17" s="86" customFormat="1" ht="42" customHeight="1">
      <c r="A16" s="114">
        <v>6</v>
      </c>
      <c r="B16" s="115" t="s">
        <v>179</v>
      </c>
      <c r="C16" s="114" t="s">
        <v>38</v>
      </c>
      <c r="D16" s="110">
        <v>2200</v>
      </c>
      <c r="E16" s="110">
        <v>1382</v>
      </c>
      <c r="F16" s="110">
        <v>1382</v>
      </c>
      <c r="G16" s="160"/>
      <c r="H16" s="160">
        <v>2098.1689999999999</v>
      </c>
      <c r="I16" s="160">
        <v>1298.1690000000001</v>
      </c>
      <c r="J16" s="160">
        <v>2098.1689999999999</v>
      </c>
      <c r="K16" s="110">
        <v>1382</v>
      </c>
      <c r="L16" s="99"/>
      <c r="M16" s="236">
        <f t="shared" si="4"/>
        <v>101.83100000000013</v>
      </c>
      <c r="N16" s="96">
        <f t="shared" si="5"/>
        <v>0</v>
      </c>
      <c r="O16" s="236">
        <f t="shared" si="6"/>
        <v>83.830999999999904</v>
      </c>
      <c r="P16" s="236">
        <f t="shared" si="7"/>
        <v>83.830999999999904</v>
      </c>
      <c r="Q16" s="236">
        <f t="shared" si="8"/>
        <v>18.000000000000227</v>
      </c>
    </row>
    <row r="17" spans="1:17" s="86" customFormat="1" ht="42" customHeight="1">
      <c r="A17" s="109">
        <v>7</v>
      </c>
      <c r="B17" s="115" t="s">
        <v>180</v>
      </c>
      <c r="C17" s="114" t="s">
        <v>173</v>
      </c>
      <c r="D17" s="110">
        <v>2100</v>
      </c>
      <c r="E17" s="110">
        <v>1210</v>
      </c>
      <c r="F17" s="110">
        <v>1210</v>
      </c>
      <c r="G17" s="160"/>
      <c r="H17" s="160">
        <v>2008.7570000000001</v>
      </c>
      <c r="I17" s="160">
        <v>1208.7570000000001</v>
      </c>
      <c r="J17" s="160">
        <v>2008.7570000000001</v>
      </c>
      <c r="K17" s="110">
        <v>1210</v>
      </c>
      <c r="L17" s="98"/>
      <c r="M17" s="236">
        <f t="shared" si="4"/>
        <v>91.242999999999938</v>
      </c>
      <c r="N17" s="96">
        <f t="shared" si="5"/>
        <v>0</v>
      </c>
      <c r="O17" s="236">
        <f t="shared" si="6"/>
        <v>1.2429999999999382</v>
      </c>
      <c r="P17" s="236">
        <f t="shared" si="7"/>
        <v>1.2429999999999382</v>
      </c>
      <c r="Q17" s="236">
        <f t="shared" si="8"/>
        <v>90</v>
      </c>
    </row>
    <row r="18" spans="1:17" s="86" customFormat="1" ht="42" customHeight="1">
      <c r="A18" s="114">
        <v>8</v>
      </c>
      <c r="B18" s="115" t="s">
        <v>181</v>
      </c>
      <c r="C18" s="114" t="s">
        <v>182</v>
      </c>
      <c r="D18" s="110">
        <v>2000</v>
      </c>
      <c r="E18" s="110">
        <v>1193</v>
      </c>
      <c r="F18" s="110">
        <v>1193</v>
      </c>
      <c r="G18" s="160"/>
      <c r="H18" s="160">
        <v>1984.165</v>
      </c>
      <c r="I18" s="160">
        <v>1184.165</v>
      </c>
      <c r="J18" s="160">
        <v>1984.165</v>
      </c>
      <c r="K18" s="110">
        <v>1193</v>
      </c>
      <c r="L18" s="98"/>
      <c r="M18" s="236">
        <f t="shared" si="4"/>
        <v>15.835000000000036</v>
      </c>
      <c r="N18" s="96">
        <f t="shared" si="5"/>
        <v>0</v>
      </c>
      <c r="O18" s="236">
        <f t="shared" si="6"/>
        <v>8.8350000000000364</v>
      </c>
      <c r="P18" s="236">
        <f t="shared" si="7"/>
        <v>8.8350000000000364</v>
      </c>
      <c r="Q18" s="236">
        <f t="shared" si="8"/>
        <v>7</v>
      </c>
    </row>
    <row r="19" spans="1:17" s="86" customFormat="1" ht="42" customHeight="1">
      <c r="A19" s="109">
        <v>9</v>
      </c>
      <c r="B19" s="115" t="s">
        <v>183</v>
      </c>
      <c r="C19" s="114" t="s">
        <v>136</v>
      </c>
      <c r="D19" s="110">
        <v>1800</v>
      </c>
      <c r="E19" s="110">
        <v>935</v>
      </c>
      <c r="F19" s="110">
        <v>935</v>
      </c>
      <c r="G19" s="142"/>
      <c r="H19" s="145">
        <v>1672.5139999999999</v>
      </c>
      <c r="I19" s="145">
        <v>872.51400000000001</v>
      </c>
      <c r="J19" s="145">
        <v>1672.5139999999999</v>
      </c>
      <c r="K19" s="110">
        <v>935</v>
      </c>
      <c r="L19" s="99"/>
      <c r="M19" s="236">
        <f t="shared" si="4"/>
        <v>127.4860000000001</v>
      </c>
      <c r="N19" s="96">
        <f t="shared" si="5"/>
        <v>0</v>
      </c>
      <c r="O19" s="236">
        <f t="shared" si="6"/>
        <v>62.48599999999999</v>
      </c>
      <c r="P19" s="236">
        <f t="shared" si="7"/>
        <v>62.48599999999999</v>
      </c>
      <c r="Q19" s="236">
        <f t="shared" si="8"/>
        <v>65.000000000000114</v>
      </c>
    </row>
    <row r="20" spans="1:17" s="86" customFormat="1" ht="42" customHeight="1">
      <c r="A20" s="114">
        <v>10</v>
      </c>
      <c r="B20" s="115" t="s">
        <v>184</v>
      </c>
      <c r="C20" s="114" t="s">
        <v>116</v>
      </c>
      <c r="D20" s="110">
        <v>2300</v>
      </c>
      <c r="E20" s="110">
        <v>1290</v>
      </c>
      <c r="F20" s="110">
        <v>1290</v>
      </c>
      <c r="G20" s="142"/>
      <c r="H20" s="145">
        <v>2103.402</v>
      </c>
      <c r="I20" s="145">
        <v>1203.402</v>
      </c>
      <c r="J20" s="145">
        <v>2103.402</v>
      </c>
      <c r="K20" s="110">
        <v>1290</v>
      </c>
      <c r="L20" s="99"/>
      <c r="M20" s="236">
        <f t="shared" si="4"/>
        <v>196.59799999999996</v>
      </c>
      <c r="N20" s="96">
        <f t="shared" si="5"/>
        <v>0</v>
      </c>
      <c r="O20" s="236">
        <f t="shared" si="6"/>
        <v>86.597999999999956</v>
      </c>
      <c r="P20" s="236">
        <f t="shared" si="7"/>
        <v>86.597999999999956</v>
      </c>
      <c r="Q20" s="236">
        <f t="shared" si="8"/>
        <v>110</v>
      </c>
    </row>
    <row r="21" spans="1:17" s="86" customFormat="1" ht="42" customHeight="1">
      <c r="A21" s="109">
        <v>11</v>
      </c>
      <c r="B21" s="115" t="s">
        <v>185</v>
      </c>
      <c r="C21" s="114" t="s">
        <v>186</v>
      </c>
      <c r="D21" s="110">
        <v>2600</v>
      </c>
      <c r="E21" s="110">
        <v>1498</v>
      </c>
      <c r="F21" s="110">
        <v>1498</v>
      </c>
      <c r="G21" s="145"/>
      <c r="H21" s="145">
        <v>2597.3420000000001</v>
      </c>
      <c r="I21" s="145">
        <v>1497.3420000000001</v>
      </c>
      <c r="J21" s="145">
        <v>2597.3420000000001</v>
      </c>
      <c r="K21" s="110">
        <v>1498</v>
      </c>
      <c r="L21" s="99"/>
      <c r="M21" s="236">
        <f t="shared" si="4"/>
        <v>2.6579999999999018</v>
      </c>
      <c r="N21" s="96">
        <f t="shared" si="5"/>
        <v>0</v>
      </c>
      <c r="O21" s="236">
        <f t="shared" si="6"/>
        <v>0.65799999999990177</v>
      </c>
      <c r="P21" s="236">
        <f t="shared" si="7"/>
        <v>0.65799999999990177</v>
      </c>
      <c r="Q21" s="236">
        <f t="shared" si="8"/>
        <v>2</v>
      </c>
    </row>
    <row r="22" spans="1:17" s="86" customFormat="1" ht="35.25" customHeight="1">
      <c r="A22" s="112" t="s">
        <v>48</v>
      </c>
      <c r="B22" s="113" t="s">
        <v>187</v>
      </c>
      <c r="C22" s="22"/>
      <c r="D22" s="122">
        <f t="shared" ref="D22:K22" si="11">D23</f>
        <v>22300</v>
      </c>
      <c r="E22" s="122">
        <f t="shared" si="11"/>
        <v>11600</v>
      </c>
      <c r="F22" s="122">
        <f t="shared" si="11"/>
        <v>11600</v>
      </c>
      <c r="G22" s="122">
        <f t="shared" si="11"/>
        <v>5171.5250000000005</v>
      </c>
      <c r="H22" s="122">
        <f t="shared" si="11"/>
        <v>5171.5250000000005</v>
      </c>
      <c r="I22" s="122">
        <f t="shared" si="11"/>
        <v>5171.5250000000005</v>
      </c>
      <c r="J22" s="122">
        <f t="shared" si="11"/>
        <v>5171.5250000000005</v>
      </c>
      <c r="K22" s="122">
        <f t="shared" si="11"/>
        <v>11600</v>
      </c>
      <c r="L22" s="99"/>
      <c r="M22" s="236">
        <f t="shared" si="4"/>
        <v>17128.474999999999</v>
      </c>
      <c r="N22" s="96">
        <f t="shared" si="5"/>
        <v>0</v>
      </c>
      <c r="O22" s="236">
        <f t="shared" si="6"/>
        <v>6428.4749999999995</v>
      </c>
      <c r="P22" s="236">
        <f t="shared" si="7"/>
        <v>6428.4749999999995</v>
      </c>
      <c r="Q22" s="236">
        <f t="shared" si="8"/>
        <v>10700</v>
      </c>
    </row>
    <row r="23" spans="1:17" s="86" customFormat="1" ht="35.25" customHeight="1">
      <c r="A23" s="32" t="s">
        <v>29</v>
      </c>
      <c r="B23" s="107" t="s">
        <v>170</v>
      </c>
      <c r="C23" s="22"/>
      <c r="D23" s="108">
        <f t="shared" ref="D23:J23" si="12">SUM(D24:D33)</f>
        <v>22300</v>
      </c>
      <c r="E23" s="108">
        <f t="shared" si="12"/>
        <v>11600</v>
      </c>
      <c r="F23" s="108">
        <f t="shared" si="12"/>
        <v>11600</v>
      </c>
      <c r="G23" s="106">
        <f t="shared" si="12"/>
        <v>5171.5250000000005</v>
      </c>
      <c r="H23" s="106">
        <f t="shared" si="12"/>
        <v>5171.5250000000005</v>
      </c>
      <c r="I23" s="106">
        <f t="shared" si="12"/>
        <v>5171.5250000000005</v>
      </c>
      <c r="J23" s="106">
        <f t="shared" si="12"/>
        <v>5171.5250000000005</v>
      </c>
      <c r="K23" s="108">
        <f t="shared" ref="K23" si="13">SUM(K24:K33)</f>
        <v>11600</v>
      </c>
      <c r="L23" s="99"/>
      <c r="M23" s="236">
        <f t="shared" si="4"/>
        <v>17128.474999999999</v>
      </c>
      <c r="N23" s="96">
        <f t="shared" si="5"/>
        <v>0</v>
      </c>
      <c r="O23" s="236">
        <f t="shared" si="6"/>
        <v>6428.4749999999995</v>
      </c>
      <c r="P23" s="236">
        <f t="shared" si="7"/>
        <v>6428.4749999999995</v>
      </c>
      <c r="Q23" s="236">
        <f t="shared" si="8"/>
        <v>10700</v>
      </c>
    </row>
    <row r="24" spans="1:17" s="86" customFormat="1" ht="35.25" customHeight="1">
      <c r="A24" s="116">
        <v>1</v>
      </c>
      <c r="B24" s="111" t="s">
        <v>188</v>
      </c>
      <c r="C24" s="78" t="s">
        <v>77</v>
      </c>
      <c r="D24" s="117">
        <v>2500</v>
      </c>
      <c r="E24" s="118">
        <v>1200</v>
      </c>
      <c r="F24" s="118">
        <v>1200</v>
      </c>
      <c r="G24" s="161">
        <v>140.66300000000001</v>
      </c>
      <c r="H24" s="161">
        <v>140.66300000000001</v>
      </c>
      <c r="I24" s="161">
        <v>140.66300000000001</v>
      </c>
      <c r="J24" s="161">
        <v>140.66300000000001</v>
      </c>
      <c r="K24" s="118">
        <v>1200</v>
      </c>
      <c r="L24" s="99"/>
      <c r="M24" s="236">
        <f t="shared" si="4"/>
        <v>2359.337</v>
      </c>
      <c r="N24" s="96">
        <f t="shared" si="5"/>
        <v>0</v>
      </c>
      <c r="O24" s="236">
        <f t="shared" si="6"/>
        <v>1059.337</v>
      </c>
      <c r="P24" s="236">
        <f t="shared" si="7"/>
        <v>1059.337</v>
      </c>
      <c r="Q24" s="236">
        <f t="shared" si="8"/>
        <v>1300</v>
      </c>
    </row>
    <row r="25" spans="1:17" ht="35.25" customHeight="1">
      <c r="A25" s="116">
        <v>2</v>
      </c>
      <c r="B25" s="111" t="s">
        <v>189</v>
      </c>
      <c r="C25" s="78" t="s">
        <v>126</v>
      </c>
      <c r="D25" s="117">
        <v>2000</v>
      </c>
      <c r="E25" s="118">
        <v>1000</v>
      </c>
      <c r="F25" s="118">
        <v>1000</v>
      </c>
      <c r="G25" s="162">
        <v>597.73699999999997</v>
      </c>
      <c r="H25" s="162">
        <v>597.73699999999997</v>
      </c>
      <c r="I25" s="162">
        <v>597.73699999999997</v>
      </c>
      <c r="J25" s="162">
        <v>597.73699999999997</v>
      </c>
      <c r="K25" s="118">
        <v>1000</v>
      </c>
      <c r="L25" s="98"/>
      <c r="M25" s="236">
        <f t="shared" si="4"/>
        <v>1402.2629999999999</v>
      </c>
      <c r="N25" s="96">
        <f t="shared" si="5"/>
        <v>0</v>
      </c>
      <c r="O25" s="236">
        <f t="shared" si="6"/>
        <v>402.26300000000003</v>
      </c>
      <c r="P25" s="236">
        <f t="shared" si="7"/>
        <v>402.26300000000003</v>
      </c>
      <c r="Q25" s="236">
        <f t="shared" si="8"/>
        <v>999.99999999999989</v>
      </c>
    </row>
    <row r="26" spans="1:17" ht="35.25" customHeight="1">
      <c r="A26" s="116">
        <v>3</v>
      </c>
      <c r="B26" s="111" t="s">
        <v>190</v>
      </c>
      <c r="C26" s="116" t="s">
        <v>37</v>
      </c>
      <c r="D26" s="118">
        <v>2000</v>
      </c>
      <c r="E26" s="118">
        <v>1000</v>
      </c>
      <c r="F26" s="118">
        <v>1000</v>
      </c>
      <c r="G26" s="162">
        <v>511.10300000000001</v>
      </c>
      <c r="H26" s="162">
        <v>511.10300000000001</v>
      </c>
      <c r="I26" s="162">
        <v>511.10300000000001</v>
      </c>
      <c r="J26" s="162">
        <v>511.10300000000001</v>
      </c>
      <c r="K26" s="118">
        <v>1000</v>
      </c>
      <c r="L26" s="97"/>
      <c r="M26" s="236">
        <f t="shared" si="4"/>
        <v>1488.8969999999999</v>
      </c>
      <c r="N26" s="96">
        <f t="shared" si="5"/>
        <v>0</v>
      </c>
      <c r="O26" s="236">
        <f t="shared" si="6"/>
        <v>488.89699999999999</v>
      </c>
      <c r="P26" s="236">
        <f t="shared" si="7"/>
        <v>488.89699999999999</v>
      </c>
      <c r="Q26" s="236">
        <f t="shared" si="8"/>
        <v>1000</v>
      </c>
    </row>
    <row r="27" spans="1:17" ht="35.25" customHeight="1">
      <c r="A27" s="116">
        <v>4</v>
      </c>
      <c r="B27" s="111" t="s">
        <v>191</v>
      </c>
      <c r="C27" s="116" t="s">
        <v>192</v>
      </c>
      <c r="D27" s="118">
        <v>2500</v>
      </c>
      <c r="E27" s="118">
        <v>1300</v>
      </c>
      <c r="F27" s="118">
        <v>1300</v>
      </c>
      <c r="G27" s="162">
        <v>538.96500000000003</v>
      </c>
      <c r="H27" s="162">
        <v>538.96500000000003</v>
      </c>
      <c r="I27" s="162">
        <v>538.96500000000003</v>
      </c>
      <c r="J27" s="162">
        <v>538.96500000000003</v>
      </c>
      <c r="K27" s="118">
        <v>1300</v>
      </c>
      <c r="L27" s="97"/>
      <c r="M27" s="236">
        <f t="shared" si="4"/>
        <v>1961.0349999999999</v>
      </c>
      <c r="N27" s="96">
        <f t="shared" si="5"/>
        <v>0</v>
      </c>
      <c r="O27" s="236">
        <f t="shared" si="6"/>
        <v>761.03499999999997</v>
      </c>
      <c r="P27" s="236">
        <f t="shared" si="7"/>
        <v>761.03499999999997</v>
      </c>
      <c r="Q27" s="236">
        <f t="shared" si="8"/>
        <v>1200</v>
      </c>
    </row>
    <row r="28" spans="1:17" ht="35.25" customHeight="1">
      <c r="A28" s="116">
        <v>5</v>
      </c>
      <c r="B28" s="111" t="s">
        <v>193</v>
      </c>
      <c r="C28" s="116" t="s">
        <v>194</v>
      </c>
      <c r="D28" s="118">
        <v>2300</v>
      </c>
      <c r="E28" s="118">
        <v>1100</v>
      </c>
      <c r="F28" s="118">
        <v>1100</v>
      </c>
      <c r="G28" s="162">
        <v>520.34900000000005</v>
      </c>
      <c r="H28" s="162">
        <v>520.34900000000005</v>
      </c>
      <c r="I28" s="162">
        <v>520.34900000000005</v>
      </c>
      <c r="J28" s="162">
        <v>520.34900000000005</v>
      </c>
      <c r="K28" s="118">
        <v>1100</v>
      </c>
      <c r="L28" s="98"/>
      <c r="M28" s="236">
        <f t="shared" si="4"/>
        <v>1779.6509999999998</v>
      </c>
      <c r="N28" s="96">
        <f t="shared" si="5"/>
        <v>0</v>
      </c>
      <c r="O28" s="236">
        <f t="shared" si="6"/>
        <v>579.65099999999995</v>
      </c>
      <c r="P28" s="236">
        <f t="shared" si="7"/>
        <v>579.65099999999995</v>
      </c>
      <c r="Q28" s="236">
        <f t="shared" si="8"/>
        <v>1200</v>
      </c>
    </row>
    <row r="29" spans="1:17" ht="35.25" customHeight="1">
      <c r="A29" s="116">
        <v>6</v>
      </c>
      <c r="B29" s="111" t="s">
        <v>195</v>
      </c>
      <c r="C29" s="116" t="s">
        <v>196</v>
      </c>
      <c r="D29" s="118">
        <v>3500</v>
      </c>
      <c r="E29" s="118">
        <v>1800</v>
      </c>
      <c r="F29" s="118">
        <v>1800</v>
      </c>
      <c r="G29" s="162">
        <v>771.99199999999996</v>
      </c>
      <c r="H29" s="162">
        <v>771.99199999999996</v>
      </c>
      <c r="I29" s="162">
        <v>771.99199999999996</v>
      </c>
      <c r="J29" s="162">
        <v>771.99199999999996</v>
      </c>
      <c r="K29" s="118">
        <v>1800</v>
      </c>
      <c r="L29" s="100"/>
      <c r="M29" s="236">
        <f t="shared" si="4"/>
        <v>2728.0079999999998</v>
      </c>
      <c r="N29" s="96">
        <f t="shared" si="5"/>
        <v>0</v>
      </c>
      <c r="O29" s="236">
        <f t="shared" si="6"/>
        <v>1028.008</v>
      </c>
      <c r="P29" s="236">
        <f t="shared" si="7"/>
        <v>1028.008</v>
      </c>
      <c r="Q29" s="236">
        <f t="shared" si="8"/>
        <v>1699.9999999999998</v>
      </c>
    </row>
    <row r="30" spans="1:17" ht="35.25" customHeight="1">
      <c r="A30" s="116">
        <v>7</v>
      </c>
      <c r="B30" s="111" t="s">
        <v>197</v>
      </c>
      <c r="C30" s="116" t="s">
        <v>198</v>
      </c>
      <c r="D30" s="118">
        <v>1900</v>
      </c>
      <c r="E30" s="118">
        <v>1000</v>
      </c>
      <c r="F30" s="118">
        <v>1000</v>
      </c>
      <c r="G30" s="162">
        <v>414.71600000000001</v>
      </c>
      <c r="H30" s="162">
        <v>414.71600000000001</v>
      </c>
      <c r="I30" s="162">
        <v>414.71600000000001</v>
      </c>
      <c r="J30" s="162">
        <v>414.71600000000001</v>
      </c>
      <c r="K30" s="118">
        <v>1000</v>
      </c>
      <c r="L30" s="101"/>
      <c r="M30" s="236">
        <f t="shared" si="4"/>
        <v>1485.2840000000001</v>
      </c>
      <c r="N30" s="96">
        <f t="shared" si="5"/>
        <v>0</v>
      </c>
      <c r="O30" s="236">
        <f t="shared" si="6"/>
        <v>585.28399999999999</v>
      </c>
      <c r="P30" s="236">
        <f t="shared" si="7"/>
        <v>585.28399999999999</v>
      </c>
      <c r="Q30" s="236">
        <f t="shared" si="8"/>
        <v>900.00000000000011</v>
      </c>
    </row>
    <row r="31" spans="1:17" s="86" customFormat="1" ht="35.25" customHeight="1">
      <c r="A31" s="116">
        <v>8</v>
      </c>
      <c r="B31" s="111" t="s">
        <v>199</v>
      </c>
      <c r="C31" s="116" t="s">
        <v>196</v>
      </c>
      <c r="D31" s="118">
        <v>2500</v>
      </c>
      <c r="E31" s="118">
        <v>1200</v>
      </c>
      <c r="F31" s="118">
        <v>1200</v>
      </c>
      <c r="G31" s="162">
        <v>640.14700000000005</v>
      </c>
      <c r="H31" s="162">
        <v>640.14700000000005</v>
      </c>
      <c r="I31" s="162">
        <v>640.14700000000005</v>
      </c>
      <c r="J31" s="162">
        <v>640.14700000000005</v>
      </c>
      <c r="K31" s="118">
        <v>1200</v>
      </c>
      <c r="L31" s="99"/>
      <c r="M31" s="236">
        <f t="shared" si="4"/>
        <v>1859.8530000000001</v>
      </c>
      <c r="N31" s="96">
        <f t="shared" si="5"/>
        <v>0</v>
      </c>
      <c r="O31" s="236">
        <f t="shared" si="6"/>
        <v>559.85299999999995</v>
      </c>
      <c r="P31" s="236">
        <f t="shared" si="7"/>
        <v>559.85299999999995</v>
      </c>
      <c r="Q31" s="236">
        <f t="shared" si="8"/>
        <v>1300</v>
      </c>
    </row>
    <row r="32" spans="1:17" s="86" customFormat="1" ht="35.25" customHeight="1">
      <c r="A32" s="116">
        <v>9</v>
      </c>
      <c r="B32" s="111" t="s">
        <v>200</v>
      </c>
      <c r="C32" s="116" t="s">
        <v>201</v>
      </c>
      <c r="D32" s="118">
        <v>1500</v>
      </c>
      <c r="E32" s="118">
        <v>1000</v>
      </c>
      <c r="F32" s="118">
        <v>1000</v>
      </c>
      <c r="G32" s="162">
        <v>393.666</v>
      </c>
      <c r="H32" s="162">
        <v>393.666</v>
      </c>
      <c r="I32" s="162">
        <v>393.666</v>
      </c>
      <c r="J32" s="162">
        <v>393.666</v>
      </c>
      <c r="K32" s="118">
        <v>1000</v>
      </c>
      <c r="L32" s="99"/>
      <c r="M32" s="236">
        <f t="shared" si="4"/>
        <v>1106.3340000000001</v>
      </c>
      <c r="N32" s="96">
        <f t="shared" si="5"/>
        <v>0</v>
      </c>
      <c r="O32" s="236">
        <f t="shared" si="6"/>
        <v>606.33400000000006</v>
      </c>
      <c r="P32" s="236">
        <f t="shared" si="7"/>
        <v>606.33400000000006</v>
      </c>
      <c r="Q32" s="236">
        <f t="shared" si="8"/>
        <v>500</v>
      </c>
    </row>
    <row r="33" spans="1:17" s="86" customFormat="1" ht="35.25" customHeight="1" thickBot="1">
      <c r="A33" s="119">
        <v>10</v>
      </c>
      <c r="B33" s="120" t="s">
        <v>202</v>
      </c>
      <c r="C33" s="119" t="s">
        <v>192</v>
      </c>
      <c r="D33" s="121">
        <v>1600</v>
      </c>
      <c r="E33" s="121">
        <v>1000</v>
      </c>
      <c r="F33" s="121">
        <v>1000</v>
      </c>
      <c r="G33" s="163">
        <v>642.18700000000001</v>
      </c>
      <c r="H33" s="163">
        <v>642.18700000000001</v>
      </c>
      <c r="I33" s="163">
        <v>642.18700000000001</v>
      </c>
      <c r="J33" s="163">
        <v>642.18700000000001</v>
      </c>
      <c r="K33" s="121">
        <v>1000</v>
      </c>
      <c r="L33" s="121"/>
      <c r="M33" s="236">
        <f t="shared" si="4"/>
        <v>957.81299999999999</v>
      </c>
      <c r="N33" s="96">
        <f t="shared" si="5"/>
        <v>0</v>
      </c>
      <c r="O33" s="236">
        <f t="shared" si="6"/>
        <v>357.81299999999999</v>
      </c>
      <c r="P33" s="236">
        <f t="shared" si="7"/>
        <v>357.81299999999999</v>
      </c>
      <c r="Q33" s="236">
        <f t="shared" si="8"/>
        <v>600</v>
      </c>
    </row>
    <row r="34" spans="1:17" ht="27.75" customHeight="1" thickTop="1">
      <c r="P34" s="92"/>
    </row>
  </sheetData>
  <mergeCells count="18">
    <mergeCell ref="J6:J7"/>
    <mergeCell ref="A1:B1"/>
    <mergeCell ref="A2:L2"/>
    <mergeCell ref="A3:L3"/>
    <mergeCell ref="L5:L7"/>
    <mergeCell ref="E4:L4"/>
    <mergeCell ref="A5:A7"/>
    <mergeCell ref="B5:B7"/>
    <mergeCell ref="C5:C7"/>
    <mergeCell ref="D5:D7"/>
    <mergeCell ref="G5:H5"/>
    <mergeCell ref="I5:J5"/>
    <mergeCell ref="K5:K7"/>
    <mergeCell ref="E5:F5"/>
    <mergeCell ref="E6:E7"/>
    <mergeCell ref="G6:G7"/>
    <mergeCell ref="H6:H7"/>
    <mergeCell ref="I6:I7"/>
  </mergeCells>
  <pageMargins left="0.39370078740157483" right="0" top="0.51181102362204722" bottom="0.51181102362204722" header="0.31496062992125984" footer="0.31496062992125984"/>
  <pageSetup paperSize="9" scale="5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.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"/>
  <sheetViews>
    <sheetView workbookViewId="0"/>
  </sheetViews>
  <sheetFormatPr defaultRowHeight="15.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.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.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5.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J356"/>
  <sheetViews>
    <sheetView tabSelected="1" workbookViewId="0">
      <selection activeCell="A3" sqref="A3:J3"/>
    </sheetView>
  </sheetViews>
  <sheetFormatPr defaultRowHeight="15.5"/>
  <cols>
    <col min="1" max="1" width="8.75" style="73" customWidth="1"/>
    <col min="2" max="2" width="53.08203125" style="65" customWidth="1"/>
    <col min="3" max="3" width="14.5" style="67" customWidth="1"/>
    <col min="4" max="5" width="16.5" style="67" customWidth="1"/>
    <col min="6" max="6" width="18.33203125" style="67" customWidth="1"/>
    <col min="7" max="8" width="16.5" style="67" customWidth="1"/>
    <col min="9" max="9" width="16.5" style="67" hidden="1" customWidth="1"/>
    <col min="10" max="10" width="15.83203125" style="68" customWidth="1"/>
    <col min="11" max="241" width="9" style="44"/>
    <col min="242" max="242" width="6.25" style="44" customWidth="1"/>
    <col min="243" max="243" width="40.33203125" style="44" customWidth="1"/>
    <col min="244" max="244" width="12.5" style="44" customWidth="1"/>
    <col min="245" max="257" width="0" style="44" hidden="1" customWidth="1"/>
    <col min="258" max="259" width="16" style="44" customWidth="1"/>
    <col min="260" max="261" width="13.83203125" style="44" customWidth="1"/>
    <col min="262" max="262" width="11.08203125" style="44" customWidth="1"/>
    <col min="263" max="263" width="11.25" style="44" customWidth="1"/>
    <col min="264" max="264" width="11.75" style="44" bestFit="1" customWidth="1"/>
    <col min="265" max="497" width="9" style="44"/>
    <col min="498" max="498" width="6.25" style="44" customWidth="1"/>
    <col min="499" max="499" width="40.33203125" style="44" customWidth="1"/>
    <col min="500" max="500" width="12.5" style="44" customWidth="1"/>
    <col min="501" max="513" width="0" style="44" hidden="1" customWidth="1"/>
    <col min="514" max="515" width="16" style="44" customWidth="1"/>
    <col min="516" max="517" width="13.83203125" style="44" customWidth="1"/>
    <col min="518" max="518" width="11.08203125" style="44" customWidth="1"/>
    <col min="519" max="519" width="11.25" style="44" customWidth="1"/>
    <col min="520" max="520" width="11.75" style="44" bestFit="1" customWidth="1"/>
    <col min="521" max="753" width="9" style="44"/>
    <col min="754" max="754" width="6.25" style="44" customWidth="1"/>
    <col min="755" max="755" width="40.33203125" style="44" customWidth="1"/>
    <col min="756" max="756" width="12.5" style="44" customWidth="1"/>
    <col min="757" max="769" width="0" style="44" hidden="1" customWidth="1"/>
    <col min="770" max="771" width="16" style="44" customWidth="1"/>
    <col min="772" max="773" width="13.83203125" style="44" customWidth="1"/>
    <col min="774" max="774" width="11.08203125" style="44" customWidth="1"/>
    <col min="775" max="775" width="11.25" style="44" customWidth="1"/>
    <col min="776" max="776" width="11.75" style="44" bestFit="1" customWidth="1"/>
    <col min="777" max="1009" width="9" style="44"/>
    <col min="1010" max="1010" width="6.25" style="44" customWidth="1"/>
    <col min="1011" max="1011" width="40.33203125" style="44" customWidth="1"/>
    <col min="1012" max="1012" width="12.5" style="44" customWidth="1"/>
    <col min="1013" max="1025" width="0" style="44" hidden="1" customWidth="1"/>
    <col min="1026" max="1027" width="16" style="44" customWidth="1"/>
    <col min="1028" max="1029" width="13.83203125" style="44" customWidth="1"/>
    <col min="1030" max="1030" width="11.08203125" style="44" customWidth="1"/>
    <col min="1031" max="1031" width="11.25" style="44" customWidth="1"/>
    <col min="1032" max="1032" width="11.75" style="44" bestFit="1" customWidth="1"/>
    <col min="1033" max="1265" width="9" style="44"/>
    <col min="1266" max="1266" width="6.25" style="44" customWidth="1"/>
    <col min="1267" max="1267" width="40.33203125" style="44" customWidth="1"/>
    <col min="1268" max="1268" width="12.5" style="44" customWidth="1"/>
    <col min="1269" max="1281" width="0" style="44" hidden="1" customWidth="1"/>
    <col min="1282" max="1283" width="16" style="44" customWidth="1"/>
    <col min="1284" max="1285" width="13.83203125" style="44" customWidth="1"/>
    <col min="1286" max="1286" width="11.08203125" style="44" customWidth="1"/>
    <col min="1287" max="1287" width="11.25" style="44" customWidth="1"/>
    <col min="1288" max="1288" width="11.75" style="44" bestFit="1" customWidth="1"/>
    <col min="1289" max="1521" width="9" style="44"/>
    <col min="1522" max="1522" width="6.25" style="44" customWidth="1"/>
    <col min="1523" max="1523" width="40.33203125" style="44" customWidth="1"/>
    <col min="1524" max="1524" width="12.5" style="44" customWidth="1"/>
    <col min="1525" max="1537" width="0" style="44" hidden="1" customWidth="1"/>
    <col min="1538" max="1539" width="16" style="44" customWidth="1"/>
    <col min="1540" max="1541" width="13.83203125" style="44" customWidth="1"/>
    <col min="1542" max="1542" width="11.08203125" style="44" customWidth="1"/>
    <col min="1543" max="1543" width="11.25" style="44" customWidth="1"/>
    <col min="1544" max="1544" width="11.75" style="44" bestFit="1" customWidth="1"/>
    <col min="1545" max="1777" width="9" style="44"/>
    <col min="1778" max="1778" width="6.25" style="44" customWidth="1"/>
    <col min="1779" max="1779" width="40.33203125" style="44" customWidth="1"/>
    <col min="1780" max="1780" width="12.5" style="44" customWidth="1"/>
    <col min="1781" max="1793" width="0" style="44" hidden="1" customWidth="1"/>
    <col min="1794" max="1795" width="16" style="44" customWidth="1"/>
    <col min="1796" max="1797" width="13.83203125" style="44" customWidth="1"/>
    <col min="1798" max="1798" width="11.08203125" style="44" customWidth="1"/>
    <col min="1799" max="1799" width="11.25" style="44" customWidth="1"/>
    <col min="1800" max="1800" width="11.75" style="44" bestFit="1" customWidth="1"/>
    <col min="1801" max="2033" width="9" style="44"/>
    <col min="2034" max="2034" width="6.25" style="44" customWidth="1"/>
    <col min="2035" max="2035" width="40.33203125" style="44" customWidth="1"/>
    <col min="2036" max="2036" width="12.5" style="44" customWidth="1"/>
    <col min="2037" max="2049" width="0" style="44" hidden="1" customWidth="1"/>
    <col min="2050" max="2051" width="16" style="44" customWidth="1"/>
    <col min="2052" max="2053" width="13.83203125" style="44" customWidth="1"/>
    <col min="2054" max="2054" width="11.08203125" style="44" customWidth="1"/>
    <col min="2055" max="2055" width="11.25" style="44" customWidth="1"/>
    <col min="2056" max="2056" width="11.75" style="44" bestFit="1" customWidth="1"/>
    <col min="2057" max="2289" width="9" style="44"/>
    <col min="2290" max="2290" width="6.25" style="44" customWidth="1"/>
    <col min="2291" max="2291" width="40.33203125" style="44" customWidth="1"/>
    <col min="2292" max="2292" width="12.5" style="44" customWidth="1"/>
    <col min="2293" max="2305" width="0" style="44" hidden="1" customWidth="1"/>
    <col min="2306" max="2307" width="16" style="44" customWidth="1"/>
    <col min="2308" max="2309" width="13.83203125" style="44" customWidth="1"/>
    <col min="2310" max="2310" width="11.08203125" style="44" customWidth="1"/>
    <col min="2311" max="2311" width="11.25" style="44" customWidth="1"/>
    <col min="2312" max="2312" width="11.75" style="44" bestFit="1" customWidth="1"/>
    <col min="2313" max="2545" width="9" style="44"/>
    <col min="2546" max="2546" width="6.25" style="44" customWidth="1"/>
    <col min="2547" max="2547" width="40.33203125" style="44" customWidth="1"/>
    <col min="2548" max="2548" width="12.5" style="44" customWidth="1"/>
    <col min="2549" max="2561" width="0" style="44" hidden="1" customWidth="1"/>
    <col min="2562" max="2563" width="16" style="44" customWidth="1"/>
    <col min="2564" max="2565" width="13.83203125" style="44" customWidth="1"/>
    <col min="2566" max="2566" width="11.08203125" style="44" customWidth="1"/>
    <col min="2567" max="2567" width="11.25" style="44" customWidth="1"/>
    <col min="2568" max="2568" width="11.75" style="44" bestFit="1" customWidth="1"/>
    <col min="2569" max="2801" width="9" style="44"/>
    <col min="2802" max="2802" width="6.25" style="44" customWidth="1"/>
    <col min="2803" max="2803" width="40.33203125" style="44" customWidth="1"/>
    <col min="2804" max="2804" width="12.5" style="44" customWidth="1"/>
    <col min="2805" max="2817" width="0" style="44" hidden="1" customWidth="1"/>
    <col min="2818" max="2819" width="16" style="44" customWidth="1"/>
    <col min="2820" max="2821" width="13.83203125" style="44" customWidth="1"/>
    <col min="2822" max="2822" width="11.08203125" style="44" customWidth="1"/>
    <col min="2823" max="2823" width="11.25" style="44" customWidth="1"/>
    <col min="2824" max="2824" width="11.75" style="44" bestFit="1" customWidth="1"/>
    <col min="2825" max="3057" width="9" style="44"/>
    <col min="3058" max="3058" width="6.25" style="44" customWidth="1"/>
    <col min="3059" max="3059" width="40.33203125" style="44" customWidth="1"/>
    <col min="3060" max="3060" width="12.5" style="44" customWidth="1"/>
    <col min="3061" max="3073" width="0" style="44" hidden="1" customWidth="1"/>
    <col min="3074" max="3075" width="16" style="44" customWidth="1"/>
    <col min="3076" max="3077" width="13.83203125" style="44" customWidth="1"/>
    <col min="3078" max="3078" width="11.08203125" style="44" customWidth="1"/>
    <col min="3079" max="3079" width="11.25" style="44" customWidth="1"/>
    <col min="3080" max="3080" width="11.75" style="44" bestFit="1" customWidth="1"/>
    <col min="3081" max="3313" width="9" style="44"/>
    <col min="3314" max="3314" width="6.25" style="44" customWidth="1"/>
    <col min="3315" max="3315" width="40.33203125" style="44" customWidth="1"/>
    <col min="3316" max="3316" width="12.5" style="44" customWidth="1"/>
    <col min="3317" max="3329" width="0" style="44" hidden="1" customWidth="1"/>
    <col min="3330" max="3331" width="16" style="44" customWidth="1"/>
    <col min="3332" max="3333" width="13.83203125" style="44" customWidth="1"/>
    <col min="3334" max="3334" width="11.08203125" style="44" customWidth="1"/>
    <col min="3335" max="3335" width="11.25" style="44" customWidth="1"/>
    <col min="3336" max="3336" width="11.75" style="44" bestFit="1" customWidth="1"/>
    <col min="3337" max="3569" width="9" style="44"/>
    <col min="3570" max="3570" width="6.25" style="44" customWidth="1"/>
    <col min="3571" max="3571" width="40.33203125" style="44" customWidth="1"/>
    <col min="3572" max="3572" width="12.5" style="44" customWidth="1"/>
    <col min="3573" max="3585" width="0" style="44" hidden="1" customWidth="1"/>
    <col min="3586" max="3587" width="16" style="44" customWidth="1"/>
    <col min="3588" max="3589" width="13.83203125" style="44" customWidth="1"/>
    <col min="3590" max="3590" width="11.08203125" style="44" customWidth="1"/>
    <col min="3591" max="3591" width="11.25" style="44" customWidth="1"/>
    <col min="3592" max="3592" width="11.75" style="44" bestFit="1" customWidth="1"/>
    <col min="3593" max="3825" width="9" style="44"/>
    <col min="3826" max="3826" width="6.25" style="44" customWidth="1"/>
    <col min="3827" max="3827" width="40.33203125" style="44" customWidth="1"/>
    <col min="3828" max="3828" width="12.5" style="44" customWidth="1"/>
    <col min="3829" max="3841" width="0" style="44" hidden="1" customWidth="1"/>
    <col min="3842" max="3843" width="16" style="44" customWidth="1"/>
    <col min="3844" max="3845" width="13.83203125" style="44" customWidth="1"/>
    <col min="3846" max="3846" width="11.08203125" style="44" customWidth="1"/>
    <col min="3847" max="3847" width="11.25" style="44" customWidth="1"/>
    <col min="3848" max="3848" width="11.75" style="44" bestFit="1" customWidth="1"/>
    <col min="3849" max="4081" width="9" style="44"/>
    <col min="4082" max="4082" width="6.25" style="44" customWidth="1"/>
    <col min="4083" max="4083" width="40.33203125" style="44" customWidth="1"/>
    <col min="4084" max="4084" width="12.5" style="44" customWidth="1"/>
    <col min="4085" max="4097" width="0" style="44" hidden="1" customWidth="1"/>
    <col min="4098" max="4099" width="16" style="44" customWidth="1"/>
    <col min="4100" max="4101" width="13.83203125" style="44" customWidth="1"/>
    <col min="4102" max="4102" width="11.08203125" style="44" customWidth="1"/>
    <col min="4103" max="4103" width="11.25" style="44" customWidth="1"/>
    <col min="4104" max="4104" width="11.75" style="44" bestFit="1" customWidth="1"/>
    <col min="4105" max="4337" width="9" style="44"/>
    <col min="4338" max="4338" width="6.25" style="44" customWidth="1"/>
    <col min="4339" max="4339" width="40.33203125" style="44" customWidth="1"/>
    <col min="4340" max="4340" width="12.5" style="44" customWidth="1"/>
    <col min="4341" max="4353" width="0" style="44" hidden="1" customWidth="1"/>
    <col min="4354" max="4355" width="16" style="44" customWidth="1"/>
    <col min="4356" max="4357" width="13.83203125" style="44" customWidth="1"/>
    <col min="4358" max="4358" width="11.08203125" style="44" customWidth="1"/>
    <col min="4359" max="4359" width="11.25" style="44" customWidth="1"/>
    <col min="4360" max="4360" width="11.75" style="44" bestFit="1" customWidth="1"/>
    <col min="4361" max="4593" width="9" style="44"/>
    <col min="4594" max="4594" width="6.25" style="44" customWidth="1"/>
    <col min="4595" max="4595" width="40.33203125" style="44" customWidth="1"/>
    <col min="4596" max="4596" width="12.5" style="44" customWidth="1"/>
    <col min="4597" max="4609" width="0" style="44" hidden="1" customWidth="1"/>
    <col min="4610" max="4611" width="16" style="44" customWidth="1"/>
    <col min="4612" max="4613" width="13.83203125" style="44" customWidth="1"/>
    <col min="4614" max="4614" width="11.08203125" style="44" customWidth="1"/>
    <col min="4615" max="4615" width="11.25" style="44" customWidth="1"/>
    <col min="4616" max="4616" width="11.75" style="44" bestFit="1" customWidth="1"/>
    <col min="4617" max="4849" width="9" style="44"/>
    <col min="4850" max="4850" width="6.25" style="44" customWidth="1"/>
    <col min="4851" max="4851" width="40.33203125" style="44" customWidth="1"/>
    <col min="4852" max="4852" width="12.5" style="44" customWidth="1"/>
    <col min="4853" max="4865" width="0" style="44" hidden="1" customWidth="1"/>
    <col min="4866" max="4867" width="16" style="44" customWidth="1"/>
    <col min="4868" max="4869" width="13.83203125" style="44" customWidth="1"/>
    <col min="4870" max="4870" width="11.08203125" style="44" customWidth="1"/>
    <col min="4871" max="4871" width="11.25" style="44" customWidth="1"/>
    <col min="4872" max="4872" width="11.75" style="44" bestFit="1" customWidth="1"/>
    <col min="4873" max="5105" width="9" style="44"/>
    <col min="5106" max="5106" width="6.25" style="44" customWidth="1"/>
    <col min="5107" max="5107" width="40.33203125" style="44" customWidth="1"/>
    <col min="5108" max="5108" width="12.5" style="44" customWidth="1"/>
    <col min="5109" max="5121" width="0" style="44" hidden="1" customWidth="1"/>
    <col min="5122" max="5123" width="16" style="44" customWidth="1"/>
    <col min="5124" max="5125" width="13.83203125" style="44" customWidth="1"/>
    <col min="5126" max="5126" width="11.08203125" style="44" customWidth="1"/>
    <col min="5127" max="5127" width="11.25" style="44" customWidth="1"/>
    <col min="5128" max="5128" width="11.75" style="44" bestFit="1" customWidth="1"/>
    <col min="5129" max="5361" width="9" style="44"/>
    <col min="5362" max="5362" width="6.25" style="44" customWidth="1"/>
    <col min="5363" max="5363" width="40.33203125" style="44" customWidth="1"/>
    <col min="5364" max="5364" width="12.5" style="44" customWidth="1"/>
    <col min="5365" max="5377" width="0" style="44" hidden="1" customWidth="1"/>
    <col min="5378" max="5379" width="16" style="44" customWidth="1"/>
    <col min="5380" max="5381" width="13.83203125" style="44" customWidth="1"/>
    <col min="5382" max="5382" width="11.08203125" style="44" customWidth="1"/>
    <col min="5383" max="5383" width="11.25" style="44" customWidth="1"/>
    <col min="5384" max="5384" width="11.75" style="44" bestFit="1" customWidth="1"/>
    <col min="5385" max="5617" width="9" style="44"/>
    <col min="5618" max="5618" width="6.25" style="44" customWidth="1"/>
    <col min="5619" max="5619" width="40.33203125" style="44" customWidth="1"/>
    <col min="5620" max="5620" width="12.5" style="44" customWidth="1"/>
    <col min="5621" max="5633" width="0" style="44" hidden="1" customWidth="1"/>
    <col min="5634" max="5635" width="16" style="44" customWidth="1"/>
    <col min="5636" max="5637" width="13.83203125" style="44" customWidth="1"/>
    <col min="5638" max="5638" width="11.08203125" style="44" customWidth="1"/>
    <col min="5639" max="5639" width="11.25" style="44" customWidth="1"/>
    <col min="5640" max="5640" width="11.75" style="44" bestFit="1" customWidth="1"/>
    <col min="5641" max="5873" width="9" style="44"/>
    <col min="5874" max="5874" width="6.25" style="44" customWidth="1"/>
    <col min="5875" max="5875" width="40.33203125" style="44" customWidth="1"/>
    <col min="5876" max="5876" width="12.5" style="44" customWidth="1"/>
    <col min="5877" max="5889" width="0" style="44" hidden="1" customWidth="1"/>
    <col min="5890" max="5891" width="16" style="44" customWidth="1"/>
    <col min="5892" max="5893" width="13.83203125" style="44" customWidth="1"/>
    <col min="5894" max="5894" width="11.08203125" style="44" customWidth="1"/>
    <col min="5895" max="5895" width="11.25" style="44" customWidth="1"/>
    <col min="5896" max="5896" width="11.75" style="44" bestFit="1" customWidth="1"/>
    <col min="5897" max="6129" width="9" style="44"/>
    <col min="6130" max="6130" width="6.25" style="44" customWidth="1"/>
    <col min="6131" max="6131" width="40.33203125" style="44" customWidth="1"/>
    <col min="6132" max="6132" width="12.5" style="44" customWidth="1"/>
    <col min="6133" max="6145" width="0" style="44" hidden="1" customWidth="1"/>
    <col min="6146" max="6147" width="16" style="44" customWidth="1"/>
    <col min="6148" max="6149" width="13.83203125" style="44" customWidth="1"/>
    <col min="6150" max="6150" width="11.08203125" style="44" customWidth="1"/>
    <col min="6151" max="6151" width="11.25" style="44" customWidth="1"/>
    <col min="6152" max="6152" width="11.75" style="44" bestFit="1" customWidth="1"/>
    <col min="6153" max="6385" width="9" style="44"/>
    <col min="6386" max="6386" width="6.25" style="44" customWidth="1"/>
    <col min="6387" max="6387" width="40.33203125" style="44" customWidth="1"/>
    <col min="6388" max="6388" width="12.5" style="44" customWidth="1"/>
    <col min="6389" max="6401" width="0" style="44" hidden="1" customWidth="1"/>
    <col min="6402" max="6403" width="16" style="44" customWidth="1"/>
    <col min="6404" max="6405" width="13.83203125" style="44" customWidth="1"/>
    <col min="6406" max="6406" width="11.08203125" style="44" customWidth="1"/>
    <col min="6407" max="6407" width="11.25" style="44" customWidth="1"/>
    <col min="6408" max="6408" width="11.75" style="44" bestFit="1" customWidth="1"/>
    <col min="6409" max="6641" width="9" style="44"/>
    <col min="6642" max="6642" width="6.25" style="44" customWidth="1"/>
    <col min="6643" max="6643" width="40.33203125" style="44" customWidth="1"/>
    <col min="6644" max="6644" width="12.5" style="44" customWidth="1"/>
    <col min="6645" max="6657" width="0" style="44" hidden="1" customWidth="1"/>
    <col min="6658" max="6659" width="16" style="44" customWidth="1"/>
    <col min="6660" max="6661" width="13.83203125" style="44" customWidth="1"/>
    <col min="6662" max="6662" width="11.08203125" style="44" customWidth="1"/>
    <col min="6663" max="6663" width="11.25" style="44" customWidth="1"/>
    <col min="6664" max="6664" width="11.75" style="44" bestFit="1" customWidth="1"/>
    <col min="6665" max="6897" width="9" style="44"/>
    <col min="6898" max="6898" width="6.25" style="44" customWidth="1"/>
    <col min="6899" max="6899" width="40.33203125" style="44" customWidth="1"/>
    <col min="6900" max="6900" width="12.5" style="44" customWidth="1"/>
    <col min="6901" max="6913" width="0" style="44" hidden="1" customWidth="1"/>
    <col min="6914" max="6915" width="16" style="44" customWidth="1"/>
    <col min="6916" max="6917" width="13.83203125" style="44" customWidth="1"/>
    <col min="6918" max="6918" width="11.08203125" style="44" customWidth="1"/>
    <col min="6919" max="6919" width="11.25" style="44" customWidth="1"/>
    <col min="6920" max="6920" width="11.75" style="44" bestFit="1" customWidth="1"/>
    <col min="6921" max="7153" width="9" style="44"/>
    <col min="7154" max="7154" width="6.25" style="44" customWidth="1"/>
    <col min="7155" max="7155" width="40.33203125" style="44" customWidth="1"/>
    <col min="7156" max="7156" width="12.5" style="44" customWidth="1"/>
    <col min="7157" max="7169" width="0" style="44" hidden="1" customWidth="1"/>
    <col min="7170" max="7171" width="16" style="44" customWidth="1"/>
    <col min="7172" max="7173" width="13.83203125" style="44" customWidth="1"/>
    <col min="7174" max="7174" width="11.08203125" style="44" customWidth="1"/>
    <col min="7175" max="7175" width="11.25" style="44" customWidth="1"/>
    <col min="7176" max="7176" width="11.75" style="44" bestFit="1" customWidth="1"/>
    <col min="7177" max="7409" width="9" style="44"/>
    <col min="7410" max="7410" width="6.25" style="44" customWidth="1"/>
    <col min="7411" max="7411" width="40.33203125" style="44" customWidth="1"/>
    <col min="7412" max="7412" width="12.5" style="44" customWidth="1"/>
    <col min="7413" max="7425" width="0" style="44" hidden="1" customWidth="1"/>
    <col min="7426" max="7427" width="16" style="44" customWidth="1"/>
    <col min="7428" max="7429" width="13.83203125" style="44" customWidth="1"/>
    <col min="7430" max="7430" width="11.08203125" style="44" customWidth="1"/>
    <col min="7431" max="7431" width="11.25" style="44" customWidth="1"/>
    <col min="7432" max="7432" width="11.75" style="44" bestFit="1" customWidth="1"/>
    <col min="7433" max="7665" width="9" style="44"/>
    <col min="7666" max="7666" width="6.25" style="44" customWidth="1"/>
    <col min="7667" max="7667" width="40.33203125" style="44" customWidth="1"/>
    <col min="7668" max="7668" width="12.5" style="44" customWidth="1"/>
    <col min="7669" max="7681" width="0" style="44" hidden="1" customWidth="1"/>
    <col min="7682" max="7683" width="16" style="44" customWidth="1"/>
    <col min="7684" max="7685" width="13.83203125" style="44" customWidth="1"/>
    <col min="7686" max="7686" width="11.08203125" style="44" customWidth="1"/>
    <col min="7687" max="7687" width="11.25" style="44" customWidth="1"/>
    <col min="7688" max="7688" width="11.75" style="44" bestFit="1" customWidth="1"/>
    <col min="7689" max="7921" width="9" style="44"/>
    <col min="7922" max="7922" width="6.25" style="44" customWidth="1"/>
    <col min="7923" max="7923" width="40.33203125" style="44" customWidth="1"/>
    <col min="7924" max="7924" width="12.5" style="44" customWidth="1"/>
    <col min="7925" max="7937" width="0" style="44" hidden="1" customWidth="1"/>
    <col min="7938" max="7939" width="16" style="44" customWidth="1"/>
    <col min="7940" max="7941" width="13.83203125" style="44" customWidth="1"/>
    <col min="7942" max="7942" width="11.08203125" style="44" customWidth="1"/>
    <col min="7943" max="7943" width="11.25" style="44" customWidth="1"/>
    <col min="7944" max="7944" width="11.75" style="44" bestFit="1" customWidth="1"/>
    <col min="7945" max="8177" width="9" style="44"/>
    <col min="8178" max="8178" width="6.25" style="44" customWidth="1"/>
    <col min="8179" max="8179" width="40.33203125" style="44" customWidth="1"/>
    <col min="8180" max="8180" width="12.5" style="44" customWidth="1"/>
    <col min="8181" max="8193" width="0" style="44" hidden="1" customWidth="1"/>
    <col min="8194" max="8195" width="16" style="44" customWidth="1"/>
    <col min="8196" max="8197" width="13.83203125" style="44" customWidth="1"/>
    <col min="8198" max="8198" width="11.08203125" style="44" customWidth="1"/>
    <col min="8199" max="8199" width="11.25" style="44" customWidth="1"/>
    <col min="8200" max="8200" width="11.75" style="44" bestFit="1" customWidth="1"/>
    <col min="8201" max="8433" width="9" style="44"/>
    <col min="8434" max="8434" width="6.25" style="44" customWidth="1"/>
    <col min="8435" max="8435" width="40.33203125" style="44" customWidth="1"/>
    <col min="8436" max="8436" width="12.5" style="44" customWidth="1"/>
    <col min="8437" max="8449" width="0" style="44" hidden="1" customWidth="1"/>
    <col min="8450" max="8451" width="16" style="44" customWidth="1"/>
    <col min="8452" max="8453" width="13.83203125" style="44" customWidth="1"/>
    <col min="8454" max="8454" width="11.08203125" style="44" customWidth="1"/>
    <col min="8455" max="8455" width="11.25" style="44" customWidth="1"/>
    <col min="8456" max="8456" width="11.75" style="44" bestFit="1" customWidth="1"/>
    <col min="8457" max="8689" width="9" style="44"/>
    <col min="8690" max="8690" width="6.25" style="44" customWidth="1"/>
    <col min="8691" max="8691" width="40.33203125" style="44" customWidth="1"/>
    <col min="8692" max="8692" width="12.5" style="44" customWidth="1"/>
    <col min="8693" max="8705" width="0" style="44" hidden="1" customWidth="1"/>
    <col min="8706" max="8707" width="16" style="44" customWidth="1"/>
    <col min="8708" max="8709" width="13.83203125" style="44" customWidth="1"/>
    <col min="8710" max="8710" width="11.08203125" style="44" customWidth="1"/>
    <col min="8711" max="8711" width="11.25" style="44" customWidth="1"/>
    <col min="8712" max="8712" width="11.75" style="44" bestFit="1" customWidth="1"/>
    <col min="8713" max="8945" width="9" style="44"/>
    <col min="8946" max="8946" width="6.25" style="44" customWidth="1"/>
    <col min="8947" max="8947" width="40.33203125" style="44" customWidth="1"/>
    <col min="8948" max="8948" width="12.5" style="44" customWidth="1"/>
    <col min="8949" max="8961" width="0" style="44" hidden="1" customWidth="1"/>
    <col min="8962" max="8963" width="16" style="44" customWidth="1"/>
    <col min="8964" max="8965" width="13.83203125" style="44" customWidth="1"/>
    <col min="8966" max="8966" width="11.08203125" style="44" customWidth="1"/>
    <col min="8967" max="8967" width="11.25" style="44" customWidth="1"/>
    <col min="8968" max="8968" width="11.75" style="44" bestFit="1" customWidth="1"/>
    <col min="8969" max="9201" width="9" style="44"/>
    <col min="9202" max="9202" width="6.25" style="44" customWidth="1"/>
    <col min="9203" max="9203" width="40.33203125" style="44" customWidth="1"/>
    <col min="9204" max="9204" width="12.5" style="44" customWidth="1"/>
    <col min="9205" max="9217" width="0" style="44" hidden="1" customWidth="1"/>
    <col min="9218" max="9219" width="16" style="44" customWidth="1"/>
    <col min="9220" max="9221" width="13.83203125" style="44" customWidth="1"/>
    <col min="9222" max="9222" width="11.08203125" style="44" customWidth="1"/>
    <col min="9223" max="9223" width="11.25" style="44" customWidth="1"/>
    <col min="9224" max="9224" width="11.75" style="44" bestFit="1" customWidth="1"/>
    <col min="9225" max="9457" width="9" style="44"/>
    <col min="9458" max="9458" width="6.25" style="44" customWidth="1"/>
    <col min="9459" max="9459" width="40.33203125" style="44" customWidth="1"/>
    <col min="9460" max="9460" width="12.5" style="44" customWidth="1"/>
    <col min="9461" max="9473" width="0" style="44" hidden="1" customWidth="1"/>
    <col min="9474" max="9475" width="16" style="44" customWidth="1"/>
    <col min="9476" max="9477" width="13.83203125" style="44" customWidth="1"/>
    <col min="9478" max="9478" width="11.08203125" style="44" customWidth="1"/>
    <col min="9479" max="9479" width="11.25" style="44" customWidth="1"/>
    <col min="9480" max="9480" width="11.75" style="44" bestFit="1" customWidth="1"/>
    <col min="9481" max="9713" width="9" style="44"/>
    <col min="9714" max="9714" width="6.25" style="44" customWidth="1"/>
    <col min="9715" max="9715" width="40.33203125" style="44" customWidth="1"/>
    <col min="9716" max="9716" width="12.5" style="44" customWidth="1"/>
    <col min="9717" max="9729" width="0" style="44" hidden="1" customWidth="1"/>
    <col min="9730" max="9731" width="16" style="44" customWidth="1"/>
    <col min="9732" max="9733" width="13.83203125" style="44" customWidth="1"/>
    <col min="9734" max="9734" width="11.08203125" style="44" customWidth="1"/>
    <col min="9735" max="9735" width="11.25" style="44" customWidth="1"/>
    <col min="9736" max="9736" width="11.75" style="44" bestFit="1" customWidth="1"/>
    <col min="9737" max="9969" width="9" style="44"/>
    <col min="9970" max="9970" width="6.25" style="44" customWidth="1"/>
    <col min="9971" max="9971" width="40.33203125" style="44" customWidth="1"/>
    <col min="9972" max="9972" width="12.5" style="44" customWidth="1"/>
    <col min="9973" max="9985" width="0" style="44" hidden="1" customWidth="1"/>
    <col min="9986" max="9987" width="16" style="44" customWidth="1"/>
    <col min="9988" max="9989" width="13.83203125" style="44" customWidth="1"/>
    <col min="9990" max="9990" width="11.08203125" style="44" customWidth="1"/>
    <col min="9991" max="9991" width="11.25" style="44" customWidth="1"/>
    <col min="9992" max="9992" width="11.75" style="44" bestFit="1" customWidth="1"/>
    <col min="9993" max="10225" width="9" style="44"/>
    <col min="10226" max="10226" width="6.25" style="44" customWidth="1"/>
    <col min="10227" max="10227" width="40.33203125" style="44" customWidth="1"/>
    <col min="10228" max="10228" width="12.5" style="44" customWidth="1"/>
    <col min="10229" max="10241" width="0" style="44" hidden="1" customWidth="1"/>
    <col min="10242" max="10243" width="16" style="44" customWidth="1"/>
    <col min="10244" max="10245" width="13.83203125" style="44" customWidth="1"/>
    <col min="10246" max="10246" width="11.08203125" style="44" customWidth="1"/>
    <col min="10247" max="10247" width="11.25" style="44" customWidth="1"/>
    <col min="10248" max="10248" width="11.75" style="44" bestFit="1" customWidth="1"/>
    <col min="10249" max="10481" width="9" style="44"/>
    <col min="10482" max="10482" width="6.25" style="44" customWidth="1"/>
    <col min="10483" max="10483" width="40.33203125" style="44" customWidth="1"/>
    <col min="10484" max="10484" width="12.5" style="44" customWidth="1"/>
    <col min="10485" max="10497" width="0" style="44" hidden="1" customWidth="1"/>
    <col min="10498" max="10499" width="16" style="44" customWidth="1"/>
    <col min="10500" max="10501" width="13.83203125" style="44" customWidth="1"/>
    <col min="10502" max="10502" width="11.08203125" style="44" customWidth="1"/>
    <col min="10503" max="10503" width="11.25" style="44" customWidth="1"/>
    <col min="10504" max="10504" width="11.75" style="44" bestFit="1" customWidth="1"/>
    <col min="10505" max="10737" width="9" style="44"/>
    <col min="10738" max="10738" width="6.25" style="44" customWidth="1"/>
    <col min="10739" max="10739" width="40.33203125" style="44" customWidth="1"/>
    <col min="10740" max="10740" width="12.5" style="44" customWidth="1"/>
    <col min="10741" max="10753" width="0" style="44" hidden="1" customWidth="1"/>
    <col min="10754" max="10755" width="16" style="44" customWidth="1"/>
    <col min="10756" max="10757" width="13.83203125" style="44" customWidth="1"/>
    <col min="10758" max="10758" width="11.08203125" style="44" customWidth="1"/>
    <col min="10759" max="10759" width="11.25" style="44" customWidth="1"/>
    <col min="10760" max="10760" width="11.75" style="44" bestFit="1" customWidth="1"/>
    <col min="10761" max="10993" width="9" style="44"/>
    <col min="10994" max="10994" width="6.25" style="44" customWidth="1"/>
    <col min="10995" max="10995" width="40.33203125" style="44" customWidth="1"/>
    <col min="10996" max="10996" width="12.5" style="44" customWidth="1"/>
    <col min="10997" max="11009" width="0" style="44" hidden="1" customWidth="1"/>
    <col min="11010" max="11011" width="16" style="44" customWidth="1"/>
    <col min="11012" max="11013" width="13.83203125" style="44" customWidth="1"/>
    <col min="11014" max="11014" width="11.08203125" style="44" customWidth="1"/>
    <col min="11015" max="11015" width="11.25" style="44" customWidth="1"/>
    <col min="11016" max="11016" width="11.75" style="44" bestFit="1" customWidth="1"/>
    <col min="11017" max="11249" width="9" style="44"/>
    <col min="11250" max="11250" width="6.25" style="44" customWidth="1"/>
    <col min="11251" max="11251" width="40.33203125" style="44" customWidth="1"/>
    <col min="11252" max="11252" width="12.5" style="44" customWidth="1"/>
    <col min="11253" max="11265" width="0" style="44" hidden="1" customWidth="1"/>
    <col min="11266" max="11267" width="16" style="44" customWidth="1"/>
    <col min="11268" max="11269" width="13.83203125" style="44" customWidth="1"/>
    <col min="11270" max="11270" width="11.08203125" style="44" customWidth="1"/>
    <col min="11271" max="11271" width="11.25" style="44" customWidth="1"/>
    <col min="11272" max="11272" width="11.75" style="44" bestFit="1" customWidth="1"/>
    <col min="11273" max="11505" width="9" style="44"/>
    <col min="11506" max="11506" width="6.25" style="44" customWidth="1"/>
    <col min="11507" max="11507" width="40.33203125" style="44" customWidth="1"/>
    <col min="11508" max="11508" width="12.5" style="44" customWidth="1"/>
    <col min="11509" max="11521" width="0" style="44" hidden="1" customWidth="1"/>
    <col min="11522" max="11523" width="16" style="44" customWidth="1"/>
    <col min="11524" max="11525" width="13.83203125" style="44" customWidth="1"/>
    <col min="11526" max="11526" width="11.08203125" style="44" customWidth="1"/>
    <col min="11527" max="11527" width="11.25" style="44" customWidth="1"/>
    <col min="11528" max="11528" width="11.75" style="44" bestFit="1" customWidth="1"/>
    <col min="11529" max="11761" width="9" style="44"/>
    <col min="11762" max="11762" width="6.25" style="44" customWidth="1"/>
    <col min="11763" max="11763" width="40.33203125" style="44" customWidth="1"/>
    <col min="11764" max="11764" width="12.5" style="44" customWidth="1"/>
    <col min="11765" max="11777" width="0" style="44" hidden="1" customWidth="1"/>
    <col min="11778" max="11779" width="16" style="44" customWidth="1"/>
    <col min="11780" max="11781" width="13.83203125" style="44" customWidth="1"/>
    <col min="11782" max="11782" width="11.08203125" style="44" customWidth="1"/>
    <col min="11783" max="11783" width="11.25" style="44" customWidth="1"/>
    <col min="11784" max="11784" width="11.75" style="44" bestFit="1" customWidth="1"/>
    <col min="11785" max="12017" width="9" style="44"/>
    <col min="12018" max="12018" width="6.25" style="44" customWidth="1"/>
    <col min="12019" max="12019" width="40.33203125" style="44" customWidth="1"/>
    <col min="12020" max="12020" width="12.5" style="44" customWidth="1"/>
    <col min="12021" max="12033" width="0" style="44" hidden="1" customWidth="1"/>
    <col min="12034" max="12035" width="16" style="44" customWidth="1"/>
    <col min="12036" max="12037" width="13.83203125" style="44" customWidth="1"/>
    <col min="12038" max="12038" width="11.08203125" style="44" customWidth="1"/>
    <col min="12039" max="12039" width="11.25" style="44" customWidth="1"/>
    <col min="12040" max="12040" width="11.75" style="44" bestFit="1" customWidth="1"/>
    <col min="12041" max="12273" width="9" style="44"/>
    <col min="12274" max="12274" width="6.25" style="44" customWidth="1"/>
    <col min="12275" max="12275" width="40.33203125" style="44" customWidth="1"/>
    <col min="12276" max="12276" width="12.5" style="44" customWidth="1"/>
    <col min="12277" max="12289" width="0" style="44" hidden="1" customWidth="1"/>
    <col min="12290" max="12291" width="16" style="44" customWidth="1"/>
    <col min="12292" max="12293" width="13.83203125" style="44" customWidth="1"/>
    <col min="12294" max="12294" width="11.08203125" style="44" customWidth="1"/>
    <col min="12295" max="12295" width="11.25" style="44" customWidth="1"/>
    <col min="12296" max="12296" width="11.75" style="44" bestFit="1" customWidth="1"/>
    <col min="12297" max="12529" width="9" style="44"/>
    <col min="12530" max="12530" width="6.25" style="44" customWidth="1"/>
    <col min="12531" max="12531" width="40.33203125" style="44" customWidth="1"/>
    <col min="12532" max="12532" width="12.5" style="44" customWidth="1"/>
    <col min="12533" max="12545" width="0" style="44" hidden="1" customWidth="1"/>
    <col min="12546" max="12547" width="16" style="44" customWidth="1"/>
    <col min="12548" max="12549" width="13.83203125" style="44" customWidth="1"/>
    <col min="12550" max="12550" width="11.08203125" style="44" customWidth="1"/>
    <col min="12551" max="12551" width="11.25" style="44" customWidth="1"/>
    <col min="12552" max="12552" width="11.75" style="44" bestFit="1" customWidth="1"/>
    <col min="12553" max="12785" width="9" style="44"/>
    <col min="12786" max="12786" width="6.25" style="44" customWidth="1"/>
    <col min="12787" max="12787" width="40.33203125" style="44" customWidth="1"/>
    <col min="12788" max="12788" width="12.5" style="44" customWidth="1"/>
    <col min="12789" max="12801" width="0" style="44" hidden="1" customWidth="1"/>
    <col min="12802" max="12803" width="16" style="44" customWidth="1"/>
    <col min="12804" max="12805" width="13.83203125" style="44" customWidth="1"/>
    <col min="12806" max="12806" width="11.08203125" style="44" customWidth="1"/>
    <col min="12807" max="12807" width="11.25" style="44" customWidth="1"/>
    <col min="12808" max="12808" width="11.75" style="44" bestFit="1" customWidth="1"/>
    <col min="12809" max="13041" width="9" style="44"/>
    <col min="13042" max="13042" width="6.25" style="44" customWidth="1"/>
    <col min="13043" max="13043" width="40.33203125" style="44" customWidth="1"/>
    <col min="13044" max="13044" width="12.5" style="44" customWidth="1"/>
    <col min="13045" max="13057" width="0" style="44" hidden="1" customWidth="1"/>
    <col min="13058" max="13059" width="16" style="44" customWidth="1"/>
    <col min="13060" max="13061" width="13.83203125" style="44" customWidth="1"/>
    <col min="13062" max="13062" width="11.08203125" style="44" customWidth="1"/>
    <col min="13063" max="13063" width="11.25" style="44" customWidth="1"/>
    <col min="13064" max="13064" width="11.75" style="44" bestFit="1" customWidth="1"/>
    <col min="13065" max="13297" width="9" style="44"/>
    <col min="13298" max="13298" width="6.25" style="44" customWidth="1"/>
    <col min="13299" max="13299" width="40.33203125" style="44" customWidth="1"/>
    <col min="13300" max="13300" width="12.5" style="44" customWidth="1"/>
    <col min="13301" max="13313" width="0" style="44" hidden="1" customWidth="1"/>
    <col min="13314" max="13315" width="16" style="44" customWidth="1"/>
    <col min="13316" max="13317" width="13.83203125" style="44" customWidth="1"/>
    <col min="13318" max="13318" width="11.08203125" style="44" customWidth="1"/>
    <col min="13319" max="13319" width="11.25" style="44" customWidth="1"/>
    <col min="13320" max="13320" width="11.75" style="44" bestFit="1" customWidth="1"/>
    <col min="13321" max="13553" width="9" style="44"/>
    <col min="13554" max="13554" width="6.25" style="44" customWidth="1"/>
    <col min="13555" max="13555" width="40.33203125" style="44" customWidth="1"/>
    <col min="13556" max="13556" width="12.5" style="44" customWidth="1"/>
    <col min="13557" max="13569" width="0" style="44" hidden="1" customWidth="1"/>
    <col min="13570" max="13571" width="16" style="44" customWidth="1"/>
    <col min="13572" max="13573" width="13.83203125" style="44" customWidth="1"/>
    <col min="13574" max="13574" width="11.08203125" style="44" customWidth="1"/>
    <col min="13575" max="13575" width="11.25" style="44" customWidth="1"/>
    <col min="13576" max="13576" width="11.75" style="44" bestFit="1" customWidth="1"/>
    <col min="13577" max="13809" width="9" style="44"/>
    <col min="13810" max="13810" width="6.25" style="44" customWidth="1"/>
    <col min="13811" max="13811" width="40.33203125" style="44" customWidth="1"/>
    <col min="13812" max="13812" width="12.5" style="44" customWidth="1"/>
    <col min="13813" max="13825" width="0" style="44" hidden="1" customWidth="1"/>
    <col min="13826" max="13827" width="16" style="44" customWidth="1"/>
    <col min="13828" max="13829" width="13.83203125" style="44" customWidth="1"/>
    <col min="13830" max="13830" width="11.08203125" style="44" customWidth="1"/>
    <col min="13831" max="13831" width="11.25" style="44" customWidth="1"/>
    <col min="13832" max="13832" width="11.75" style="44" bestFit="1" customWidth="1"/>
    <col min="13833" max="14065" width="9" style="44"/>
    <col min="14066" max="14066" width="6.25" style="44" customWidth="1"/>
    <col min="14067" max="14067" width="40.33203125" style="44" customWidth="1"/>
    <col min="14068" max="14068" width="12.5" style="44" customWidth="1"/>
    <col min="14069" max="14081" width="0" style="44" hidden="1" customWidth="1"/>
    <col min="14082" max="14083" width="16" style="44" customWidth="1"/>
    <col min="14084" max="14085" width="13.83203125" style="44" customWidth="1"/>
    <col min="14086" max="14086" width="11.08203125" style="44" customWidth="1"/>
    <col min="14087" max="14087" width="11.25" style="44" customWidth="1"/>
    <col min="14088" max="14088" width="11.75" style="44" bestFit="1" customWidth="1"/>
    <col min="14089" max="14321" width="9" style="44"/>
    <col min="14322" max="14322" width="6.25" style="44" customWidth="1"/>
    <col min="14323" max="14323" width="40.33203125" style="44" customWidth="1"/>
    <col min="14324" max="14324" width="12.5" style="44" customWidth="1"/>
    <col min="14325" max="14337" width="0" style="44" hidden="1" customWidth="1"/>
    <col min="14338" max="14339" width="16" style="44" customWidth="1"/>
    <col min="14340" max="14341" width="13.83203125" style="44" customWidth="1"/>
    <col min="14342" max="14342" width="11.08203125" style="44" customWidth="1"/>
    <col min="14343" max="14343" width="11.25" style="44" customWidth="1"/>
    <col min="14344" max="14344" width="11.75" style="44" bestFit="1" customWidth="1"/>
    <col min="14345" max="14577" width="9" style="44"/>
    <col min="14578" max="14578" width="6.25" style="44" customWidth="1"/>
    <col min="14579" max="14579" width="40.33203125" style="44" customWidth="1"/>
    <col min="14580" max="14580" width="12.5" style="44" customWidth="1"/>
    <col min="14581" max="14593" width="0" style="44" hidden="1" customWidth="1"/>
    <col min="14594" max="14595" width="16" style="44" customWidth="1"/>
    <col min="14596" max="14597" width="13.83203125" style="44" customWidth="1"/>
    <col min="14598" max="14598" width="11.08203125" style="44" customWidth="1"/>
    <col min="14599" max="14599" width="11.25" style="44" customWidth="1"/>
    <col min="14600" max="14600" width="11.75" style="44" bestFit="1" customWidth="1"/>
    <col min="14601" max="14833" width="9" style="44"/>
    <col min="14834" max="14834" width="6.25" style="44" customWidth="1"/>
    <col min="14835" max="14835" width="40.33203125" style="44" customWidth="1"/>
    <col min="14836" max="14836" width="12.5" style="44" customWidth="1"/>
    <col min="14837" max="14849" width="0" style="44" hidden="1" customWidth="1"/>
    <col min="14850" max="14851" width="16" style="44" customWidth="1"/>
    <col min="14852" max="14853" width="13.83203125" style="44" customWidth="1"/>
    <col min="14854" max="14854" width="11.08203125" style="44" customWidth="1"/>
    <col min="14855" max="14855" width="11.25" style="44" customWidth="1"/>
    <col min="14856" max="14856" width="11.75" style="44" bestFit="1" customWidth="1"/>
    <col min="14857" max="15089" width="9" style="44"/>
    <col min="15090" max="15090" width="6.25" style="44" customWidth="1"/>
    <col min="15091" max="15091" width="40.33203125" style="44" customWidth="1"/>
    <col min="15092" max="15092" width="12.5" style="44" customWidth="1"/>
    <col min="15093" max="15105" width="0" style="44" hidden="1" customWidth="1"/>
    <col min="15106" max="15107" width="16" style="44" customWidth="1"/>
    <col min="15108" max="15109" width="13.83203125" style="44" customWidth="1"/>
    <col min="15110" max="15110" width="11.08203125" style="44" customWidth="1"/>
    <col min="15111" max="15111" width="11.25" style="44" customWidth="1"/>
    <col min="15112" max="15112" width="11.75" style="44" bestFit="1" customWidth="1"/>
    <col min="15113" max="15345" width="9" style="44"/>
    <col min="15346" max="15346" width="6.25" style="44" customWidth="1"/>
    <col min="15347" max="15347" width="40.33203125" style="44" customWidth="1"/>
    <col min="15348" max="15348" width="12.5" style="44" customWidth="1"/>
    <col min="15349" max="15361" width="0" style="44" hidden="1" customWidth="1"/>
    <col min="15362" max="15363" width="16" style="44" customWidth="1"/>
    <col min="15364" max="15365" width="13.83203125" style="44" customWidth="1"/>
    <col min="15366" max="15366" width="11.08203125" style="44" customWidth="1"/>
    <col min="15367" max="15367" width="11.25" style="44" customWidth="1"/>
    <col min="15368" max="15368" width="11.75" style="44" bestFit="1" customWidth="1"/>
    <col min="15369" max="15601" width="9" style="44"/>
    <col min="15602" max="15602" width="6.25" style="44" customWidth="1"/>
    <col min="15603" max="15603" width="40.33203125" style="44" customWidth="1"/>
    <col min="15604" max="15604" width="12.5" style="44" customWidth="1"/>
    <col min="15605" max="15617" width="0" style="44" hidden="1" customWidth="1"/>
    <col min="15618" max="15619" width="16" style="44" customWidth="1"/>
    <col min="15620" max="15621" width="13.83203125" style="44" customWidth="1"/>
    <col min="15622" max="15622" width="11.08203125" style="44" customWidth="1"/>
    <col min="15623" max="15623" width="11.25" style="44" customWidth="1"/>
    <col min="15624" max="15624" width="11.75" style="44" bestFit="1" customWidth="1"/>
    <col min="15625" max="15857" width="9" style="44"/>
    <col min="15858" max="15858" width="6.25" style="44" customWidth="1"/>
    <col min="15859" max="15859" width="40.33203125" style="44" customWidth="1"/>
    <col min="15860" max="15860" width="12.5" style="44" customWidth="1"/>
    <col min="15861" max="15873" width="0" style="44" hidden="1" customWidth="1"/>
    <col min="15874" max="15875" width="16" style="44" customWidth="1"/>
    <col min="15876" max="15877" width="13.83203125" style="44" customWidth="1"/>
    <col min="15878" max="15878" width="11.08203125" style="44" customWidth="1"/>
    <col min="15879" max="15879" width="11.25" style="44" customWidth="1"/>
    <col min="15880" max="15880" width="11.75" style="44" bestFit="1" customWidth="1"/>
    <col min="15881" max="16113" width="9" style="44"/>
    <col min="16114" max="16114" width="6.25" style="44" customWidth="1"/>
    <col min="16115" max="16115" width="40.33203125" style="44" customWidth="1"/>
    <col min="16116" max="16116" width="12.5" style="44" customWidth="1"/>
    <col min="16117" max="16129" width="0" style="44" hidden="1" customWidth="1"/>
    <col min="16130" max="16131" width="16" style="44" customWidth="1"/>
    <col min="16132" max="16133" width="13.83203125" style="44" customWidth="1"/>
    <col min="16134" max="16134" width="11.08203125" style="44" customWidth="1"/>
    <col min="16135" max="16135" width="11.25" style="44" customWidth="1"/>
    <col min="16136" max="16136" width="11.75" style="44" bestFit="1" customWidth="1"/>
    <col min="16137" max="16384" width="9" style="44"/>
  </cols>
  <sheetData>
    <row r="1" spans="1:10">
      <c r="A1" s="14"/>
      <c r="B1" s="43"/>
      <c r="C1" s="43"/>
      <c r="D1" s="43"/>
      <c r="E1" s="43"/>
      <c r="F1" s="43"/>
      <c r="G1" s="43"/>
      <c r="H1" s="43"/>
      <c r="I1" s="43"/>
      <c r="J1" s="43"/>
    </row>
    <row r="2" spans="1:10">
      <c r="A2" s="256" t="s">
        <v>290</v>
      </c>
      <c r="B2" s="256"/>
      <c r="C2" s="256"/>
      <c r="D2" s="256"/>
      <c r="E2" s="256"/>
      <c r="F2" s="256"/>
      <c r="G2" s="256"/>
      <c r="H2" s="256"/>
      <c r="I2" s="256"/>
      <c r="J2" s="256"/>
    </row>
    <row r="3" spans="1:10">
      <c r="A3" s="257" t="str">
        <f>+'Biểu 01 (ĐTC tỉnh)'!A3:O3</f>
        <v>(Kèm theo Báo cáo số         /BC-UBND, ngày        tháng 6 năm 2022 của UBND huyện Tuần Giáo)</v>
      </c>
      <c r="B3" s="257"/>
      <c r="C3" s="257"/>
      <c r="D3" s="257"/>
      <c r="E3" s="257"/>
      <c r="F3" s="257"/>
      <c r="G3" s="257"/>
      <c r="H3" s="257"/>
      <c r="I3" s="257"/>
      <c r="J3" s="257"/>
    </row>
    <row r="4" spans="1:10">
      <c r="A4" s="258" t="s">
        <v>46</v>
      </c>
      <c r="B4" s="258"/>
      <c r="C4" s="258"/>
      <c r="D4" s="258"/>
      <c r="E4" s="258"/>
      <c r="F4" s="258"/>
      <c r="G4" s="258"/>
      <c r="H4" s="258"/>
      <c r="I4" s="258"/>
      <c r="J4" s="258"/>
    </row>
    <row r="5" spans="1:10" s="45" customFormat="1" ht="18.75" customHeight="1">
      <c r="A5" s="259" t="s">
        <v>0</v>
      </c>
      <c r="B5" s="260" t="s">
        <v>82</v>
      </c>
      <c r="C5" s="261" t="s">
        <v>47</v>
      </c>
      <c r="D5" s="261" t="s">
        <v>266</v>
      </c>
      <c r="E5" s="261" t="s">
        <v>267</v>
      </c>
      <c r="F5" s="261" t="s">
        <v>101</v>
      </c>
      <c r="G5" s="261" t="s">
        <v>102</v>
      </c>
      <c r="H5" s="261" t="s">
        <v>289</v>
      </c>
      <c r="I5" s="261" t="s">
        <v>277</v>
      </c>
      <c r="J5" s="260" t="s">
        <v>8</v>
      </c>
    </row>
    <row r="6" spans="1:10" s="45" customFormat="1" ht="15.75" customHeight="1">
      <c r="A6" s="259"/>
      <c r="B6" s="260"/>
      <c r="C6" s="262"/>
      <c r="D6" s="262"/>
      <c r="E6" s="262"/>
      <c r="F6" s="262"/>
      <c r="G6" s="262"/>
      <c r="H6" s="262"/>
      <c r="I6" s="262"/>
      <c r="J6" s="260"/>
    </row>
    <row r="7" spans="1:10" s="45" customFormat="1" ht="15.75" customHeight="1">
      <c r="A7" s="259"/>
      <c r="B7" s="260"/>
      <c r="C7" s="262"/>
      <c r="D7" s="262"/>
      <c r="E7" s="262"/>
      <c r="F7" s="262"/>
      <c r="G7" s="262"/>
      <c r="H7" s="262"/>
      <c r="I7" s="262"/>
      <c r="J7" s="260"/>
    </row>
    <row r="8" spans="1:10" s="45" customFormat="1" ht="31.5" customHeight="1">
      <c r="A8" s="259"/>
      <c r="B8" s="260"/>
      <c r="C8" s="263"/>
      <c r="D8" s="263"/>
      <c r="E8" s="263"/>
      <c r="F8" s="263"/>
      <c r="G8" s="263"/>
      <c r="H8" s="263"/>
      <c r="I8" s="263"/>
      <c r="J8" s="260"/>
    </row>
    <row r="9" spans="1:10" s="48" customFormat="1" ht="34.5" customHeight="1">
      <c r="A9" s="46">
        <v>1</v>
      </c>
      <c r="B9" s="47">
        <v>2</v>
      </c>
      <c r="C9" s="46">
        <v>3</v>
      </c>
      <c r="D9" s="47">
        <v>4</v>
      </c>
      <c r="E9" s="46">
        <v>5</v>
      </c>
      <c r="F9" s="47">
        <v>6</v>
      </c>
      <c r="G9" s="46">
        <v>7</v>
      </c>
      <c r="H9" s="46"/>
      <c r="I9" s="46"/>
      <c r="J9" s="47">
        <v>8</v>
      </c>
    </row>
    <row r="10" spans="1:10" s="198" customFormat="1" ht="34.5" customHeight="1">
      <c r="A10" s="195"/>
      <c r="B10" s="196" t="s">
        <v>169</v>
      </c>
      <c r="C10" s="197">
        <f>C11+C19+C22+C16</f>
        <v>145329.984</v>
      </c>
      <c r="D10" s="197">
        <f>D11+D19+D22+D16</f>
        <v>66461.157999999996</v>
      </c>
      <c r="E10" s="197">
        <f>E11+E19+E22+E16</f>
        <v>98737.146999999997</v>
      </c>
      <c r="F10" s="199">
        <f>D10/C10</f>
        <v>0.45731208502713383</v>
      </c>
      <c r="G10" s="199">
        <f>E10/C10</f>
        <v>0.67939969634896535</v>
      </c>
      <c r="H10" s="197">
        <f>H11+H19+H22+H16</f>
        <v>151760.49100000001</v>
      </c>
      <c r="I10" s="197">
        <f>I11+I19+I22+I16</f>
        <v>115807</v>
      </c>
      <c r="J10" s="196"/>
    </row>
    <row r="11" spans="1:10" s="59" customFormat="1" ht="31.5" customHeight="1">
      <c r="A11" s="49" t="s">
        <v>23</v>
      </c>
      <c r="B11" s="57" t="s">
        <v>86</v>
      </c>
      <c r="C11" s="58">
        <f>SUM(C12:C15)</f>
        <v>76084.391000000003</v>
      </c>
      <c r="D11" s="58">
        <f t="shared" ref="D11:I11" si="0">SUM(D12:D15)</f>
        <v>34348.883999999998</v>
      </c>
      <c r="E11" s="58">
        <f t="shared" si="0"/>
        <v>52371.055</v>
      </c>
      <c r="F11" s="199">
        <f>D11/C11</f>
        <v>0.45145769780821399</v>
      </c>
      <c r="G11" s="199">
        <f t="shared" ref="G11:G15" si="1">E11/C11</f>
        <v>0.68832850354286201</v>
      </c>
      <c r="H11" s="58">
        <f t="shared" si="0"/>
        <v>76071.835000000006</v>
      </c>
      <c r="I11" s="58">
        <f t="shared" si="0"/>
        <v>108000</v>
      </c>
      <c r="J11" s="58" t="s">
        <v>268</v>
      </c>
    </row>
    <row r="12" spans="1:10" s="59" customFormat="1" ht="31.5" customHeight="1">
      <c r="A12" s="202"/>
      <c r="B12" s="215" t="s">
        <v>278</v>
      </c>
      <c r="C12" s="194">
        <f>'Biểu 01 (ĐTC tỉnh)'!F10</f>
        <v>15000</v>
      </c>
      <c r="D12" s="194">
        <f>'Biểu 01 (ĐTC tỉnh)'!H10</f>
        <v>5000</v>
      </c>
      <c r="E12" s="194">
        <f>'Biểu 01 (ĐTC tỉnh)'!J10</f>
        <v>14000</v>
      </c>
      <c r="F12" s="200">
        <f>D12/C12</f>
        <v>0.33333333333333331</v>
      </c>
      <c r="G12" s="200">
        <f t="shared" si="1"/>
        <v>0.93333333333333335</v>
      </c>
      <c r="H12" s="194">
        <f>'Biểu 01 (ĐTC tỉnh)'!L10</f>
        <v>15000</v>
      </c>
      <c r="I12" s="194">
        <f>'Biểu 01 (ĐTC tỉnh)'!N10</f>
        <v>40000</v>
      </c>
      <c r="J12" s="193" t="s">
        <v>45</v>
      </c>
    </row>
    <row r="13" spans="1:10" s="59" customFormat="1" ht="31.5" customHeight="1">
      <c r="A13" s="159"/>
      <c r="B13" s="52" t="s">
        <v>265</v>
      </c>
      <c r="C13" s="194">
        <f>'Biểu 01 (ĐTC tỉnh)'!E13</f>
        <v>20850.391</v>
      </c>
      <c r="D13" s="194">
        <f>'Biểu 01 (ĐTC tỉnh)'!H13</f>
        <v>5713</v>
      </c>
      <c r="E13" s="194">
        <f>'Biểu 01 (ĐTC tỉnh)'!J13</f>
        <v>18041.503000000001</v>
      </c>
      <c r="F13" s="200">
        <f>D13/C13</f>
        <v>0.27399965784814301</v>
      </c>
      <c r="G13" s="200">
        <f t="shared" si="1"/>
        <v>0.86528367741401113</v>
      </c>
      <c r="H13" s="194">
        <f>'Biểu 01 (ĐTC tỉnh)'!L13</f>
        <v>20837.835000000006</v>
      </c>
      <c r="I13" s="194">
        <f>'Biểu 01 (ĐTC tỉnh)'!N13</f>
        <v>23000</v>
      </c>
      <c r="J13" s="193" t="s">
        <v>45</v>
      </c>
    </row>
    <row r="14" spans="1:10" s="60" customFormat="1" ht="31.5" customHeight="1">
      <c r="A14" s="15"/>
      <c r="B14" s="52" t="s">
        <v>85</v>
      </c>
      <c r="C14" s="62">
        <f>'Biểu số 02 (ĐTC huyện)'!F9</f>
        <v>22234</v>
      </c>
      <c r="D14" s="62">
        <f>'Biểu số 02 (ĐTC huyện)'!G9</f>
        <v>21679.883999999998</v>
      </c>
      <c r="E14" s="62">
        <f>'Biểu số 02 (ĐTC huyện)'!I9</f>
        <v>14329.552</v>
      </c>
      <c r="F14" s="200">
        <f t="shared" ref="F14:F15" si="2">D14/C14</f>
        <v>0.97507798866600692</v>
      </c>
      <c r="G14" s="200">
        <f t="shared" si="1"/>
        <v>0.64448826122155256</v>
      </c>
      <c r="H14" s="194">
        <f>'Biểu số 02 (ĐTC huyện)'!K9</f>
        <v>22234</v>
      </c>
      <c r="I14" s="194">
        <f>'Biểu số 02 (ĐTC huyện)'!M9</f>
        <v>27000</v>
      </c>
      <c r="J14" s="16" t="s">
        <v>50</v>
      </c>
    </row>
    <row r="15" spans="1:10" s="60" customFormat="1" ht="31.5" customHeight="1">
      <c r="A15" s="15"/>
      <c r="B15" s="52" t="s">
        <v>87</v>
      </c>
      <c r="C15" s="62">
        <f>'Biểu số 03 (ĐTC huyện)'!F9</f>
        <v>18000</v>
      </c>
      <c r="D15" s="62">
        <f>'Biểu số 03 (ĐTC huyện)'!G9</f>
        <v>1956</v>
      </c>
      <c r="E15" s="62">
        <f>'Biểu số 03 (ĐTC huyện)'!I9</f>
        <v>6000</v>
      </c>
      <c r="F15" s="200">
        <f t="shared" si="2"/>
        <v>0.10866666666666666</v>
      </c>
      <c r="G15" s="200">
        <f t="shared" si="1"/>
        <v>0.33333333333333331</v>
      </c>
      <c r="H15" s="194">
        <f>'Biểu số 03 (ĐTC huyện)'!K9</f>
        <v>18000</v>
      </c>
      <c r="I15" s="194">
        <f>'Biểu số 03 (ĐTC huyện)'!M9</f>
        <v>18000</v>
      </c>
      <c r="J15" s="16" t="s">
        <v>103</v>
      </c>
    </row>
    <row r="16" spans="1:10" s="59" customFormat="1" ht="30" customHeight="1">
      <c r="A16" s="42" t="s">
        <v>48</v>
      </c>
      <c r="B16" s="80" t="s">
        <v>166</v>
      </c>
      <c r="C16" s="58">
        <f>C17+C18</f>
        <v>69245.593000000008</v>
      </c>
      <c r="D16" s="58">
        <f t="shared" ref="D16:E16" si="3">D17+D18</f>
        <v>32112.274000000005</v>
      </c>
      <c r="E16" s="58">
        <f t="shared" si="3"/>
        <v>46366.091999999997</v>
      </c>
      <c r="F16" s="199">
        <f t="shared" ref="F16:F18" si="4">D16/C16</f>
        <v>0.46374466025585198</v>
      </c>
      <c r="G16" s="199">
        <f t="shared" ref="G16:G18" si="5">E16/C16</f>
        <v>0.66958906684501918</v>
      </c>
      <c r="H16" s="58">
        <f>H17+H18</f>
        <v>67881.656000000003</v>
      </c>
      <c r="I16" s="199"/>
      <c r="J16" s="83" t="s">
        <v>269</v>
      </c>
    </row>
    <row r="17" spans="1:10" ht="32.25" customHeight="1">
      <c r="A17" s="15"/>
      <c r="B17" s="54" t="s">
        <v>168</v>
      </c>
      <c r="C17" s="62">
        <f>'Biểu số 04 (SN)'!E8</f>
        <v>43926.791000000005</v>
      </c>
      <c r="D17" s="62">
        <f>'Biểu số 04 (SN)'!H8</f>
        <v>26940.749000000003</v>
      </c>
      <c r="E17" s="62">
        <f>'Biểu số 04 (SN)'!J8</f>
        <v>27969.047999999999</v>
      </c>
      <c r="F17" s="200">
        <f t="shared" si="4"/>
        <v>0.61331020060172392</v>
      </c>
      <c r="G17" s="200">
        <f t="shared" si="5"/>
        <v>0.6367195819061765</v>
      </c>
      <c r="H17" s="194">
        <f>'Biểu số 04 (SN)'!L8</f>
        <v>42562.854000000007</v>
      </c>
      <c r="I17" s="200"/>
      <c r="J17" s="56" t="s">
        <v>104</v>
      </c>
    </row>
    <row r="18" spans="1:10" ht="26.25" customHeight="1">
      <c r="A18" s="15"/>
      <c r="B18" s="63" t="s">
        <v>167</v>
      </c>
      <c r="C18" s="55">
        <f>'Biểu số 05 (SNGD)'!E8</f>
        <v>25318.802</v>
      </c>
      <c r="D18" s="55">
        <f>'Biểu số 05 (SNGD)'!G8</f>
        <v>5171.5250000000005</v>
      </c>
      <c r="E18" s="55">
        <f>'Biểu số 05 (SNGD)'!I8</f>
        <v>18397.043999999998</v>
      </c>
      <c r="F18" s="200">
        <f t="shared" si="4"/>
        <v>0.20425630722970228</v>
      </c>
      <c r="G18" s="200">
        <f t="shared" si="5"/>
        <v>0.72661589596537779</v>
      </c>
      <c r="H18" s="194">
        <f>'Biểu số 05 (SNGD)'!K8</f>
        <v>25318.802</v>
      </c>
      <c r="I18" s="200"/>
      <c r="J18" s="56" t="s">
        <v>216</v>
      </c>
    </row>
    <row r="19" spans="1:10" s="59" customFormat="1" ht="33.75" hidden="1" customHeight="1">
      <c r="A19" s="42" t="s">
        <v>98</v>
      </c>
      <c r="B19" s="80" t="s">
        <v>100</v>
      </c>
      <c r="C19" s="81"/>
      <c r="D19" s="81"/>
      <c r="E19" s="81"/>
      <c r="F19" s="81"/>
      <c r="G19" s="81"/>
      <c r="H19" s="81">
        <f>SUM(H20:H21)</f>
        <v>7807</v>
      </c>
      <c r="I19" s="81">
        <f>SUM(I20:I21)</f>
        <v>7807</v>
      </c>
      <c r="J19" s="58" t="s">
        <v>268</v>
      </c>
    </row>
    <row r="20" spans="1:10" ht="30" hidden="1" customHeight="1">
      <c r="A20" s="15"/>
      <c r="B20" s="214" t="s">
        <v>273</v>
      </c>
      <c r="C20" s="61"/>
      <c r="D20" s="61"/>
      <c r="E20" s="61"/>
      <c r="F20" s="61"/>
      <c r="G20" s="61"/>
      <c r="H20" s="61">
        <f>'Biểu 01 (ĐTC tỉnh)'!M28</f>
        <v>5900</v>
      </c>
      <c r="I20" s="61">
        <f>'Biểu 01 (ĐTC tỉnh)'!N28</f>
        <v>5900</v>
      </c>
      <c r="J20" s="193" t="s">
        <v>45</v>
      </c>
    </row>
    <row r="21" spans="1:10" ht="49.5" hidden="1" customHeight="1">
      <c r="A21" s="15"/>
      <c r="B21" s="54" t="s">
        <v>275</v>
      </c>
      <c r="C21" s="61"/>
      <c r="D21" s="61"/>
      <c r="E21" s="61"/>
      <c r="F21" s="61"/>
      <c r="G21" s="61"/>
      <c r="H21" s="61">
        <f>'Biểu 01 (ĐTC tỉnh)'!M31</f>
        <v>1907</v>
      </c>
      <c r="I21" s="61">
        <f>'Biểu 01 (ĐTC tỉnh)'!N31</f>
        <v>1907</v>
      </c>
      <c r="J21" s="193" t="s">
        <v>45</v>
      </c>
    </row>
    <row r="22" spans="1:10" s="59" customFormat="1" ht="30" hidden="1" customHeight="1">
      <c r="A22" s="42" t="s">
        <v>165</v>
      </c>
      <c r="B22" s="80" t="s">
        <v>97</v>
      </c>
      <c r="C22" s="82"/>
      <c r="D22" s="82"/>
      <c r="E22" s="82"/>
      <c r="F22" s="82"/>
      <c r="G22" s="82"/>
      <c r="H22" s="82"/>
      <c r="I22" s="82"/>
      <c r="J22" s="83"/>
    </row>
    <row r="23" spans="1:10" ht="32.25" hidden="1" customHeight="1">
      <c r="A23" s="15"/>
      <c r="B23" s="54" t="s">
        <v>99</v>
      </c>
      <c r="C23" s="62"/>
      <c r="D23" s="62"/>
      <c r="E23" s="62"/>
      <c r="F23" s="62"/>
      <c r="G23" s="62"/>
      <c r="H23" s="62"/>
      <c r="I23" s="62"/>
      <c r="J23" s="56"/>
    </row>
    <row r="24" spans="1:10" ht="26.25" hidden="1" customHeight="1">
      <c r="A24" s="15"/>
      <c r="B24" s="63"/>
      <c r="C24" s="55"/>
      <c r="D24" s="55"/>
      <c r="E24" s="55"/>
      <c r="F24" s="55"/>
      <c r="G24" s="55"/>
      <c r="H24" s="55"/>
      <c r="I24" s="55"/>
      <c r="J24" s="56"/>
    </row>
    <row r="35" spans="1:10">
      <c r="A35" s="64"/>
    </row>
    <row r="36" spans="1:10">
      <c r="A36" s="64"/>
      <c r="B36" s="69"/>
      <c r="C36" s="71"/>
      <c r="D36" s="71"/>
      <c r="E36" s="71"/>
      <c r="F36" s="71"/>
      <c r="G36" s="71"/>
      <c r="H36" s="71"/>
      <c r="I36" s="71"/>
      <c r="J36" s="72"/>
    </row>
    <row r="37" spans="1:10">
      <c r="A37" s="64"/>
      <c r="B37" s="69"/>
      <c r="C37" s="71"/>
      <c r="D37" s="71"/>
      <c r="E37" s="71"/>
      <c r="F37" s="71"/>
      <c r="G37" s="71"/>
      <c r="H37" s="71"/>
      <c r="I37" s="71"/>
      <c r="J37" s="72"/>
    </row>
    <row r="38" spans="1:10">
      <c r="A38" s="64"/>
      <c r="B38" s="69"/>
      <c r="C38" s="71"/>
      <c r="D38" s="71"/>
      <c r="E38" s="71"/>
      <c r="F38" s="71"/>
      <c r="G38" s="71"/>
      <c r="H38" s="71"/>
      <c r="I38" s="71"/>
      <c r="J38" s="72"/>
    </row>
    <row r="39" spans="1:10">
      <c r="A39" s="64"/>
      <c r="B39" s="69"/>
      <c r="C39" s="71"/>
      <c r="D39" s="71"/>
      <c r="E39" s="71"/>
      <c r="F39" s="71"/>
      <c r="G39" s="71"/>
      <c r="H39" s="71"/>
      <c r="I39" s="71"/>
      <c r="J39" s="72"/>
    </row>
    <row r="40" spans="1:10">
      <c r="A40" s="64"/>
      <c r="B40" s="69"/>
      <c r="C40" s="71"/>
      <c r="D40" s="71"/>
      <c r="E40" s="71"/>
      <c r="F40" s="71"/>
      <c r="G40" s="71"/>
      <c r="H40" s="71"/>
      <c r="I40" s="71"/>
      <c r="J40" s="72"/>
    </row>
    <row r="41" spans="1:10">
      <c r="A41" s="64"/>
      <c r="B41" s="69"/>
      <c r="C41" s="71"/>
      <c r="D41" s="71"/>
      <c r="E41" s="71"/>
      <c r="F41" s="71"/>
      <c r="G41" s="71"/>
      <c r="H41" s="71"/>
      <c r="I41" s="71"/>
      <c r="J41" s="72"/>
    </row>
    <row r="42" spans="1:10">
      <c r="A42" s="64"/>
      <c r="B42" s="69"/>
      <c r="C42" s="71"/>
      <c r="D42" s="71"/>
      <c r="E42" s="71"/>
      <c r="F42" s="71"/>
      <c r="G42" s="71"/>
      <c r="H42" s="71"/>
      <c r="I42" s="71"/>
      <c r="J42" s="72"/>
    </row>
    <row r="43" spans="1:10">
      <c r="A43" s="64"/>
      <c r="B43" s="69"/>
      <c r="C43" s="71"/>
      <c r="D43" s="71"/>
      <c r="E43" s="71"/>
      <c r="F43" s="71"/>
      <c r="G43" s="71"/>
      <c r="H43" s="71"/>
      <c r="I43" s="71"/>
      <c r="J43" s="72"/>
    </row>
    <row r="44" spans="1:10">
      <c r="A44" s="64"/>
      <c r="B44" s="69"/>
      <c r="C44" s="71"/>
      <c r="D44" s="71"/>
      <c r="E44" s="71"/>
      <c r="F44" s="71"/>
      <c r="G44" s="71"/>
      <c r="H44" s="71"/>
      <c r="I44" s="71"/>
      <c r="J44" s="72"/>
    </row>
    <row r="45" spans="1:10">
      <c r="B45" s="74"/>
      <c r="C45" s="71"/>
      <c r="D45" s="71"/>
      <c r="E45" s="71"/>
      <c r="F45" s="71"/>
      <c r="G45" s="71"/>
      <c r="H45" s="71"/>
      <c r="I45" s="71"/>
      <c r="J45" s="72"/>
    </row>
    <row r="46" spans="1:10">
      <c r="B46" s="75"/>
      <c r="C46" s="75"/>
      <c r="D46" s="75"/>
      <c r="E46" s="75"/>
      <c r="F46" s="75"/>
      <c r="G46" s="75"/>
      <c r="H46" s="201"/>
      <c r="I46" s="201"/>
    </row>
    <row r="47" spans="1:10">
      <c r="A47" s="76"/>
    </row>
    <row r="48" spans="1:10">
      <c r="A48" s="76"/>
      <c r="B48" s="44"/>
      <c r="C48" s="44"/>
      <c r="D48" s="44"/>
      <c r="E48" s="44"/>
      <c r="F48" s="44"/>
      <c r="G48" s="44"/>
      <c r="H48" s="44"/>
      <c r="I48" s="44"/>
    </row>
    <row r="49" spans="1:9">
      <c r="A49" s="76"/>
      <c r="B49" s="44"/>
      <c r="C49" s="44"/>
      <c r="D49" s="44"/>
      <c r="E49" s="44"/>
      <c r="F49" s="44"/>
      <c r="G49" s="44"/>
      <c r="H49" s="44"/>
      <c r="I49" s="44"/>
    </row>
    <row r="50" spans="1:9">
      <c r="A50" s="76"/>
      <c r="B50" s="44"/>
      <c r="C50" s="44"/>
      <c r="D50" s="44"/>
      <c r="E50" s="44"/>
      <c r="F50" s="44"/>
      <c r="G50" s="44"/>
      <c r="H50" s="44"/>
      <c r="I50" s="44"/>
    </row>
    <row r="51" spans="1:9" s="68" customFormat="1">
      <c r="A51" s="76"/>
      <c r="B51" s="44"/>
      <c r="C51" s="44"/>
      <c r="D51" s="44"/>
      <c r="E51" s="44"/>
      <c r="F51" s="44"/>
      <c r="G51" s="44"/>
      <c r="H51" s="44"/>
      <c r="I51" s="44"/>
    </row>
    <row r="52" spans="1:9" s="68" customFormat="1">
      <c r="A52" s="76"/>
      <c r="B52" s="44"/>
      <c r="C52" s="44"/>
      <c r="D52" s="44"/>
      <c r="E52" s="44"/>
      <c r="F52" s="44"/>
      <c r="G52" s="44"/>
      <c r="H52" s="44"/>
      <c r="I52" s="44"/>
    </row>
    <row r="53" spans="1:9" s="68" customFormat="1">
      <c r="A53" s="76"/>
      <c r="B53" s="44"/>
      <c r="C53" s="44"/>
      <c r="D53" s="44"/>
      <c r="E53" s="44"/>
      <c r="F53" s="44"/>
      <c r="G53" s="44"/>
      <c r="H53" s="44"/>
      <c r="I53" s="44"/>
    </row>
    <row r="54" spans="1:9" s="68" customFormat="1">
      <c r="A54" s="76"/>
      <c r="B54" s="44"/>
      <c r="C54" s="44"/>
      <c r="D54" s="44"/>
      <c r="E54" s="44"/>
      <c r="F54" s="44"/>
      <c r="G54" s="44"/>
      <c r="H54" s="44"/>
      <c r="I54" s="44"/>
    </row>
    <row r="55" spans="1:9" s="68" customFormat="1">
      <c r="A55" s="76"/>
      <c r="B55" s="44"/>
      <c r="C55" s="44"/>
      <c r="D55" s="44"/>
      <c r="E55" s="44"/>
      <c r="F55" s="44"/>
      <c r="G55" s="44"/>
      <c r="H55" s="44"/>
      <c r="I55" s="44"/>
    </row>
    <row r="56" spans="1:9" s="68" customFormat="1">
      <c r="A56" s="76"/>
      <c r="B56" s="44"/>
      <c r="C56" s="44"/>
      <c r="D56" s="44"/>
      <c r="E56" s="44"/>
      <c r="F56" s="44"/>
      <c r="G56" s="44"/>
      <c r="H56" s="44"/>
      <c r="I56" s="44"/>
    </row>
    <row r="57" spans="1:9" s="68" customFormat="1">
      <c r="A57" s="76"/>
      <c r="B57" s="44"/>
      <c r="C57" s="44"/>
      <c r="D57" s="44"/>
      <c r="E57" s="44"/>
      <c r="F57" s="44"/>
      <c r="G57" s="44"/>
      <c r="H57" s="44"/>
      <c r="I57" s="44"/>
    </row>
    <row r="58" spans="1:9" s="68" customFormat="1">
      <c r="A58" s="76"/>
      <c r="B58" s="44"/>
      <c r="C58" s="44"/>
      <c r="D58" s="44"/>
      <c r="E58" s="44"/>
      <c r="F58" s="44"/>
      <c r="G58" s="44"/>
      <c r="H58" s="44"/>
      <c r="I58" s="44"/>
    </row>
    <row r="59" spans="1:9" s="68" customFormat="1">
      <c r="A59" s="76"/>
      <c r="B59" s="44"/>
      <c r="C59" s="44"/>
      <c r="D59" s="44"/>
      <c r="E59" s="44"/>
      <c r="F59" s="44"/>
      <c r="G59" s="44"/>
      <c r="H59" s="44"/>
      <c r="I59" s="44"/>
    </row>
    <row r="60" spans="1:9" s="68" customFormat="1">
      <c r="A60" s="76"/>
      <c r="B60" s="44"/>
      <c r="C60" s="44"/>
      <c r="D60" s="44"/>
      <c r="E60" s="44"/>
      <c r="F60" s="44"/>
      <c r="G60" s="44"/>
      <c r="H60" s="44"/>
      <c r="I60" s="44"/>
    </row>
    <row r="61" spans="1:9" s="68" customFormat="1">
      <c r="A61" s="76"/>
      <c r="B61" s="44"/>
      <c r="C61" s="44"/>
      <c r="D61" s="44"/>
      <c r="E61" s="44"/>
      <c r="F61" s="44"/>
      <c r="G61" s="44"/>
      <c r="H61" s="44"/>
      <c r="I61" s="44"/>
    </row>
    <row r="62" spans="1:9" s="68" customFormat="1">
      <c r="A62" s="76"/>
      <c r="B62" s="44"/>
      <c r="C62" s="44"/>
      <c r="D62" s="44"/>
      <c r="E62" s="44"/>
      <c r="F62" s="44"/>
      <c r="G62" s="44"/>
      <c r="H62" s="44"/>
      <c r="I62" s="44"/>
    </row>
    <row r="63" spans="1:9" s="68" customFormat="1">
      <c r="A63" s="76"/>
      <c r="B63" s="44"/>
      <c r="C63" s="44"/>
      <c r="D63" s="44"/>
      <c r="E63" s="44"/>
      <c r="F63" s="44"/>
      <c r="G63" s="44"/>
      <c r="H63" s="44"/>
      <c r="I63" s="44"/>
    </row>
    <row r="64" spans="1:9" s="68" customFormat="1">
      <c r="A64" s="76"/>
      <c r="B64" s="44"/>
      <c r="C64" s="44"/>
      <c r="D64" s="44"/>
      <c r="E64" s="44"/>
      <c r="F64" s="44"/>
      <c r="G64" s="44"/>
      <c r="H64" s="44"/>
      <c r="I64" s="44"/>
    </row>
    <row r="65" spans="1:9" s="68" customFormat="1">
      <c r="A65" s="76"/>
      <c r="B65" s="44"/>
      <c r="C65" s="44"/>
      <c r="D65" s="44"/>
      <c r="E65" s="44"/>
      <c r="F65" s="44"/>
      <c r="G65" s="44"/>
      <c r="H65" s="44"/>
      <c r="I65" s="44"/>
    </row>
    <row r="66" spans="1:9" s="68" customFormat="1">
      <c r="A66" s="76"/>
      <c r="B66" s="44"/>
      <c r="C66" s="44"/>
      <c r="D66" s="44"/>
      <c r="E66" s="44"/>
      <c r="F66" s="44"/>
      <c r="G66" s="44"/>
      <c r="H66" s="44"/>
      <c r="I66" s="44"/>
    </row>
    <row r="67" spans="1:9" s="68" customFormat="1">
      <c r="A67" s="76"/>
      <c r="B67" s="44"/>
      <c r="C67" s="44"/>
      <c r="D67" s="44"/>
      <c r="E67" s="44"/>
      <c r="F67" s="44"/>
      <c r="G67" s="44"/>
      <c r="H67" s="44"/>
      <c r="I67" s="44"/>
    </row>
    <row r="68" spans="1:9" s="68" customFormat="1">
      <c r="A68" s="76"/>
      <c r="B68" s="44"/>
      <c r="C68" s="44"/>
      <c r="D68" s="44"/>
      <c r="E68" s="44"/>
      <c r="F68" s="44"/>
      <c r="G68" s="44"/>
      <c r="H68" s="44"/>
      <c r="I68" s="44"/>
    </row>
    <row r="69" spans="1:9" s="68" customFormat="1">
      <c r="A69" s="76"/>
      <c r="B69" s="44"/>
      <c r="C69" s="44"/>
      <c r="D69" s="44"/>
      <c r="E69" s="44"/>
      <c r="F69" s="44"/>
      <c r="G69" s="44"/>
      <c r="H69" s="44"/>
      <c r="I69" s="44"/>
    </row>
    <row r="70" spans="1:9" s="68" customFormat="1">
      <c r="A70" s="76"/>
      <c r="B70" s="44"/>
      <c r="C70" s="44"/>
      <c r="D70" s="44"/>
      <c r="E70" s="44"/>
      <c r="F70" s="44"/>
      <c r="G70" s="44"/>
      <c r="H70" s="44"/>
      <c r="I70" s="44"/>
    </row>
    <row r="71" spans="1:9" s="68" customFormat="1">
      <c r="A71" s="76"/>
      <c r="B71" s="44"/>
      <c r="C71" s="44"/>
      <c r="D71" s="44"/>
      <c r="E71" s="44"/>
      <c r="F71" s="44"/>
      <c r="G71" s="44"/>
      <c r="H71" s="44"/>
      <c r="I71" s="44"/>
    </row>
    <row r="72" spans="1:9" s="68" customFormat="1">
      <c r="A72" s="76"/>
      <c r="B72" s="44"/>
      <c r="C72" s="44"/>
      <c r="D72" s="44"/>
      <c r="E72" s="44"/>
      <c r="F72" s="44"/>
      <c r="G72" s="44"/>
      <c r="H72" s="44"/>
      <c r="I72" s="44"/>
    </row>
    <row r="73" spans="1:9" s="68" customFormat="1">
      <c r="A73" s="76"/>
      <c r="B73" s="44"/>
      <c r="C73" s="44"/>
      <c r="D73" s="44"/>
      <c r="E73" s="44"/>
      <c r="F73" s="44"/>
      <c r="G73" s="44"/>
      <c r="H73" s="44"/>
      <c r="I73" s="44"/>
    </row>
    <row r="74" spans="1:9" s="68" customFormat="1">
      <c r="A74" s="76"/>
      <c r="B74" s="44"/>
      <c r="C74" s="44"/>
      <c r="D74" s="44"/>
      <c r="E74" s="44"/>
      <c r="F74" s="44"/>
      <c r="G74" s="44"/>
      <c r="H74" s="44"/>
      <c r="I74" s="44"/>
    </row>
    <row r="75" spans="1:9" s="68" customFormat="1">
      <c r="A75" s="76"/>
      <c r="B75" s="44"/>
      <c r="C75" s="44"/>
      <c r="D75" s="44"/>
      <c r="E75" s="44"/>
      <c r="F75" s="44"/>
      <c r="G75" s="44"/>
      <c r="H75" s="44"/>
      <c r="I75" s="44"/>
    </row>
    <row r="76" spans="1:9" s="68" customFormat="1">
      <c r="A76" s="76"/>
      <c r="B76" s="44"/>
      <c r="C76" s="44"/>
      <c r="D76" s="44"/>
      <c r="E76" s="44"/>
      <c r="F76" s="44"/>
      <c r="G76" s="44"/>
      <c r="H76" s="44"/>
      <c r="I76" s="44"/>
    </row>
    <row r="77" spans="1:9" s="68" customFormat="1">
      <c r="A77" s="76"/>
      <c r="B77" s="44"/>
      <c r="C77" s="44"/>
      <c r="D77" s="44"/>
      <c r="E77" s="44"/>
      <c r="F77" s="44"/>
      <c r="G77" s="44"/>
      <c r="H77" s="44"/>
      <c r="I77" s="44"/>
    </row>
    <row r="78" spans="1:9" s="68" customFormat="1">
      <c r="A78" s="76"/>
      <c r="B78" s="44"/>
      <c r="C78" s="44"/>
      <c r="D78" s="44"/>
      <c r="E78" s="44"/>
      <c r="F78" s="44"/>
      <c r="G78" s="44"/>
      <c r="H78" s="44"/>
      <c r="I78" s="44"/>
    </row>
    <row r="79" spans="1:9" s="68" customFormat="1">
      <c r="A79" s="76"/>
      <c r="B79" s="44"/>
      <c r="C79" s="44"/>
      <c r="D79" s="44"/>
      <c r="E79" s="44"/>
      <c r="F79" s="44"/>
      <c r="G79" s="44"/>
      <c r="H79" s="44"/>
      <c r="I79" s="44"/>
    </row>
    <row r="80" spans="1:9" s="68" customFormat="1">
      <c r="A80" s="76"/>
      <c r="B80" s="44"/>
      <c r="C80" s="44"/>
      <c r="D80" s="44"/>
      <c r="E80" s="44"/>
      <c r="F80" s="44"/>
      <c r="G80" s="44"/>
      <c r="H80" s="44"/>
      <c r="I80" s="44"/>
    </row>
    <row r="81" spans="1:9" s="68" customFormat="1">
      <c r="A81" s="76"/>
      <c r="B81" s="44"/>
      <c r="C81" s="44"/>
      <c r="D81" s="44"/>
      <c r="E81" s="44"/>
      <c r="F81" s="44"/>
      <c r="G81" s="44"/>
      <c r="H81" s="44"/>
      <c r="I81" s="44"/>
    </row>
    <row r="82" spans="1:9" s="68" customFormat="1">
      <c r="A82" s="76"/>
      <c r="B82" s="44"/>
      <c r="C82" s="44"/>
      <c r="D82" s="44"/>
      <c r="E82" s="44"/>
      <c r="F82" s="44"/>
      <c r="G82" s="44"/>
      <c r="H82" s="44"/>
      <c r="I82" s="44"/>
    </row>
    <row r="83" spans="1:9" s="68" customFormat="1">
      <c r="A83" s="76"/>
      <c r="B83" s="44"/>
      <c r="C83" s="44"/>
      <c r="D83" s="44"/>
      <c r="E83" s="44"/>
      <c r="F83" s="44"/>
      <c r="G83" s="44"/>
      <c r="H83" s="44"/>
      <c r="I83" s="44"/>
    </row>
    <row r="84" spans="1:9" s="68" customFormat="1">
      <c r="A84" s="76"/>
      <c r="B84" s="44"/>
      <c r="C84" s="44"/>
      <c r="D84" s="44"/>
      <c r="E84" s="44"/>
      <c r="F84" s="44"/>
      <c r="G84" s="44"/>
      <c r="H84" s="44"/>
      <c r="I84" s="44"/>
    </row>
    <row r="85" spans="1:9" s="68" customFormat="1">
      <c r="A85" s="76"/>
      <c r="B85" s="44"/>
      <c r="C85" s="44"/>
      <c r="D85" s="44"/>
      <c r="E85" s="44"/>
      <c r="F85" s="44"/>
      <c r="G85" s="44"/>
      <c r="H85" s="44"/>
      <c r="I85" s="44"/>
    </row>
    <row r="86" spans="1:9" s="68" customFormat="1">
      <c r="A86" s="76"/>
      <c r="B86" s="44"/>
      <c r="C86" s="44"/>
      <c r="D86" s="44"/>
      <c r="E86" s="44"/>
      <c r="F86" s="44"/>
      <c r="G86" s="44"/>
      <c r="H86" s="44"/>
      <c r="I86" s="44"/>
    </row>
    <row r="87" spans="1:9" s="68" customFormat="1">
      <c r="A87" s="76"/>
      <c r="B87" s="44"/>
      <c r="C87" s="44"/>
      <c r="D87" s="44"/>
      <c r="E87" s="44"/>
      <c r="F87" s="44"/>
      <c r="G87" s="44"/>
      <c r="H87" s="44"/>
      <c r="I87" s="44"/>
    </row>
    <row r="88" spans="1:9" s="68" customFormat="1">
      <c r="A88" s="76"/>
      <c r="B88" s="44"/>
      <c r="C88" s="44"/>
      <c r="D88" s="44"/>
      <c r="E88" s="44"/>
      <c r="F88" s="44"/>
      <c r="G88" s="44"/>
      <c r="H88" s="44"/>
      <c r="I88" s="44"/>
    </row>
    <row r="89" spans="1:9" s="68" customFormat="1">
      <c r="A89" s="76"/>
      <c r="B89" s="44"/>
      <c r="C89" s="44"/>
      <c r="D89" s="44"/>
      <c r="E89" s="44"/>
      <c r="F89" s="44"/>
      <c r="G89" s="44"/>
      <c r="H89" s="44"/>
      <c r="I89" s="44"/>
    </row>
    <row r="90" spans="1:9" s="68" customFormat="1">
      <c r="A90" s="76"/>
      <c r="B90" s="44"/>
      <c r="C90" s="44"/>
      <c r="D90" s="44"/>
      <c r="E90" s="44"/>
      <c r="F90" s="44"/>
      <c r="G90" s="44"/>
      <c r="H90" s="44"/>
      <c r="I90" s="44"/>
    </row>
    <row r="91" spans="1:9" s="68" customFormat="1">
      <c r="A91" s="76"/>
      <c r="B91" s="44"/>
      <c r="C91" s="44"/>
      <c r="D91" s="44"/>
      <c r="E91" s="44"/>
      <c r="F91" s="44"/>
      <c r="G91" s="44"/>
      <c r="H91" s="44"/>
      <c r="I91" s="44"/>
    </row>
    <row r="92" spans="1:9" s="68" customFormat="1">
      <c r="A92" s="76"/>
      <c r="B92" s="44"/>
      <c r="C92" s="44"/>
      <c r="D92" s="44"/>
      <c r="E92" s="44"/>
      <c r="F92" s="44"/>
      <c r="G92" s="44"/>
      <c r="H92" s="44"/>
      <c r="I92" s="44"/>
    </row>
    <row r="93" spans="1:9" s="68" customFormat="1">
      <c r="A93" s="76"/>
      <c r="B93" s="44"/>
      <c r="C93" s="44"/>
      <c r="D93" s="44"/>
      <c r="E93" s="44"/>
      <c r="F93" s="44"/>
      <c r="G93" s="44"/>
      <c r="H93" s="44"/>
      <c r="I93" s="44"/>
    </row>
    <row r="94" spans="1:9" s="68" customFormat="1">
      <c r="A94" s="76"/>
      <c r="B94" s="44"/>
      <c r="C94" s="44"/>
      <c r="D94" s="44"/>
      <c r="E94" s="44"/>
      <c r="F94" s="44"/>
      <c r="G94" s="44"/>
      <c r="H94" s="44"/>
      <c r="I94" s="44"/>
    </row>
    <row r="95" spans="1:9" s="68" customFormat="1">
      <c r="A95" s="76"/>
      <c r="B95" s="44"/>
      <c r="C95" s="44"/>
      <c r="D95" s="44"/>
      <c r="E95" s="44"/>
      <c r="F95" s="44"/>
      <c r="G95" s="44"/>
      <c r="H95" s="44"/>
      <c r="I95" s="44"/>
    </row>
    <row r="96" spans="1:9" s="68" customFormat="1">
      <c r="A96" s="76"/>
      <c r="B96" s="44"/>
      <c r="C96" s="44"/>
      <c r="D96" s="44"/>
      <c r="E96" s="44"/>
      <c r="F96" s="44"/>
      <c r="G96" s="44"/>
      <c r="H96" s="44"/>
      <c r="I96" s="44"/>
    </row>
    <row r="97" spans="1:9" s="68" customFormat="1">
      <c r="A97" s="76"/>
      <c r="B97" s="44"/>
      <c r="C97" s="44"/>
      <c r="D97" s="44"/>
      <c r="E97" s="44"/>
      <c r="F97" s="44"/>
      <c r="G97" s="44"/>
      <c r="H97" s="44"/>
      <c r="I97" s="44"/>
    </row>
    <row r="98" spans="1:9" s="68" customFormat="1">
      <c r="A98" s="76"/>
      <c r="B98" s="44"/>
      <c r="C98" s="44"/>
      <c r="D98" s="44"/>
      <c r="E98" s="44"/>
      <c r="F98" s="44"/>
      <c r="G98" s="44"/>
      <c r="H98" s="44"/>
      <c r="I98" s="44"/>
    </row>
    <row r="99" spans="1:9" s="68" customFormat="1">
      <c r="A99" s="76"/>
      <c r="B99" s="44"/>
      <c r="C99" s="44"/>
      <c r="D99" s="44"/>
      <c r="E99" s="44"/>
      <c r="F99" s="44"/>
      <c r="G99" s="44"/>
      <c r="H99" s="44"/>
      <c r="I99" s="44"/>
    </row>
    <row r="100" spans="1:9" s="68" customFormat="1">
      <c r="A100" s="76"/>
      <c r="B100" s="44"/>
      <c r="C100" s="44"/>
      <c r="D100" s="44"/>
      <c r="E100" s="44"/>
      <c r="F100" s="44"/>
      <c r="G100" s="44"/>
      <c r="H100" s="44"/>
      <c r="I100" s="44"/>
    </row>
    <row r="101" spans="1:9" s="68" customFormat="1">
      <c r="A101" s="76"/>
      <c r="B101" s="44"/>
      <c r="C101" s="44"/>
      <c r="D101" s="44"/>
      <c r="E101" s="44"/>
      <c r="F101" s="44"/>
      <c r="G101" s="44"/>
      <c r="H101" s="44"/>
      <c r="I101" s="44"/>
    </row>
    <row r="102" spans="1:9" s="68" customFormat="1">
      <c r="A102" s="76"/>
      <c r="B102" s="44"/>
      <c r="C102" s="44"/>
      <c r="D102" s="44"/>
      <c r="E102" s="44"/>
      <c r="F102" s="44"/>
      <c r="G102" s="44"/>
      <c r="H102" s="44"/>
      <c r="I102" s="44"/>
    </row>
    <row r="103" spans="1:9" s="68" customFormat="1">
      <c r="A103" s="76"/>
      <c r="B103" s="44"/>
      <c r="C103" s="44"/>
      <c r="D103" s="44"/>
      <c r="E103" s="44"/>
      <c r="F103" s="44"/>
      <c r="G103" s="44"/>
      <c r="H103" s="44"/>
      <c r="I103" s="44"/>
    </row>
    <row r="104" spans="1:9" s="68" customFormat="1">
      <c r="A104" s="76"/>
      <c r="B104" s="44"/>
      <c r="C104" s="44"/>
      <c r="D104" s="44"/>
      <c r="E104" s="44"/>
      <c r="F104" s="44"/>
      <c r="G104" s="44"/>
      <c r="H104" s="44"/>
      <c r="I104" s="44"/>
    </row>
    <row r="105" spans="1:9" s="68" customFormat="1">
      <c r="A105" s="76"/>
      <c r="B105" s="44"/>
      <c r="C105" s="44"/>
      <c r="D105" s="44"/>
      <c r="E105" s="44"/>
      <c r="F105" s="44"/>
      <c r="G105" s="44"/>
      <c r="H105" s="44"/>
      <c r="I105" s="44"/>
    </row>
    <row r="106" spans="1:9" s="68" customFormat="1">
      <c r="A106" s="76"/>
      <c r="B106" s="44"/>
      <c r="C106" s="44"/>
      <c r="D106" s="44"/>
      <c r="E106" s="44"/>
      <c r="F106" s="44"/>
      <c r="G106" s="44"/>
      <c r="H106" s="44"/>
      <c r="I106" s="44"/>
    </row>
    <row r="107" spans="1:9" s="68" customFormat="1">
      <c r="A107" s="76"/>
      <c r="B107" s="44"/>
      <c r="C107" s="44"/>
      <c r="D107" s="44"/>
      <c r="E107" s="44"/>
      <c r="F107" s="44"/>
      <c r="G107" s="44"/>
      <c r="H107" s="44"/>
      <c r="I107" s="44"/>
    </row>
    <row r="108" spans="1:9" s="68" customFormat="1">
      <c r="A108" s="76"/>
      <c r="B108" s="44"/>
      <c r="C108" s="44"/>
      <c r="D108" s="44"/>
      <c r="E108" s="44"/>
      <c r="F108" s="44"/>
      <c r="G108" s="44"/>
      <c r="H108" s="44"/>
      <c r="I108" s="44"/>
    </row>
    <row r="109" spans="1:9" s="68" customFormat="1">
      <c r="A109" s="76"/>
      <c r="B109" s="44"/>
      <c r="C109" s="44"/>
      <c r="D109" s="44"/>
      <c r="E109" s="44"/>
      <c r="F109" s="44"/>
      <c r="G109" s="44"/>
      <c r="H109" s="44"/>
      <c r="I109" s="44"/>
    </row>
    <row r="110" spans="1:9" s="68" customFormat="1">
      <c r="A110" s="76"/>
      <c r="B110" s="44"/>
      <c r="C110" s="44"/>
      <c r="D110" s="44"/>
      <c r="E110" s="44"/>
      <c r="F110" s="44"/>
      <c r="G110" s="44"/>
      <c r="H110" s="44"/>
      <c r="I110" s="44"/>
    </row>
    <row r="111" spans="1:9" s="68" customFormat="1">
      <c r="A111" s="76"/>
      <c r="B111" s="44"/>
      <c r="C111" s="44"/>
      <c r="D111" s="44"/>
      <c r="E111" s="44"/>
      <c r="F111" s="44"/>
      <c r="G111" s="44"/>
      <c r="H111" s="44"/>
      <c r="I111" s="44"/>
    </row>
    <row r="112" spans="1:9" s="68" customFormat="1">
      <c r="A112" s="76"/>
      <c r="B112" s="44"/>
      <c r="C112" s="44"/>
      <c r="D112" s="44"/>
      <c r="E112" s="44"/>
      <c r="F112" s="44"/>
      <c r="G112" s="44"/>
      <c r="H112" s="44"/>
      <c r="I112" s="44"/>
    </row>
    <row r="113" spans="1:9" s="68" customFormat="1">
      <c r="A113" s="76"/>
      <c r="B113" s="44"/>
      <c r="C113" s="44"/>
      <c r="D113" s="44"/>
      <c r="E113" s="44"/>
      <c r="F113" s="44"/>
      <c r="G113" s="44"/>
      <c r="H113" s="44"/>
      <c r="I113" s="44"/>
    </row>
    <row r="114" spans="1:9" s="68" customFormat="1">
      <c r="A114" s="76"/>
      <c r="B114" s="44"/>
      <c r="C114" s="44"/>
      <c r="D114" s="44"/>
      <c r="E114" s="44"/>
      <c r="F114" s="44"/>
      <c r="G114" s="44"/>
      <c r="H114" s="44"/>
      <c r="I114" s="44"/>
    </row>
    <row r="115" spans="1:9" s="68" customFormat="1">
      <c r="A115" s="76"/>
      <c r="B115" s="44"/>
      <c r="C115" s="44"/>
      <c r="D115" s="44"/>
      <c r="E115" s="44"/>
      <c r="F115" s="44"/>
      <c r="G115" s="44"/>
      <c r="H115" s="44"/>
      <c r="I115" s="44"/>
    </row>
    <row r="116" spans="1:9" s="68" customFormat="1">
      <c r="A116" s="76"/>
      <c r="B116" s="44"/>
      <c r="C116" s="44"/>
      <c r="D116" s="44"/>
      <c r="E116" s="44"/>
      <c r="F116" s="44"/>
      <c r="G116" s="44"/>
      <c r="H116" s="44"/>
      <c r="I116" s="44"/>
    </row>
    <row r="117" spans="1:9" s="68" customFormat="1">
      <c r="A117" s="76"/>
      <c r="B117" s="44"/>
      <c r="C117" s="44"/>
      <c r="D117" s="44"/>
      <c r="E117" s="44"/>
      <c r="F117" s="44"/>
      <c r="G117" s="44"/>
      <c r="H117" s="44"/>
      <c r="I117" s="44"/>
    </row>
    <row r="118" spans="1:9" s="68" customFormat="1">
      <c r="A118" s="76"/>
      <c r="B118" s="44"/>
      <c r="C118" s="44"/>
      <c r="D118" s="44"/>
      <c r="E118" s="44"/>
      <c r="F118" s="44"/>
      <c r="G118" s="44"/>
      <c r="H118" s="44"/>
      <c r="I118" s="44"/>
    </row>
    <row r="119" spans="1:9" s="68" customFormat="1">
      <c r="A119" s="76"/>
      <c r="B119" s="44"/>
      <c r="C119" s="44"/>
      <c r="D119" s="44"/>
      <c r="E119" s="44"/>
      <c r="F119" s="44"/>
      <c r="G119" s="44"/>
      <c r="H119" s="44"/>
      <c r="I119" s="44"/>
    </row>
    <row r="120" spans="1:9" s="68" customFormat="1">
      <c r="A120" s="76"/>
      <c r="B120" s="44"/>
      <c r="C120" s="44"/>
      <c r="D120" s="44"/>
      <c r="E120" s="44"/>
      <c r="F120" s="44"/>
      <c r="G120" s="44"/>
      <c r="H120" s="44"/>
      <c r="I120" s="44"/>
    </row>
    <row r="121" spans="1:9" s="68" customFormat="1">
      <c r="A121" s="76"/>
      <c r="B121" s="44"/>
      <c r="C121" s="44"/>
      <c r="D121" s="44"/>
      <c r="E121" s="44"/>
      <c r="F121" s="44"/>
      <c r="G121" s="44"/>
      <c r="H121" s="44"/>
      <c r="I121" s="44"/>
    </row>
    <row r="122" spans="1:9" s="68" customFormat="1">
      <c r="A122" s="76"/>
      <c r="B122" s="44"/>
      <c r="C122" s="44"/>
      <c r="D122" s="44"/>
      <c r="E122" s="44"/>
      <c r="F122" s="44"/>
      <c r="G122" s="44"/>
      <c r="H122" s="44"/>
      <c r="I122" s="44"/>
    </row>
    <row r="123" spans="1:9" s="68" customFormat="1">
      <c r="A123" s="76"/>
      <c r="B123" s="44"/>
      <c r="C123" s="44"/>
      <c r="D123" s="44"/>
      <c r="E123" s="44"/>
      <c r="F123" s="44"/>
      <c r="G123" s="44"/>
      <c r="H123" s="44"/>
      <c r="I123" s="44"/>
    </row>
    <row r="124" spans="1:9" s="68" customFormat="1">
      <c r="A124" s="76"/>
      <c r="B124" s="44"/>
      <c r="C124" s="44"/>
      <c r="D124" s="44"/>
      <c r="E124" s="44"/>
      <c r="F124" s="44"/>
      <c r="G124" s="44"/>
      <c r="H124" s="44"/>
      <c r="I124" s="44"/>
    </row>
    <row r="125" spans="1:9" s="68" customFormat="1">
      <c r="A125" s="76"/>
      <c r="B125" s="44"/>
      <c r="C125" s="44"/>
      <c r="D125" s="44"/>
      <c r="E125" s="44"/>
      <c r="F125" s="44"/>
      <c r="G125" s="44"/>
      <c r="H125" s="44"/>
      <c r="I125" s="44"/>
    </row>
    <row r="126" spans="1:9" s="68" customFormat="1">
      <c r="A126" s="76"/>
      <c r="B126" s="44"/>
      <c r="C126" s="44"/>
      <c r="D126" s="44"/>
      <c r="E126" s="44"/>
      <c r="F126" s="44"/>
      <c r="G126" s="44"/>
      <c r="H126" s="44"/>
      <c r="I126" s="44"/>
    </row>
    <row r="127" spans="1:9" s="68" customFormat="1">
      <c r="A127" s="76"/>
      <c r="B127" s="44"/>
      <c r="C127" s="44"/>
      <c r="D127" s="44"/>
      <c r="E127" s="44"/>
      <c r="F127" s="44"/>
      <c r="G127" s="44"/>
      <c r="H127" s="44"/>
      <c r="I127" s="44"/>
    </row>
    <row r="128" spans="1:9" s="68" customFormat="1">
      <c r="A128" s="76"/>
      <c r="B128" s="44"/>
      <c r="C128" s="44"/>
      <c r="D128" s="44"/>
      <c r="E128" s="44"/>
      <c r="F128" s="44"/>
      <c r="G128" s="44"/>
      <c r="H128" s="44"/>
      <c r="I128" s="44"/>
    </row>
    <row r="129" spans="1:9" s="68" customFormat="1">
      <c r="A129" s="76"/>
      <c r="B129" s="44"/>
      <c r="C129" s="44"/>
      <c r="D129" s="44"/>
      <c r="E129" s="44"/>
      <c r="F129" s="44"/>
      <c r="G129" s="44"/>
      <c r="H129" s="44"/>
      <c r="I129" s="44"/>
    </row>
    <row r="130" spans="1:9" s="68" customFormat="1">
      <c r="A130" s="76"/>
      <c r="B130" s="44"/>
      <c r="C130" s="44"/>
      <c r="D130" s="44"/>
      <c r="E130" s="44"/>
      <c r="F130" s="44"/>
      <c r="G130" s="44"/>
      <c r="H130" s="44"/>
      <c r="I130" s="44"/>
    </row>
    <row r="131" spans="1:9" s="68" customFormat="1">
      <c r="A131" s="76"/>
      <c r="B131" s="44"/>
      <c r="C131" s="44"/>
      <c r="D131" s="44"/>
      <c r="E131" s="44"/>
      <c r="F131" s="44"/>
      <c r="G131" s="44"/>
      <c r="H131" s="44"/>
      <c r="I131" s="44"/>
    </row>
    <row r="132" spans="1:9" s="68" customFormat="1">
      <c r="A132" s="76"/>
      <c r="B132" s="44"/>
      <c r="C132" s="44"/>
      <c r="D132" s="44"/>
      <c r="E132" s="44"/>
      <c r="F132" s="44"/>
      <c r="G132" s="44"/>
      <c r="H132" s="44"/>
      <c r="I132" s="44"/>
    </row>
    <row r="133" spans="1:9" s="68" customFormat="1">
      <c r="A133" s="76"/>
      <c r="B133" s="44"/>
      <c r="C133" s="44"/>
      <c r="D133" s="44"/>
      <c r="E133" s="44"/>
      <c r="F133" s="44"/>
      <c r="G133" s="44"/>
      <c r="H133" s="44"/>
      <c r="I133" s="44"/>
    </row>
    <row r="134" spans="1:9" s="68" customFormat="1">
      <c r="A134" s="76"/>
      <c r="B134" s="44"/>
      <c r="C134" s="44"/>
      <c r="D134" s="44"/>
      <c r="E134" s="44"/>
      <c r="F134" s="44"/>
      <c r="G134" s="44"/>
      <c r="H134" s="44"/>
      <c r="I134" s="44"/>
    </row>
    <row r="135" spans="1:9" s="68" customFormat="1">
      <c r="A135" s="76"/>
      <c r="B135" s="44"/>
      <c r="C135" s="44"/>
      <c r="D135" s="44"/>
      <c r="E135" s="44"/>
      <c r="F135" s="44"/>
      <c r="G135" s="44"/>
      <c r="H135" s="44"/>
      <c r="I135" s="44"/>
    </row>
    <row r="136" spans="1:9" s="68" customFormat="1">
      <c r="A136" s="76"/>
      <c r="B136" s="44"/>
      <c r="C136" s="44"/>
      <c r="D136" s="44"/>
      <c r="E136" s="44"/>
      <c r="F136" s="44"/>
      <c r="G136" s="44"/>
      <c r="H136" s="44"/>
      <c r="I136" s="44"/>
    </row>
    <row r="137" spans="1:9" s="68" customFormat="1">
      <c r="A137" s="76"/>
      <c r="B137" s="44"/>
      <c r="C137" s="44"/>
      <c r="D137" s="44"/>
      <c r="E137" s="44"/>
      <c r="F137" s="44"/>
      <c r="G137" s="44"/>
      <c r="H137" s="44"/>
      <c r="I137" s="44"/>
    </row>
    <row r="138" spans="1:9" s="68" customFormat="1">
      <c r="A138" s="76"/>
      <c r="B138" s="44"/>
      <c r="C138" s="44"/>
      <c r="D138" s="44"/>
      <c r="E138" s="44"/>
      <c r="F138" s="44"/>
      <c r="G138" s="44"/>
      <c r="H138" s="44"/>
      <c r="I138" s="44"/>
    </row>
    <row r="139" spans="1:9" s="68" customFormat="1">
      <c r="A139" s="76"/>
      <c r="B139" s="44"/>
      <c r="C139" s="44"/>
      <c r="D139" s="44"/>
      <c r="E139" s="44"/>
      <c r="F139" s="44"/>
      <c r="G139" s="44"/>
      <c r="H139" s="44"/>
      <c r="I139" s="44"/>
    </row>
    <row r="140" spans="1:9" s="68" customFormat="1">
      <c r="A140" s="76"/>
      <c r="B140" s="44"/>
      <c r="C140" s="44"/>
      <c r="D140" s="44"/>
      <c r="E140" s="44"/>
      <c r="F140" s="44"/>
      <c r="G140" s="44"/>
      <c r="H140" s="44"/>
      <c r="I140" s="44"/>
    </row>
    <row r="141" spans="1:9" s="68" customFormat="1">
      <c r="A141" s="76"/>
      <c r="B141" s="44"/>
      <c r="C141" s="44"/>
      <c r="D141" s="44"/>
      <c r="E141" s="44"/>
      <c r="F141" s="44"/>
      <c r="G141" s="44"/>
      <c r="H141" s="44"/>
      <c r="I141" s="44"/>
    </row>
    <row r="142" spans="1:9" s="68" customFormat="1">
      <c r="A142" s="76"/>
      <c r="B142" s="44"/>
      <c r="C142" s="44"/>
      <c r="D142" s="44"/>
      <c r="E142" s="44"/>
      <c r="F142" s="44"/>
      <c r="G142" s="44"/>
      <c r="H142" s="44"/>
      <c r="I142" s="44"/>
    </row>
    <row r="143" spans="1:9" s="68" customFormat="1">
      <c r="A143" s="76"/>
      <c r="B143" s="44"/>
      <c r="C143" s="44"/>
      <c r="D143" s="44"/>
      <c r="E143" s="44"/>
      <c r="F143" s="44"/>
      <c r="G143" s="44"/>
      <c r="H143" s="44"/>
      <c r="I143" s="44"/>
    </row>
    <row r="144" spans="1:9" s="68" customFormat="1">
      <c r="A144" s="76"/>
      <c r="B144" s="44"/>
      <c r="C144" s="44"/>
      <c r="D144" s="44"/>
      <c r="E144" s="44"/>
      <c r="F144" s="44"/>
      <c r="G144" s="44"/>
      <c r="H144" s="44"/>
      <c r="I144" s="44"/>
    </row>
    <row r="145" spans="1:9" s="68" customFormat="1">
      <c r="A145" s="76"/>
      <c r="B145" s="44"/>
      <c r="C145" s="44"/>
      <c r="D145" s="44"/>
      <c r="E145" s="44"/>
      <c r="F145" s="44"/>
      <c r="G145" s="44"/>
      <c r="H145" s="44"/>
      <c r="I145" s="44"/>
    </row>
    <row r="146" spans="1:9" s="68" customFormat="1">
      <c r="A146" s="76"/>
      <c r="B146" s="44"/>
      <c r="C146" s="44"/>
      <c r="D146" s="44"/>
      <c r="E146" s="44"/>
      <c r="F146" s="44"/>
      <c r="G146" s="44"/>
      <c r="H146" s="44"/>
      <c r="I146" s="44"/>
    </row>
    <row r="147" spans="1:9" s="68" customFormat="1">
      <c r="A147" s="76"/>
      <c r="B147" s="44"/>
      <c r="C147" s="44"/>
      <c r="D147" s="44"/>
      <c r="E147" s="44"/>
      <c r="F147" s="44"/>
      <c r="G147" s="44"/>
      <c r="H147" s="44"/>
      <c r="I147" s="44"/>
    </row>
    <row r="148" spans="1:9" s="68" customFormat="1">
      <c r="A148" s="76"/>
      <c r="B148" s="44"/>
      <c r="C148" s="44"/>
      <c r="D148" s="44"/>
      <c r="E148" s="44"/>
      <c r="F148" s="44"/>
      <c r="G148" s="44"/>
      <c r="H148" s="44"/>
      <c r="I148" s="44"/>
    </row>
    <row r="149" spans="1:9" s="68" customFormat="1">
      <c r="A149" s="76"/>
      <c r="B149" s="44"/>
      <c r="C149" s="44"/>
      <c r="D149" s="44"/>
      <c r="E149" s="44"/>
      <c r="F149" s="44"/>
      <c r="G149" s="44"/>
      <c r="H149" s="44"/>
      <c r="I149" s="44"/>
    </row>
    <row r="150" spans="1:9" s="68" customFormat="1">
      <c r="A150" s="76"/>
      <c r="B150" s="44"/>
      <c r="C150" s="44"/>
      <c r="D150" s="44"/>
      <c r="E150" s="44"/>
      <c r="F150" s="44"/>
      <c r="G150" s="44"/>
      <c r="H150" s="44"/>
      <c r="I150" s="44"/>
    </row>
    <row r="151" spans="1:9" s="68" customFormat="1">
      <c r="A151" s="76"/>
      <c r="B151" s="44"/>
      <c r="C151" s="44"/>
      <c r="D151" s="44"/>
      <c r="E151" s="44"/>
      <c r="F151" s="44"/>
      <c r="G151" s="44"/>
      <c r="H151" s="44"/>
      <c r="I151" s="44"/>
    </row>
    <row r="152" spans="1:9" s="68" customFormat="1">
      <c r="A152" s="76"/>
      <c r="B152" s="44"/>
      <c r="C152" s="44"/>
      <c r="D152" s="44"/>
      <c r="E152" s="44"/>
      <c r="F152" s="44"/>
      <c r="G152" s="44"/>
      <c r="H152" s="44"/>
      <c r="I152" s="44"/>
    </row>
    <row r="153" spans="1:9" s="68" customFormat="1">
      <c r="A153" s="76"/>
      <c r="B153" s="44"/>
      <c r="C153" s="44"/>
      <c r="D153" s="44"/>
      <c r="E153" s="44"/>
      <c r="F153" s="44"/>
      <c r="G153" s="44"/>
      <c r="H153" s="44"/>
      <c r="I153" s="44"/>
    </row>
    <row r="154" spans="1:9" s="68" customFormat="1">
      <c r="A154" s="76"/>
      <c r="B154" s="44"/>
      <c r="C154" s="44"/>
      <c r="D154" s="44"/>
      <c r="E154" s="44"/>
      <c r="F154" s="44"/>
      <c r="G154" s="44"/>
      <c r="H154" s="44"/>
      <c r="I154" s="44"/>
    </row>
    <row r="155" spans="1:9" s="68" customFormat="1">
      <c r="A155" s="76"/>
      <c r="B155" s="44"/>
      <c r="C155" s="44"/>
      <c r="D155" s="44"/>
      <c r="E155" s="44"/>
      <c r="F155" s="44"/>
      <c r="G155" s="44"/>
      <c r="H155" s="44"/>
      <c r="I155" s="44"/>
    </row>
    <row r="156" spans="1:9" s="68" customFormat="1">
      <c r="A156" s="76"/>
      <c r="B156" s="44"/>
      <c r="C156" s="44"/>
      <c r="D156" s="44"/>
      <c r="E156" s="44"/>
      <c r="F156" s="44"/>
      <c r="G156" s="44"/>
      <c r="H156" s="44"/>
      <c r="I156" s="44"/>
    </row>
    <row r="157" spans="1:9" s="68" customFormat="1">
      <c r="A157" s="76"/>
      <c r="B157" s="44"/>
      <c r="C157" s="44"/>
      <c r="D157" s="44"/>
      <c r="E157" s="44"/>
      <c r="F157" s="44"/>
      <c r="G157" s="44"/>
      <c r="H157" s="44"/>
      <c r="I157" s="44"/>
    </row>
    <row r="158" spans="1:9" s="68" customFormat="1">
      <c r="A158" s="76"/>
      <c r="B158" s="44"/>
      <c r="C158" s="44"/>
      <c r="D158" s="44"/>
      <c r="E158" s="44"/>
      <c r="F158" s="44"/>
      <c r="G158" s="44"/>
      <c r="H158" s="44"/>
      <c r="I158" s="44"/>
    </row>
    <row r="159" spans="1:9" s="68" customFormat="1">
      <c r="A159" s="76"/>
      <c r="B159" s="44"/>
      <c r="C159" s="44"/>
      <c r="D159" s="44"/>
      <c r="E159" s="44"/>
      <c r="F159" s="44"/>
      <c r="G159" s="44"/>
      <c r="H159" s="44"/>
      <c r="I159" s="44"/>
    </row>
    <row r="160" spans="1:9" s="68" customFormat="1">
      <c r="A160" s="76"/>
      <c r="B160" s="44"/>
      <c r="C160" s="44"/>
      <c r="D160" s="44"/>
      <c r="E160" s="44"/>
      <c r="F160" s="44"/>
      <c r="G160" s="44"/>
      <c r="H160" s="44"/>
      <c r="I160" s="44"/>
    </row>
    <row r="161" spans="1:9" s="68" customFormat="1">
      <c r="A161" s="76"/>
      <c r="B161" s="44"/>
      <c r="C161" s="44"/>
      <c r="D161" s="44"/>
      <c r="E161" s="44"/>
      <c r="F161" s="44"/>
      <c r="G161" s="44"/>
      <c r="H161" s="44"/>
      <c r="I161" s="44"/>
    </row>
    <row r="162" spans="1:9" s="68" customFormat="1">
      <c r="A162" s="76"/>
      <c r="B162" s="44"/>
      <c r="C162" s="44"/>
      <c r="D162" s="44"/>
      <c r="E162" s="44"/>
      <c r="F162" s="44"/>
      <c r="G162" s="44"/>
      <c r="H162" s="44"/>
      <c r="I162" s="44"/>
    </row>
    <row r="163" spans="1:9" s="68" customFormat="1">
      <c r="A163" s="76"/>
      <c r="B163" s="44"/>
      <c r="C163" s="44"/>
      <c r="D163" s="44"/>
      <c r="E163" s="44"/>
      <c r="F163" s="44"/>
      <c r="G163" s="44"/>
      <c r="H163" s="44"/>
      <c r="I163" s="44"/>
    </row>
    <row r="164" spans="1:9" s="68" customFormat="1">
      <c r="A164" s="76"/>
      <c r="B164" s="44"/>
      <c r="C164" s="44"/>
      <c r="D164" s="44"/>
      <c r="E164" s="44"/>
      <c r="F164" s="44"/>
      <c r="G164" s="44"/>
      <c r="H164" s="44"/>
      <c r="I164" s="44"/>
    </row>
    <row r="165" spans="1:9" s="68" customFormat="1">
      <c r="A165" s="76"/>
      <c r="B165" s="44"/>
      <c r="C165" s="44"/>
      <c r="D165" s="44"/>
      <c r="E165" s="44"/>
      <c r="F165" s="44"/>
      <c r="G165" s="44"/>
      <c r="H165" s="44"/>
      <c r="I165" s="44"/>
    </row>
    <row r="166" spans="1:9" s="68" customFormat="1">
      <c r="A166" s="76"/>
      <c r="B166" s="44"/>
      <c r="C166" s="44"/>
      <c r="D166" s="44"/>
      <c r="E166" s="44"/>
      <c r="F166" s="44"/>
      <c r="G166" s="44"/>
      <c r="H166" s="44"/>
      <c r="I166" s="44"/>
    </row>
    <row r="167" spans="1:9" s="68" customFormat="1">
      <c r="A167" s="76"/>
      <c r="B167" s="44"/>
      <c r="C167" s="44"/>
      <c r="D167" s="44"/>
      <c r="E167" s="44"/>
      <c r="F167" s="44"/>
      <c r="G167" s="44"/>
      <c r="H167" s="44"/>
      <c r="I167" s="44"/>
    </row>
    <row r="168" spans="1:9" s="68" customFormat="1">
      <c r="A168" s="76"/>
      <c r="B168" s="44"/>
      <c r="C168" s="44"/>
      <c r="D168" s="44"/>
      <c r="E168" s="44"/>
      <c r="F168" s="44"/>
      <c r="G168" s="44"/>
      <c r="H168" s="44"/>
      <c r="I168" s="44"/>
    </row>
    <row r="169" spans="1:9" s="68" customFormat="1">
      <c r="A169" s="76"/>
      <c r="B169" s="44"/>
      <c r="C169" s="44"/>
      <c r="D169" s="44"/>
      <c r="E169" s="44"/>
      <c r="F169" s="44"/>
      <c r="G169" s="44"/>
      <c r="H169" s="44"/>
      <c r="I169" s="44"/>
    </row>
    <row r="170" spans="1:9" s="68" customFormat="1">
      <c r="A170" s="76"/>
      <c r="B170" s="44"/>
      <c r="C170" s="44"/>
      <c r="D170" s="44"/>
      <c r="E170" s="44"/>
      <c r="F170" s="44"/>
      <c r="G170" s="44"/>
      <c r="H170" s="44"/>
      <c r="I170" s="44"/>
    </row>
    <row r="171" spans="1:9" s="68" customFormat="1">
      <c r="A171" s="76"/>
      <c r="B171" s="44"/>
      <c r="C171" s="44"/>
      <c r="D171" s="44"/>
      <c r="E171" s="44"/>
      <c r="F171" s="44"/>
      <c r="G171" s="44"/>
      <c r="H171" s="44"/>
      <c r="I171" s="44"/>
    </row>
    <row r="172" spans="1:9" s="68" customFormat="1">
      <c r="A172" s="76"/>
      <c r="B172" s="44"/>
      <c r="C172" s="44"/>
      <c r="D172" s="44"/>
      <c r="E172" s="44"/>
      <c r="F172" s="44"/>
      <c r="G172" s="44"/>
      <c r="H172" s="44"/>
      <c r="I172" s="44"/>
    </row>
    <row r="173" spans="1:9" s="68" customFormat="1">
      <c r="A173" s="76"/>
      <c r="B173" s="44"/>
      <c r="C173" s="44"/>
      <c r="D173" s="44"/>
      <c r="E173" s="44"/>
      <c r="F173" s="44"/>
      <c r="G173" s="44"/>
      <c r="H173" s="44"/>
      <c r="I173" s="44"/>
    </row>
    <row r="174" spans="1:9" s="68" customFormat="1">
      <c r="A174" s="76"/>
      <c r="B174" s="44"/>
      <c r="C174" s="44"/>
      <c r="D174" s="44"/>
      <c r="E174" s="44"/>
      <c r="F174" s="44"/>
      <c r="G174" s="44"/>
      <c r="H174" s="44"/>
      <c r="I174" s="44"/>
    </row>
    <row r="175" spans="1:9" s="68" customFormat="1">
      <c r="A175" s="76"/>
      <c r="B175" s="44"/>
      <c r="C175" s="44"/>
      <c r="D175" s="44"/>
      <c r="E175" s="44"/>
      <c r="F175" s="44"/>
      <c r="G175" s="44"/>
      <c r="H175" s="44"/>
      <c r="I175" s="44"/>
    </row>
    <row r="176" spans="1:9" s="68" customFormat="1">
      <c r="A176" s="76"/>
      <c r="B176" s="44"/>
      <c r="C176" s="44"/>
      <c r="D176" s="44"/>
      <c r="E176" s="44"/>
      <c r="F176" s="44"/>
      <c r="G176" s="44"/>
      <c r="H176" s="44"/>
      <c r="I176" s="44"/>
    </row>
    <row r="177" spans="1:9" s="68" customFormat="1">
      <c r="A177" s="76"/>
      <c r="B177" s="44"/>
      <c r="C177" s="44"/>
      <c r="D177" s="44"/>
      <c r="E177" s="44"/>
      <c r="F177" s="44"/>
      <c r="G177" s="44"/>
      <c r="H177" s="44"/>
      <c r="I177" s="44"/>
    </row>
    <row r="178" spans="1:9" s="68" customFormat="1">
      <c r="A178" s="76"/>
      <c r="B178" s="44"/>
      <c r="C178" s="44"/>
      <c r="D178" s="44"/>
      <c r="E178" s="44"/>
      <c r="F178" s="44"/>
      <c r="G178" s="44"/>
      <c r="H178" s="44"/>
      <c r="I178" s="44"/>
    </row>
    <row r="179" spans="1:9" s="68" customFormat="1">
      <c r="A179" s="76"/>
      <c r="B179" s="44"/>
      <c r="C179" s="44"/>
      <c r="D179" s="44"/>
      <c r="E179" s="44"/>
      <c r="F179" s="44"/>
      <c r="G179" s="44"/>
      <c r="H179" s="44"/>
      <c r="I179" s="44"/>
    </row>
    <row r="180" spans="1:9" s="68" customFormat="1">
      <c r="A180" s="76"/>
      <c r="B180" s="44"/>
      <c r="C180" s="44"/>
      <c r="D180" s="44"/>
      <c r="E180" s="44"/>
      <c r="F180" s="44"/>
      <c r="G180" s="44"/>
      <c r="H180" s="44"/>
      <c r="I180" s="44"/>
    </row>
    <row r="181" spans="1:9" s="68" customFormat="1">
      <c r="A181" s="76"/>
      <c r="B181" s="44"/>
      <c r="C181" s="44"/>
      <c r="D181" s="44"/>
      <c r="E181" s="44"/>
      <c r="F181" s="44"/>
      <c r="G181" s="44"/>
      <c r="H181" s="44"/>
      <c r="I181" s="44"/>
    </row>
    <row r="182" spans="1:9" s="68" customFormat="1">
      <c r="A182" s="76"/>
      <c r="B182" s="44"/>
      <c r="C182" s="44"/>
      <c r="D182" s="44"/>
      <c r="E182" s="44"/>
      <c r="F182" s="44"/>
      <c r="G182" s="44"/>
      <c r="H182" s="44"/>
      <c r="I182" s="44"/>
    </row>
    <row r="183" spans="1:9" s="68" customFormat="1">
      <c r="A183" s="76"/>
      <c r="B183" s="44"/>
      <c r="C183" s="44"/>
      <c r="D183" s="44"/>
      <c r="E183" s="44"/>
      <c r="F183" s="44"/>
      <c r="G183" s="44"/>
      <c r="H183" s="44"/>
      <c r="I183" s="44"/>
    </row>
    <row r="184" spans="1:9" s="68" customFormat="1">
      <c r="A184" s="76"/>
      <c r="B184" s="44"/>
      <c r="C184" s="44"/>
      <c r="D184" s="44"/>
      <c r="E184" s="44"/>
      <c r="F184" s="44"/>
      <c r="G184" s="44"/>
      <c r="H184" s="44"/>
      <c r="I184" s="44"/>
    </row>
    <row r="185" spans="1:9" s="68" customFormat="1">
      <c r="A185" s="76"/>
      <c r="B185" s="44"/>
      <c r="C185" s="44"/>
      <c r="D185" s="44"/>
      <c r="E185" s="44"/>
      <c r="F185" s="44"/>
      <c r="G185" s="44"/>
      <c r="H185" s="44"/>
      <c r="I185" s="44"/>
    </row>
    <row r="186" spans="1:9" s="68" customFormat="1">
      <c r="A186" s="76"/>
      <c r="B186" s="44"/>
      <c r="C186" s="44"/>
      <c r="D186" s="44"/>
      <c r="E186" s="44"/>
      <c r="F186" s="44"/>
      <c r="G186" s="44"/>
      <c r="H186" s="44"/>
      <c r="I186" s="44"/>
    </row>
    <row r="187" spans="1:9" s="68" customFormat="1">
      <c r="A187" s="76"/>
      <c r="B187" s="44"/>
      <c r="C187" s="44"/>
      <c r="D187" s="44"/>
      <c r="E187" s="44"/>
      <c r="F187" s="44"/>
      <c r="G187" s="44"/>
      <c r="H187" s="44"/>
      <c r="I187" s="44"/>
    </row>
    <row r="188" spans="1:9" s="68" customFormat="1">
      <c r="A188" s="76"/>
      <c r="B188" s="44"/>
      <c r="C188" s="44"/>
      <c r="D188" s="44"/>
      <c r="E188" s="44"/>
      <c r="F188" s="44"/>
      <c r="G188" s="44"/>
      <c r="H188" s="44"/>
      <c r="I188" s="44"/>
    </row>
    <row r="189" spans="1:9" s="68" customFormat="1">
      <c r="A189" s="76"/>
      <c r="B189" s="44"/>
      <c r="C189" s="44"/>
      <c r="D189" s="44"/>
      <c r="E189" s="44"/>
      <c r="F189" s="44"/>
      <c r="G189" s="44"/>
      <c r="H189" s="44"/>
      <c r="I189" s="44"/>
    </row>
    <row r="190" spans="1:9" s="68" customFormat="1">
      <c r="A190" s="76"/>
      <c r="B190" s="44"/>
      <c r="C190" s="44"/>
      <c r="D190" s="44"/>
      <c r="E190" s="44"/>
      <c r="F190" s="44"/>
      <c r="G190" s="44"/>
      <c r="H190" s="44"/>
      <c r="I190" s="44"/>
    </row>
    <row r="191" spans="1:9" s="68" customFormat="1">
      <c r="A191" s="76"/>
      <c r="B191" s="44"/>
      <c r="C191" s="44"/>
      <c r="D191" s="44"/>
      <c r="E191" s="44"/>
      <c r="F191" s="44"/>
      <c r="G191" s="44"/>
      <c r="H191" s="44"/>
      <c r="I191" s="44"/>
    </row>
    <row r="192" spans="1:9" s="68" customFormat="1">
      <c r="A192" s="76"/>
      <c r="B192" s="44"/>
      <c r="C192" s="44"/>
      <c r="D192" s="44"/>
      <c r="E192" s="44"/>
      <c r="F192" s="44"/>
      <c r="G192" s="44"/>
      <c r="H192" s="44"/>
      <c r="I192" s="44"/>
    </row>
    <row r="193" spans="1:9" s="68" customFormat="1">
      <c r="A193" s="76"/>
      <c r="B193" s="44"/>
      <c r="C193" s="44"/>
      <c r="D193" s="44"/>
      <c r="E193" s="44"/>
      <c r="F193" s="44"/>
      <c r="G193" s="44"/>
      <c r="H193" s="44"/>
      <c r="I193" s="44"/>
    </row>
    <row r="194" spans="1:9" s="68" customFormat="1">
      <c r="A194" s="76"/>
      <c r="B194" s="44"/>
      <c r="C194" s="44"/>
      <c r="D194" s="44"/>
      <c r="E194" s="44"/>
      <c r="F194" s="44"/>
      <c r="G194" s="44"/>
      <c r="H194" s="44"/>
      <c r="I194" s="44"/>
    </row>
    <row r="195" spans="1:9" s="68" customFormat="1">
      <c r="A195" s="76"/>
      <c r="B195" s="44"/>
      <c r="C195" s="44"/>
      <c r="D195" s="44"/>
      <c r="E195" s="44"/>
      <c r="F195" s="44"/>
      <c r="G195" s="44"/>
      <c r="H195" s="44"/>
      <c r="I195" s="44"/>
    </row>
    <row r="196" spans="1:9" s="68" customFormat="1">
      <c r="A196" s="76"/>
      <c r="B196" s="44"/>
      <c r="C196" s="44"/>
      <c r="D196" s="44"/>
      <c r="E196" s="44"/>
      <c r="F196" s="44"/>
      <c r="G196" s="44"/>
      <c r="H196" s="44"/>
      <c r="I196" s="44"/>
    </row>
    <row r="197" spans="1:9" s="68" customFormat="1">
      <c r="A197" s="76"/>
      <c r="B197" s="44"/>
      <c r="C197" s="44"/>
      <c r="D197" s="44"/>
      <c r="E197" s="44"/>
      <c r="F197" s="44"/>
      <c r="G197" s="44"/>
      <c r="H197" s="44"/>
      <c r="I197" s="44"/>
    </row>
    <row r="198" spans="1:9" s="68" customFormat="1">
      <c r="A198" s="76"/>
      <c r="B198" s="44"/>
      <c r="C198" s="44"/>
      <c r="D198" s="44"/>
      <c r="E198" s="44"/>
      <c r="F198" s="44"/>
      <c r="G198" s="44"/>
      <c r="H198" s="44"/>
      <c r="I198" s="44"/>
    </row>
    <row r="199" spans="1:9" s="68" customFormat="1">
      <c r="A199" s="76"/>
      <c r="B199" s="44"/>
      <c r="C199" s="44"/>
      <c r="D199" s="44"/>
      <c r="E199" s="44"/>
      <c r="F199" s="44"/>
      <c r="G199" s="44"/>
      <c r="H199" s="44"/>
      <c r="I199" s="44"/>
    </row>
    <row r="200" spans="1:9" s="68" customFormat="1">
      <c r="A200" s="76"/>
      <c r="B200" s="44"/>
      <c r="C200" s="44"/>
      <c r="D200" s="44"/>
      <c r="E200" s="44"/>
      <c r="F200" s="44"/>
      <c r="G200" s="44"/>
      <c r="H200" s="44"/>
      <c r="I200" s="44"/>
    </row>
    <row r="201" spans="1:9" s="68" customFormat="1">
      <c r="A201" s="76"/>
      <c r="B201" s="44"/>
      <c r="C201" s="44"/>
      <c r="D201" s="44"/>
      <c r="E201" s="44"/>
      <c r="F201" s="44"/>
      <c r="G201" s="44"/>
      <c r="H201" s="44"/>
      <c r="I201" s="44"/>
    </row>
    <row r="202" spans="1:9" s="68" customFormat="1">
      <c r="A202" s="76"/>
      <c r="B202" s="44"/>
      <c r="C202" s="44"/>
      <c r="D202" s="44"/>
      <c r="E202" s="44"/>
      <c r="F202" s="44"/>
      <c r="G202" s="44"/>
      <c r="H202" s="44"/>
      <c r="I202" s="44"/>
    </row>
    <row r="203" spans="1:9" s="68" customFormat="1">
      <c r="A203" s="76"/>
      <c r="B203" s="44"/>
      <c r="C203" s="44"/>
      <c r="D203" s="44"/>
      <c r="E203" s="44"/>
      <c r="F203" s="44"/>
      <c r="G203" s="44"/>
      <c r="H203" s="44"/>
      <c r="I203" s="44"/>
    </row>
    <row r="204" spans="1:9" s="68" customFormat="1">
      <c r="A204" s="76"/>
      <c r="B204" s="44"/>
      <c r="C204" s="44"/>
      <c r="D204" s="44"/>
      <c r="E204" s="44"/>
      <c r="F204" s="44"/>
      <c r="G204" s="44"/>
      <c r="H204" s="44"/>
      <c r="I204" s="44"/>
    </row>
    <row r="205" spans="1:9" s="68" customFormat="1">
      <c r="A205" s="76"/>
      <c r="B205" s="44"/>
      <c r="C205" s="44"/>
      <c r="D205" s="44"/>
      <c r="E205" s="44"/>
      <c r="F205" s="44"/>
      <c r="G205" s="44"/>
      <c r="H205" s="44"/>
      <c r="I205" s="44"/>
    </row>
    <row r="206" spans="1:9" s="68" customFormat="1">
      <c r="A206" s="76"/>
      <c r="B206" s="44"/>
      <c r="C206" s="44"/>
      <c r="D206" s="44"/>
      <c r="E206" s="44"/>
      <c r="F206" s="44"/>
      <c r="G206" s="44"/>
      <c r="H206" s="44"/>
      <c r="I206" s="44"/>
    </row>
    <row r="207" spans="1:9" s="68" customFormat="1">
      <c r="A207" s="76"/>
      <c r="B207" s="44"/>
      <c r="C207" s="44"/>
      <c r="D207" s="44"/>
      <c r="E207" s="44"/>
      <c r="F207" s="44"/>
      <c r="G207" s="44"/>
      <c r="H207" s="44"/>
      <c r="I207" s="44"/>
    </row>
    <row r="208" spans="1:9" s="68" customFormat="1">
      <c r="A208" s="76"/>
      <c r="B208" s="44"/>
      <c r="C208" s="44"/>
      <c r="D208" s="44"/>
      <c r="E208" s="44"/>
      <c r="F208" s="44"/>
      <c r="G208" s="44"/>
      <c r="H208" s="44"/>
      <c r="I208" s="44"/>
    </row>
    <row r="209" spans="1:9" s="68" customFormat="1">
      <c r="A209" s="76"/>
      <c r="B209" s="44"/>
      <c r="C209" s="44"/>
      <c r="D209" s="44"/>
      <c r="E209" s="44"/>
      <c r="F209" s="44"/>
      <c r="G209" s="44"/>
      <c r="H209" s="44"/>
      <c r="I209" s="44"/>
    </row>
    <row r="210" spans="1:9" s="68" customFormat="1">
      <c r="A210" s="76"/>
      <c r="B210" s="44"/>
      <c r="C210" s="44"/>
      <c r="D210" s="44"/>
      <c r="E210" s="44"/>
      <c r="F210" s="44"/>
      <c r="G210" s="44"/>
      <c r="H210" s="44"/>
      <c r="I210" s="44"/>
    </row>
    <row r="211" spans="1:9" s="68" customFormat="1">
      <c r="A211" s="76"/>
      <c r="B211" s="44"/>
      <c r="C211" s="44"/>
      <c r="D211" s="44"/>
      <c r="E211" s="44"/>
      <c r="F211" s="44"/>
      <c r="G211" s="44"/>
      <c r="H211" s="44"/>
      <c r="I211" s="44"/>
    </row>
    <row r="212" spans="1:9" s="68" customFormat="1">
      <c r="A212" s="76"/>
      <c r="B212" s="44"/>
      <c r="C212" s="44"/>
      <c r="D212" s="44"/>
      <c r="E212" s="44"/>
      <c r="F212" s="44"/>
      <c r="G212" s="44"/>
      <c r="H212" s="44"/>
      <c r="I212" s="44"/>
    </row>
    <row r="213" spans="1:9" s="68" customFormat="1">
      <c r="A213" s="76"/>
      <c r="B213" s="44"/>
      <c r="C213" s="44"/>
      <c r="D213" s="44"/>
      <c r="E213" s="44"/>
      <c r="F213" s="44"/>
      <c r="G213" s="44"/>
      <c r="H213" s="44"/>
      <c r="I213" s="44"/>
    </row>
    <row r="214" spans="1:9" s="68" customFormat="1">
      <c r="A214" s="76"/>
      <c r="B214" s="44"/>
      <c r="C214" s="44"/>
      <c r="D214" s="44"/>
      <c r="E214" s="44"/>
      <c r="F214" s="44"/>
      <c r="G214" s="44"/>
      <c r="H214" s="44"/>
      <c r="I214" s="44"/>
    </row>
    <row r="215" spans="1:9" s="68" customFormat="1">
      <c r="A215" s="76"/>
      <c r="B215" s="44"/>
      <c r="C215" s="44"/>
      <c r="D215" s="44"/>
      <c r="E215" s="44"/>
      <c r="F215" s="44"/>
      <c r="G215" s="44"/>
      <c r="H215" s="44"/>
      <c r="I215" s="44"/>
    </row>
    <row r="216" spans="1:9" s="68" customFormat="1">
      <c r="A216" s="76"/>
      <c r="B216" s="44"/>
      <c r="C216" s="44"/>
      <c r="D216" s="44"/>
      <c r="E216" s="44"/>
      <c r="F216" s="44"/>
      <c r="G216" s="44"/>
      <c r="H216" s="44"/>
      <c r="I216" s="44"/>
    </row>
    <row r="217" spans="1:9" s="68" customFormat="1">
      <c r="A217" s="76"/>
      <c r="B217" s="44"/>
      <c r="C217" s="44"/>
      <c r="D217" s="44"/>
      <c r="E217" s="44"/>
      <c r="F217" s="44"/>
      <c r="G217" s="44"/>
      <c r="H217" s="44"/>
      <c r="I217" s="44"/>
    </row>
    <row r="218" spans="1:9" s="68" customFormat="1">
      <c r="A218" s="76"/>
      <c r="B218" s="44"/>
      <c r="C218" s="44"/>
      <c r="D218" s="44"/>
      <c r="E218" s="44"/>
      <c r="F218" s="44"/>
      <c r="G218" s="44"/>
      <c r="H218" s="44"/>
      <c r="I218" s="44"/>
    </row>
    <row r="219" spans="1:9" s="68" customFormat="1">
      <c r="A219" s="76"/>
      <c r="B219" s="44"/>
      <c r="C219" s="44"/>
      <c r="D219" s="44"/>
      <c r="E219" s="44"/>
      <c r="F219" s="44"/>
      <c r="G219" s="44"/>
      <c r="H219" s="44"/>
      <c r="I219" s="44"/>
    </row>
    <row r="220" spans="1:9" s="68" customFormat="1">
      <c r="A220" s="76"/>
      <c r="B220" s="44"/>
      <c r="C220" s="44"/>
      <c r="D220" s="44"/>
      <c r="E220" s="44"/>
      <c r="F220" s="44"/>
      <c r="G220" s="44"/>
      <c r="H220" s="44"/>
      <c r="I220" s="44"/>
    </row>
    <row r="221" spans="1:9" s="68" customFormat="1">
      <c r="A221" s="76"/>
      <c r="B221" s="44"/>
      <c r="C221" s="44"/>
      <c r="D221" s="44"/>
      <c r="E221" s="44"/>
      <c r="F221" s="44"/>
      <c r="G221" s="44"/>
      <c r="H221" s="44"/>
      <c r="I221" s="44"/>
    </row>
    <row r="222" spans="1:9" s="68" customFormat="1">
      <c r="A222" s="76"/>
      <c r="B222" s="44"/>
      <c r="C222" s="44"/>
      <c r="D222" s="44"/>
      <c r="E222" s="44"/>
      <c r="F222" s="44"/>
      <c r="G222" s="44"/>
      <c r="H222" s="44"/>
      <c r="I222" s="44"/>
    </row>
    <row r="223" spans="1:9" s="68" customFormat="1">
      <c r="A223" s="76"/>
      <c r="B223" s="44"/>
      <c r="C223" s="44"/>
      <c r="D223" s="44"/>
      <c r="E223" s="44"/>
      <c r="F223" s="44"/>
      <c r="G223" s="44"/>
      <c r="H223" s="44"/>
      <c r="I223" s="44"/>
    </row>
    <row r="224" spans="1:9" s="68" customFormat="1">
      <c r="A224" s="76"/>
      <c r="B224" s="44"/>
      <c r="C224" s="44"/>
      <c r="D224" s="44"/>
      <c r="E224" s="44"/>
      <c r="F224" s="44"/>
      <c r="G224" s="44"/>
      <c r="H224" s="44"/>
      <c r="I224" s="44"/>
    </row>
    <row r="225" spans="1:9" s="68" customFormat="1">
      <c r="A225" s="76"/>
      <c r="B225" s="44"/>
      <c r="C225" s="44"/>
      <c r="D225" s="44"/>
      <c r="E225" s="44"/>
      <c r="F225" s="44"/>
      <c r="G225" s="44"/>
      <c r="H225" s="44"/>
      <c r="I225" s="44"/>
    </row>
    <row r="226" spans="1:9" s="68" customFormat="1">
      <c r="A226" s="76"/>
      <c r="B226" s="44"/>
      <c r="C226" s="44"/>
      <c r="D226" s="44"/>
      <c r="E226" s="44"/>
      <c r="F226" s="44"/>
      <c r="G226" s="44"/>
      <c r="H226" s="44"/>
      <c r="I226" s="44"/>
    </row>
    <row r="227" spans="1:9" s="68" customFormat="1">
      <c r="A227" s="76"/>
      <c r="B227" s="44"/>
      <c r="C227" s="44"/>
      <c r="D227" s="44"/>
      <c r="E227" s="44"/>
      <c r="F227" s="44"/>
      <c r="G227" s="44"/>
      <c r="H227" s="44"/>
      <c r="I227" s="44"/>
    </row>
    <row r="228" spans="1:9" s="68" customFormat="1">
      <c r="A228" s="76"/>
      <c r="B228" s="44"/>
      <c r="C228" s="44"/>
      <c r="D228" s="44"/>
      <c r="E228" s="44"/>
      <c r="F228" s="44"/>
      <c r="G228" s="44"/>
      <c r="H228" s="44"/>
      <c r="I228" s="44"/>
    </row>
    <row r="229" spans="1:9" s="68" customFormat="1">
      <c r="A229" s="76"/>
      <c r="B229" s="44"/>
      <c r="C229" s="44"/>
      <c r="D229" s="44"/>
      <c r="E229" s="44"/>
      <c r="F229" s="44"/>
      <c r="G229" s="44"/>
      <c r="H229" s="44"/>
      <c r="I229" s="44"/>
    </row>
    <row r="230" spans="1:9" s="68" customFormat="1">
      <c r="A230" s="76"/>
      <c r="B230" s="44"/>
      <c r="C230" s="44"/>
      <c r="D230" s="44"/>
      <c r="E230" s="44"/>
      <c r="F230" s="44"/>
      <c r="G230" s="44"/>
      <c r="H230" s="44"/>
      <c r="I230" s="44"/>
    </row>
    <row r="231" spans="1:9" s="68" customFormat="1">
      <c r="A231" s="76"/>
      <c r="B231" s="44"/>
      <c r="C231" s="44"/>
      <c r="D231" s="44"/>
      <c r="E231" s="44"/>
      <c r="F231" s="44"/>
      <c r="G231" s="44"/>
      <c r="H231" s="44"/>
      <c r="I231" s="44"/>
    </row>
    <row r="232" spans="1:9" s="68" customFormat="1">
      <c r="A232" s="76"/>
      <c r="B232" s="44"/>
      <c r="C232" s="44"/>
      <c r="D232" s="44"/>
      <c r="E232" s="44"/>
      <c r="F232" s="44"/>
      <c r="G232" s="44"/>
      <c r="H232" s="44"/>
      <c r="I232" s="44"/>
    </row>
    <row r="233" spans="1:9" s="68" customFormat="1">
      <c r="A233" s="76"/>
      <c r="B233" s="44"/>
      <c r="C233" s="44"/>
      <c r="D233" s="44"/>
      <c r="E233" s="44"/>
      <c r="F233" s="44"/>
      <c r="G233" s="44"/>
      <c r="H233" s="44"/>
      <c r="I233" s="44"/>
    </row>
    <row r="234" spans="1:9" s="68" customFormat="1">
      <c r="A234" s="76"/>
      <c r="B234" s="44"/>
      <c r="C234" s="44"/>
      <c r="D234" s="44"/>
      <c r="E234" s="44"/>
      <c r="F234" s="44"/>
      <c r="G234" s="44"/>
      <c r="H234" s="44"/>
      <c r="I234" s="44"/>
    </row>
    <row r="235" spans="1:9" s="68" customFormat="1">
      <c r="A235" s="76"/>
      <c r="B235" s="44"/>
      <c r="C235" s="44"/>
      <c r="D235" s="44"/>
      <c r="E235" s="44"/>
      <c r="F235" s="44"/>
      <c r="G235" s="44"/>
      <c r="H235" s="44"/>
      <c r="I235" s="44"/>
    </row>
    <row r="236" spans="1:9" s="68" customFormat="1">
      <c r="A236" s="76"/>
      <c r="B236" s="44"/>
      <c r="C236" s="44"/>
      <c r="D236" s="44"/>
      <c r="E236" s="44"/>
      <c r="F236" s="44"/>
      <c r="G236" s="44"/>
      <c r="H236" s="44"/>
      <c r="I236" s="44"/>
    </row>
    <row r="237" spans="1:9" s="68" customFormat="1">
      <c r="A237" s="76"/>
      <c r="B237" s="44"/>
      <c r="C237" s="44"/>
      <c r="D237" s="44"/>
      <c r="E237" s="44"/>
      <c r="F237" s="44"/>
      <c r="G237" s="44"/>
      <c r="H237" s="44"/>
      <c r="I237" s="44"/>
    </row>
    <row r="238" spans="1:9" s="68" customFormat="1">
      <c r="A238" s="76"/>
      <c r="B238" s="44"/>
      <c r="C238" s="44"/>
      <c r="D238" s="44"/>
      <c r="E238" s="44"/>
      <c r="F238" s="44"/>
      <c r="G238" s="44"/>
      <c r="H238" s="44"/>
      <c r="I238" s="44"/>
    </row>
    <row r="239" spans="1:9" s="68" customFormat="1">
      <c r="A239" s="76"/>
      <c r="B239" s="44"/>
      <c r="C239" s="44"/>
      <c r="D239" s="44"/>
      <c r="E239" s="44"/>
      <c r="F239" s="44"/>
      <c r="G239" s="44"/>
      <c r="H239" s="44"/>
      <c r="I239" s="44"/>
    </row>
    <row r="240" spans="1:9" s="68" customFormat="1">
      <c r="A240" s="76"/>
      <c r="B240" s="44"/>
      <c r="C240" s="44"/>
      <c r="D240" s="44"/>
      <c r="E240" s="44"/>
      <c r="F240" s="44"/>
      <c r="G240" s="44"/>
      <c r="H240" s="44"/>
      <c r="I240" s="44"/>
    </row>
    <row r="241" spans="1:9" s="68" customFormat="1">
      <c r="A241" s="76"/>
      <c r="B241" s="44"/>
      <c r="C241" s="44"/>
      <c r="D241" s="44"/>
      <c r="E241" s="44"/>
      <c r="F241" s="44"/>
      <c r="G241" s="44"/>
      <c r="H241" s="44"/>
      <c r="I241" s="44"/>
    </row>
    <row r="242" spans="1:9" s="68" customFormat="1">
      <c r="A242" s="76"/>
      <c r="B242" s="44"/>
      <c r="C242" s="44"/>
      <c r="D242" s="44"/>
      <c r="E242" s="44"/>
      <c r="F242" s="44"/>
      <c r="G242" s="44"/>
      <c r="H242" s="44"/>
      <c r="I242" s="44"/>
    </row>
    <row r="243" spans="1:9" s="68" customFormat="1">
      <c r="A243" s="76"/>
      <c r="B243" s="44"/>
      <c r="C243" s="44"/>
      <c r="D243" s="44"/>
      <c r="E243" s="44"/>
      <c r="F243" s="44"/>
      <c r="G243" s="44"/>
      <c r="H243" s="44"/>
      <c r="I243" s="44"/>
    </row>
    <row r="244" spans="1:9" s="68" customFormat="1">
      <c r="A244" s="76"/>
      <c r="B244" s="44"/>
      <c r="C244" s="44"/>
      <c r="D244" s="44"/>
      <c r="E244" s="44"/>
      <c r="F244" s="44"/>
      <c r="G244" s="44"/>
      <c r="H244" s="44"/>
      <c r="I244" s="44"/>
    </row>
    <row r="245" spans="1:9" s="68" customFormat="1">
      <c r="A245" s="76"/>
      <c r="B245" s="44"/>
      <c r="C245" s="44"/>
      <c r="D245" s="44"/>
      <c r="E245" s="44"/>
      <c r="F245" s="44"/>
      <c r="G245" s="44"/>
      <c r="H245" s="44"/>
      <c r="I245" s="44"/>
    </row>
    <row r="246" spans="1:9" s="68" customFormat="1">
      <c r="A246" s="76"/>
      <c r="B246" s="44"/>
      <c r="C246" s="44"/>
      <c r="D246" s="44"/>
      <c r="E246" s="44"/>
      <c r="F246" s="44"/>
      <c r="G246" s="44"/>
      <c r="H246" s="44"/>
      <c r="I246" s="44"/>
    </row>
    <row r="247" spans="1:9" s="68" customFormat="1">
      <c r="A247" s="76"/>
      <c r="B247" s="44"/>
      <c r="C247" s="44"/>
      <c r="D247" s="44"/>
      <c r="E247" s="44"/>
      <c r="F247" s="44"/>
      <c r="G247" s="44"/>
      <c r="H247" s="44"/>
      <c r="I247" s="44"/>
    </row>
    <row r="248" spans="1:9" s="68" customFormat="1">
      <c r="A248" s="76"/>
      <c r="B248" s="44"/>
      <c r="C248" s="44"/>
      <c r="D248" s="44"/>
      <c r="E248" s="44"/>
      <c r="F248" s="44"/>
      <c r="G248" s="44"/>
      <c r="H248" s="44"/>
      <c r="I248" s="44"/>
    </row>
    <row r="249" spans="1:9" s="68" customFormat="1">
      <c r="A249" s="76"/>
      <c r="B249" s="44"/>
      <c r="C249" s="44"/>
      <c r="D249" s="44"/>
      <c r="E249" s="44"/>
      <c r="F249" s="44"/>
      <c r="G249" s="44"/>
      <c r="H249" s="44"/>
      <c r="I249" s="44"/>
    </row>
    <row r="250" spans="1:9" s="68" customFormat="1">
      <c r="A250" s="76"/>
      <c r="B250" s="44"/>
      <c r="C250" s="44"/>
      <c r="D250" s="44"/>
      <c r="E250" s="44"/>
      <c r="F250" s="44"/>
      <c r="G250" s="44"/>
      <c r="H250" s="44"/>
      <c r="I250" s="44"/>
    </row>
    <row r="251" spans="1:9" s="68" customFormat="1">
      <c r="A251" s="76"/>
      <c r="B251" s="44"/>
      <c r="C251" s="44"/>
      <c r="D251" s="44"/>
      <c r="E251" s="44"/>
      <c r="F251" s="44"/>
      <c r="G251" s="44"/>
      <c r="H251" s="44"/>
      <c r="I251" s="44"/>
    </row>
    <row r="252" spans="1:9" s="68" customFormat="1">
      <c r="A252" s="76"/>
      <c r="B252" s="44"/>
      <c r="C252" s="44"/>
      <c r="D252" s="44"/>
      <c r="E252" s="44"/>
      <c r="F252" s="44"/>
      <c r="G252" s="44"/>
      <c r="H252" s="44"/>
      <c r="I252" s="44"/>
    </row>
    <row r="253" spans="1:9" s="68" customFormat="1">
      <c r="A253" s="76"/>
      <c r="B253" s="44"/>
      <c r="C253" s="44"/>
      <c r="D253" s="44"/>
      <c r="E253" s="44"/>
      <c r="F253" s="44"/>
      <c r="G253" s="44"/>
      <c r="H253" s="44"/>
      <c r="I253" s="44"/>
    </row>
    <row r="254" spans="1:9" s="68" customFormat="1">
      <c r="A254" s="76"/>
      <c r="B254" s="44"/>
      <c r="C254" s="44"/>
      <c r="D254" s="44"/>
      <c r="E254" s="44"/>
      <c r="F254" s="44"/>
      <c r="G254" s="44"/>
      <c r="H254" s="44"/>
      <c r="I254" s="44"/>
    </row>
    <row r="255" spans="1:9" s="68" customFormat="1">
      <c r="A255" s="76"/>
      <c r="B255" s="44"/>
      <c r="C255" s="44"/>
      <c r="D255" s="44"/>
      <c r="E255" s="44"/>
      <c r="F255" s="44"/>
      <c r="G255" s="44"/>
      <c r="H255" s="44"/>
      <c r="I255" s="44"/>
    </row>
    <row r="256" spans="1:9" s="68" customFormat="1">
      <c r="A256" s="76"/>
      <c r="B256" s="44"/>
      <c r="C256" s="44"/>
      <c r="D256" s="44"/>
      <c r="E256" s="44"/>
      <c r="F256" s="44"/>
      <c r="G256" s="44"/>
      <c r="H256" s="44"/>
      <c r="I256" s="44"/>
    </row>
    <row r="257" spans="1:9" s="68" customFormat="1">
      <c r="A257" s="76"/>
      <c r="B257" s="44"/>
      <c r="C257" s="44"/>
      <c r="D257" s="44"/>
      <c r="E257" s="44"/>
      <c r="F257" s="44"/>
      <c r="G257" s="44"/>
      <c r="H257" s="44"/>
      <c r="I257" s="44"/>
    </row>
    <row r="258" spans="1:9" s="68" customFormat="1">
      <c r="A258" s="76"/>
      <c r="B258" s="44"/>
      <c r="C258" s="44"/>
      <c r="D258" s="44"/>
      <c r="E258" s="44"/>
      <c r="F258" s="44"/>
      <c r="G258" s="44"/>
      <c r="H258" s="44"/>
      <c r="I258" s="44"/>
    </row>
    <row r="259" spans="1:9" s="68" customFormat="1">
      <c r="A259" s="76"/>
      <c r="B259" s="44"/>
      <c r="C259" s="44"/>
      <c r="D259" s="44"/>
      <c r="E259" s="44"/>
      <c r="F259" s="44"/>
      <c r="G259" s="44"/>
      <c r="H259" s="44"/>
      <c r="I259" s="44"/>
    </row>
    <row r="260" spans="1:9" s="68" customFormat="1">
      <c r="A260" s="76"/>
      <c r="B260" s="44"/>
      <c r="C260" s="44"/>
      <c r="D260" s="44"/>
      <c r="E260" s="44"/>
      <c r="F260" s="44"/>
      <c r="G260" s="44"/>
      <c r="H260" s="44"/>
      <c r="I260" s="44"/>
    </row>
    <row r="261" spans="1:9" s="68" customFormat="1">
      <c r="A261" s="76"/>
      <c r="B261" s="44"/>
      <c r="C261" s="44"/>
      <c r="D261" s="44"/>
      <c r="E261" s="44"/>
      <c r="F261" s="44"/>
      <c r="G261" s="44"/>
      <c r="H261" s="44"/>
      <c r="I261" s="44"/>
    </row>
    <row r="262" spans="1:9" s="68" customFormat="1">
      <c r="A262" s="76"/>
      <c r="B262" s="44"/>
      <c r="C262" s="44"/>
      <c r="D262" s="44"/>
      <c r="E262" s="44"/>
      <c r="F262" s="44"/>
      <c r="G262" s="44"/>
      <c r="H262" s="44"/>
      <c r="I262" s="44"/>
    </row>
    <row r="263" spans="1:9" s="68" customFormat="1">
      <c r="A263" s="76"/>
      <c r="B263" s="44"/>
      <c r="C263" s="44"/>
      <c r="D263" s="44"/>
      <c r="E263" s="44"/>
      <c r="F263" s="44"/>
      <c r="G263" s="44"/>
      <c r="H263" s="44"/>
      <c r="I263" s="44"/>
    </row>
    <row r="264" spans="1:9" s="68" customFormat="1">
      <c r="A264" s="76"/>
      <c r="B264" s="44"/>
      <c r="C264" s="44"/>
      <c r="D264" s="44"/>
      <c r="E264" s="44"/>
      <c r="F264" s="44"/>
      <c r="G264" s="44"/>
      <c r="H264" s="44"/>
      <c r="I264" s="44"/>
    </row>
    <row r="265" spans="1:9" s="68" customFormat="1">
      <c r="A265" s="76"/>
      <c r="B265" s="44"/>
      <c r="C265" s="44"/>
      <c r="D265" s="44"/>
      <c r="E265" s="44"/>
      <c r="F265" s="44"/>
      <c r="G265" s="44"/>
      <c r="H265" s="44"/>
      <c r="I265" s="44"/>
    </row>
    <row r="266" spans="1:9" s="68" customFormat="1">
      <c r="A266" s="76"/>
      <c r="B266" s="44"/>
      <c r="C266" s="44"/>
      <c r="D266" s="44"/>
      <c r="E266" s="44"/>
      <c r="F266" s="44"/>
      <c r="G266" s="44"/>
      <c r="H266" s="44"/>
      <c r="I266" s="44"/>
    </row>
    <row r="267" spans="1:9" s="68" customFormat="1">
      <c r="A267" s="76"/>
      <c r="B267" s="44"/>
      <c r="C267" s="44"/>
      <c r="D267" s="44"/>
      <c r="E267" s="44"/>
      <c r="F267" s="44"/>
      <c r="G267" s="44"/>
      <c r="H267" s="44"/>
      <c r="I267" s="44"/>
    </row>
    <row r="268" spans="1:9" s="68" customFormat="1">
      <c r="A268" s="76"/>
      <c r="B268" s="44"/>
      <c r="C268" s="44"/>
      <c r="D268" s="44"/>
      <c r="E268" s="44"/>
      <c r="F268" s="44"/>
      <c r="G268" s="44"/>
      <c r="H268" s="44"/>
      <c r="I268" s="44"/>
    </row>
    <row r="269" spans="1:9" s="68" customFormat="1">
      <c r="A269" s="76"/>
      <c r="B269" s="44"/>
      <c r="C269" s="44"/>
      <c r="D269" s="44"/>
      <c r="E269" s="44"/>
      <c r="F269" s="44"/>
      <c r="G269" s="44"/>
      <c r="H269" s="44"/>
      <c r="I269" s="44"/>
    </row>
    <row r="270" spans="1:9" s="68" customFormat="1">
      <c r="A270" s="76"/>
      <c r="B270" s="44"/>
      <c r="C270" s="44"/>
      <c r="D270" s="44"/>
      <c r="E270" s="44"/>
      <c r="F270" s="44"/>
      <c r="G270" s="44"/>
      <c r="H270" s="44"/>
      <c r="I270" s="44"/>
    </row>
    <row r="271" spans="1:9" s="68" customFormat="1">
      <c r="A271" s="76"/>
      <c r="B271" s="44"/>
      <c r="C271" s="44"/>
      <c r="D271" s="44"/>
      <c r="E271" s="44"/>
      <c r="F271" s="44"/>
      <c r="G271" s="44"/>
      <c r="H271" s="44"/>
      <c r="I271" s="44"/>
    </row>
    <row r="272" spans="1:9" s="68" customFormat="1">
      <c r="A272" s="76"/>
      <c r="B272" s="44"/>
      <c r="C272" s="44"/>
      <c r="D272" s="44"/>
      <c r="E272" s="44"/>
      <c r="F272" s="44"/>
      <c r="G272" s="44"/>
      <c r="H272" s="44"/>
      <c r="I272" s="44"/>
    </row>
    <row r="273" spans="1:9" s="68" customFormat="1">
      <c r="A273" s="76"/>
      <c r="B273" s="44"/>
      <c r="C273" s="44"/>
      <c r="D273" s="44"/>
      <c r="E273" s="44"/>
      <c r="F273" s="44"/>
      <c r="G273" s="44"/>
      <c r="H273" s="44"/>
      <c r="I273" s="44"/>
    </row>
    <row r="274" spans="1:9" s="68" customFormat="1">
      <c r="A274" s="76"/>
      <c r="B274" s="44"/>
      <c r="C274" s="44"/>
      <c r="D274" s="44"/>
      <c r="E274" s="44"/>
      <c r="F274" s="44"/>
      <c r="G274" s="44"/>
      <c r="H274" s="44"/>
      <c r="I274" s="44"/>
    </row>
    <row r="275" spans="1:9" s="68" customFormat="1">
      <c r="A275" s="76"/>
      <c r="B275" s="44"/>
      <c r="C275" s="44"/>
      <c r="D275" s="44"/>
      <c r="E275" s="44"/>
      <c r="F275" s="44"/>
      <c r="G275" s="44"/>
      <c r="H275" s="44"/>
      <c r="I275" s="44"/>
    </row>
    <row r="276" spans="1:9" s="68" customFormat="1">
      <c r="A276" s="76"/>
      <c r="B276" s="44"/>
      <c r="C276" s="44"/>
      <c r="D276" s="44"/>
      <c r="E276" s="44"/>
      <c r="F276" s="44"/>
      <c r="G276" s="44"/>
      <c r="H276" s="44"/>
      <c r="I276" s="44"/>
    </row>
    <row r="277" spans="1:9" s="68" customFormat="1">
      <c r="A277" s="76"/>
      <c r="B277" s="44"/>
      <c r="C277" s="44"/>
      <c r="D277" s="44"/>
      <c r="E277" s="44"/>
      <c r="F277" s="44"/>
      <c r="G277" s="44"/>
      <c r="H277" s="44"/>
      <c r="I277" s="44"/>
    </row>
    <row r="278" spans="1:9" s="68" customFormat="1">
      <c r="A278" s="76"/>
      <c r="B278" s="44"/>
      <c r="C278" s="44"/>
      <c r="D278" s="44"/>
      <c r="E278" s="44"/>
      <c r="F278" s="44"/>
      <c r="G278" s="44"/>
      <c r="H278" s="44"/>
      <c r="I278" s="44"/>
    </row>
    <row r="279" spans="1:9" s="68" customFormat="1">
      <c r="A279" s="76"/>
      <c r="B279" s="44"/>
      <c r="C279" s="44"/>
      <c r="D279" s="44"/>
      <c r="E279" s="44"/>
      <c r="F279" s="44"/>
      <c r="G279" s="44"/>
      <c r="H279" s="44"/>
      <c r="I279" s="44"/>
    </row>
    <row r="280" spans="1:9" s="68" customFormat="1">
      <c r="A280" s="76"/>
      <c r="B280" s="44"/>
      <c r="C280" s="44"/>
      <c r="D280" s="44"/>
      <c r="E280" s="44"/>
      <c r="F280" s="44"/>
      <c r="G280" s="44"/>
      <c r="H280" s="44"/>
      <c r="I280" s="44"/>
    </row>
    <row r="281" spans="1:9" s="68" customFormat="1">
      <c r="A281" s="76"/>
      <c r="B281" s="44"/>
      <c r="C281" s="44"/>
      <c r="D281" s="44"/>
      <c r="E281" s="44"/>
      <c r="F281" s="44"/>
      <c r="G281" s="44"/>
      <c r="H281" s="44"/>
      <c r="I281" s="44"/>
    </row>
    <row r="282" spans="1:9" s="68" customFormat="1">
      <c r="A282" s="76"/>
      <c r="B282" s="44"/>
      <c r="C282" s="44"/>
      <c r="D282" s="44"/>
      <c r="E282" s="44"/>
      <c r="F282" s="44"/>
      <c r="G282" s="44"/>
      <c r="H282" s="44"/>
      <c r="I282" s="44"/>
    </row>
    <row r="283" spans="1:9" s="68" customFormat="1">
      <c r="A283" s="76"/>
      <c r="B283" s="44"/>
      <c r="C283" s="44"/>
      <c r="D283" s="44"/>
      <c r="E283" s="44"/>
      <c r="F283" s="44"/>
      <c r="G283" s="44"/>
      <c r="H283" s="44"/>
      <c r="I283" s="44"/>
    </row>
    <row r="284" spans="1:9" s="68" customFormat="1">
      <c r="A284" s="76"/>
      <c r="B284" s="44"/>
      <c r="C284" s="44"/>
      <c r="D284" s="44"/>
      <c r="E284" s="44"/>
      <c r="F284" s="44"/>
      <c r="G284" s="44"/>
      <c r="H284" s="44"/>
      <c r="I284" s="44"/>
    </row>
    <row r="285" spans="1:9" s="68" customFormat="1">
      <c r="A285" s="76"/>
      <c r="B285" s="44"/>
      <c r="C285" s="44"/>
      <c r="D285" s="44"/>
      <c r="E285" s="44"/>
      <c r="F285" s="44"/>
      <c r="G285" s="44"/>
      <c r="H285" s="44"/>
      <c r="I285" s="44"/>
    </row>
    <row r="286" spans="1:9" s="68" customFormat="1">
      <c r="A286" s="76"/>
      <c r="B286" s="44"/>
      <c r="C286" s="44"/>
      <c r="D286" s="44"/>
      <c r="E286" s="44"/>
      <c r="F286" s="44"/>
      <c r="G286" s="44"/>
      <c r="H286" s="44"/>
      <c r="I286" s="44"/>
    </row>
    <row r="287" spans="1:9" s="68" customFormat="1">
      <c r="A287" s="76"/>
      <c r="B287" s="44"/>
      <c r="C287" s="44"/>
      <c r="D287" s="44"/>
      <c r="E287" s="44"/>
      <c r="F287" s="44"/>
      <c r="G287" s="44"/>
      <c r="H287" s="44"/>
      <c r="I287" s="44"/>
    </row>
    <row r="288" spans="1:9" s="68" customFormat="1">
      <c r="A288" s="76"/>
      <c r="B288" s="44"/>
      <c r="C288" s="44"/>
      <c r="D288" s="44"/>
      <c r="E288" s="44"/>
      <c r="F288" s="44"/>
      <c r="G288" s="44"/>
      <c r="H288" s="44"/>
      <c r="I288" s="44"/>
    </row>
    <row r="289" spans="1:9" s="68" customFormat="1">
      <c r="A289" s="76"/>
      <c r="B289" s="44"/>
      <c r="C289" s="44"/>
      <c r="D289" s="44"/>
      <c r="E289" s="44"/>
      <c r="F289" s="44"/>
      <c r="G289" s="44"/>
      <c r="H289" s="44"/>
      <c r="I289" s="44"/>
    </row>
    <row r="290" spans="1:9" s="68" customFormat="1">
      <c r="A290" s="76"/>
      <c r="B290" s="44"/>
      <c r="C290" s="44"/>
      <c r="D290" s="44"/>
      <c r="E290" s="44"/>
      <c r="F290" s="44"/>
      <c r="G290" s="44"/>
      <c r="H290" s="44"/>
      <c r="I290" s="44"/>
    </row>
    <row r="291" spans="1:9" s="68" customFormat="1">
      <c r="A291" s="76"/>
      <c r="B291" s="44"/>
      <c r="C291" s="44"/>
      <c r="D291" s="44"/>
      <c r="E291" s="44"/>
      <c r="F291" s="44"/>
      <c r="G291" s="44"/>
      <c r="H291" s="44"/>
      <c r="I291" s="44"/>
    </row>
    <row r="292" spans="1:9" s="68" customFormat="1">
      <c r="A292" s="76"/>
      <c r="B292" s="44"/>
      <c r="C292" s="44"/>
      <c r="D292" s="44"/>
      <c r="E292" s="44"/>
      <c r="F292" s="44"/>
      <c r="G292" s="44"/>
      <c r="H292" s="44"/>
      <c r="I292" s="44"/>
    </row>
    <row r="293" spans="1:9" s="68" customFormat="1">
      <c r="A293" s="76"/>
      <c r="B293" s="44"/>
      <c r="C293" s="44"/>
      <c r="D293" s="44"/>
      <c r="E293" s="44"/>
      <c r="F293" s="44"/>
      <c r="G293" s="44"/>
      <c r="H293" s="44"/>
      <c r="I293" s="44"/>
    </row>
    <row r="294" spans="1:9" s="68" customFormat="1">
      <c r="A294" s="76"/>
      <c r="B294" s="44"/>
      <c r="C294" s="44"/>
      <c r="D294" s="44"/>
      <c r="E294" s="44"/>
      <c r="F294" s="44"/>
      <c r="G294" s="44"/>
      <c r="H294" s="44"/>
      <c r="I294" s="44"/>
    </row>
    <row r="295" spans="1:9" s="68" customFormat="1">
      <c r="A295" s="76"/>
      <c r="B295" s="44"/>
      <c r="C295" s="44"/>
      <c r="D295" s="44"/>
      <c r="E295" s="44"/>
      <c r="F295" s="44"/>
      <c r="G295" s="44"/>
      <c r="H295" s="44"/>
      <c r="I295" s="44"/>
    </row>
    <row r="296" spans="1:9" s="68" customFormat="1">
      <c r="A296" s="76"/>
      <c r="B296" s="44"/>
      <c r="C296" s="44"/>
      <c r="D296" s="44"/>
      <c r="E296" s="44"/>
      <c r="F296" s="44"/>
      <c r="G296" s="44"/>
      <c r="H296" s="44"/>
      <c r="I296" s="44"/>
    </row>
    <row r="297" spans="1:9" s="68" customFormat="1">
      <c r="A297" s="76"/>
      <c r="B297" s="44"/>
      <c r="C297" s="44"/>
      <c r="D297" s="44"/>
      <c r="E297" s="44"/>
      <c r="F297" s="44"/>
      <c r="G297" s="44"/>
      <c r="H297" s="44"/>
      <c r="I297" s="44"/>
    </row>
    <row r="298" spans="1:9" s="68" customFormat="1">
      <c r="A298" s="76"/>
      <c r="B298" s="44"/>
      <c r="C298" s="44"/>
      <c r="D298" s="44"/>
      <c r="E298" s="44"/>
      <c r="F298" s="44"/>
      <c r="G298" s="44"/>
      <c r="H298" s="44"/>
      <c r="I298" s="44"/>
    </row>
    <row r="299" spans="1:9" s="68" customFormat="1">
      <c r="A299" s="76"/>
      <c r="B299" s="44"/>
      <c r="C299" s="44"/>
      <c r="D299" s="44"/>
      <c r="E299" s="44"/>
      <c r="F299" s="44"/>
      <c r="G299" s="44"/>
      <c r="H299" s="44"/>
      <c r="I299" s="44"/>
    </row>
    <row r="300" spans="1:9" s="68" customFormat="1">
      <c r="A300" s="76"/>
      <c r="B300" s="44"/>
      <c r="C300" s="44"/>
      <c r="D300" s="44"/>
      <c r="E300" s="44"/>
      <c r="F300" s="44"/>
      <c r="G300" s="44"/>
      <c r="H300" s="44"/>
      <c r="I300" s="44"/>
    </row>
    <row r="301" spans="1:9" s="68" customFormat="1">
      <c r="A301" s="76"/>
      <c r="B301" s="44"/>
      <c r="C301" s="44"/>
      <c r="D301" s="44"/>
      <c r="E301" s="44"/>
      <c r="F301" s="44"/>
      <c r="G301" s="44"/>
      <c r="H301" s="44"/>
      <c r="I301" s="44"/>
    </row>
    <row r="302" spans="1:9" s="68" customFormat="1">
      <c r="A302" s="76"/>
      <c r="B302" s="44"/>
      <c r="C302" s="44"/>
      <c r="D302" s="44"/>
      <c r="E302" s="44"/>
      <c r="F302" s="44"/>
      <c r="G302" s="44"/>
      <c r="H302" s="44"/>
      <c r="I302" s="44"/>
    </row>
    <row r="303" spans="1:9" s="68" customFormat="1">
      <c r="A303" s="76"/>
      <c r="B303" s="44"/>
      <c r="C303" s="44"/>
      <c r="D303" s="44"/>
      <c r="E303" s="44"/>
      <c r="F303" s="44"/>
      <c r="G303" s="44"/>
      <c r="H303" s="44"/>
      <c r="I303" s="44"/>
    </row>
    <row r="304" spans="1:9" s="68" customFormat="1">
      <c r="A304" s="76"/>
      <c r="B304" s="44"/>
      <c r="C304" s="44"/>
      <c r="D304" s="44"/>
      <c r="E304" s="44"/>
      <c r="F304" s="44"/>
      <c r="G304" s="44"/>
      <c r="H304" s="44"/>
      <c r="I304" s="44"/>
    </row>
    <row r="305" spans="1:9" s="68" customFormat="1">
      <c r="A305" s="76"/>
      <c r="B305" s="44"/>
      <c r="C305" s="44"/>
      <c r="D305" s="44"/>
      <c r="E305" s="44"/>
      <c r="F305" s="44"/>
      <c r="G305" s="44"/>
      <c r="H305" s="44"/>
      <c r="I305" s="44"/>
    </row>
    <row r="306" spans="1:9" s="68" customFormat="1">
      <c r="A306" s="76"/>
      <c r="B306" s="44"/>
      <c r="C306" s="44"/>
      <c r="D306" s="44"/>
      <c r="E306" s="44"/>
      <c r="F306" s="44"/>
      <c r="G306" s="44"/>
      <c r="H306" s="44"/>
      <c r="I306" s="44"/>
    </row>
    <row r="307" spans="1:9" s="68" customFormat="1">
      <c r="A307" s="76"/>
      <c r="B307" s="44"/>
      <c r="C307" s="44"/>
      <c r="D307" s="44"/>
      <c r="E307" s="44"/>
      <c r="F307" s="44"/>
      <c r="G307" s="44"/>
      <c r="H307" s="44"/>
      <c r="I307" s="44"/>
    </row>
    <row r="308" spans="1:9" s="68" customFormat="1">
      <c r="A308" s="76"/>
      <c r="B308" s="44"/>
      <c r="C308" s="44"/>
      <c r="D308" s="44"/>
      <c r="E308" s="44"/>
      <c r="F308" s="44"/>
      <c r="G308" s="44"/>
      <c r="H308" s="44"/>
      <c r="I308" s="44"/>
    </row>
    <row r="309" spans="1:9" s="68" customFormat="1">
      <c r="A309" s="76"/>
      <c r="B309" s="44"/>
      <c r="C309" s="44"/>
      <c r="D309" s="44"/>
      <c r="E309" s="44"/>
      <c r="F309" s="44"/>
      <c r="G309" s="44"/>
      <c r="H309" s="44"/>
      <c r="I309" s="44"/>
    </row>
    <row r="310" spans="1:9" s="68" customFormat="1">
      <c r="A310" s="76"/>
      <c r="B310" s="44"/>
      <c r="C310" s="44"/>
      <c r="D310" s="44"/>
      <c r="E310" s="44"/>
      <c r="F310" s="44"/>
      <c r="G310" s="44"/>
      <c r="H310" s="44"/>
      <c r="I310" s="44"/>
    </row>
    <row r="311" spans="1:9" s="68" customFormat="1">
      <c r="A311" s="76"/>
      <c r="B311" s="44"/>
      <c r="C311" s="44"/>
      <c r="D311" s="44"/>
      <c r="E311" s="44"/>
      <c r="F311" s="44"/>
      <c r="G311" s="44"/>
      <c r="H311" s="44"/>
      <c r="I311" s="44"/>
    </row>
    <row r="312" spans="1:9" s="68" customFormat="1">
      <c r="A312" s="76"/>
      <c r="B312" s="44"/>
      <c r="C312" s="44"/>
      <c r="D312" s="44"/>
      <c r="E312" s="44"/>
      <c r="F312" s="44"/>
      <c r="G312" s="44"/>
      <c r="H312" s="44"/>
      <c r="I312" s="44"/>
    </row>
    <row r="313" spans="1:9" s="68" customFormat="1">
      <c r="A313" s="76"/>
      <c r="B313" s="44"/>
      <c r="C313" s="44"/>
      <c r="D313" s="44"/>
      <c r="E313" s="44"/>
      <c r="F313" s="44"/>
      <c r="G313" s="44"/>
      <c r="H313" s="44"/>
      <c r="I313" s="44"/>
    </row>
    <row r="314" spans="1:9" s="68" customFormat="1">
      <c r="A314" s="76"/>
      <c r="B314" s="44"/>
      <c r="C314" s="44"/>
      <c r="D314" s="44"/>
      <c r="E314" s="44"/>
      <c r="F314" s="44"/>
      <c r="G314" s="44"/>
      <c r="H314" s="44"/>
      <c r="I314" s="44"/>
    </row>
    <row r="315" spans="1:9" s="68" customFormat="1">
      <c r="A315" s="76"/>
      <c r="B315" s="44"/>
      <c r="C315" s="44"/>
      <c r="D315" s="44"/>
      <c r="E315" s="44"/>
      <c r="F315" s="44"/>
      <c r="G315" s="44"/>
      <c r="H315" s="44"/>
      <c r="I315" s="44"/>
    </row>
    <row r="316" spans="1:9" s="68" customFormat="1">
      <c r="A316" s="76"/>
      <c r="B316" s="44"/>
      <c r="C316" s="44"/>
      <c r="D316" s="44"/>
      <c r="E316" s="44"/>
      <c r="F316" s="44"/>
      <c r="G316" s="44"/>
      <c r="H316" s="44"/>
      <c r="I316" s="44"/>
    </row>
    <row r="317" spans="1:9" s="68" customFormat="1">
      <c r="A317" s="76"/>
      <c r="B317" s="44"/>
      <c r="C317" s="44"/>
      <c r="D317" s="44"/>
      <c r="E317" s="44"/>
      <c r="F317" s="44"/>
      <c r="G317" s="44"/>
      <c r="H317" s="44"/>
      <c r="I317" s="44"/>
    </row>
    <row r="318" spans="1:9" s="68" customFormat="1">
      <c r="A318" s="76"/>
      <c r="B318" s="44"/>
      <c r="C318" s="44"/>
      <c r="D318" s="44"/>
      <c r="E318" s="44"/>
      <c r="F318" s="44"/>
      <c r="G318" s="44"/>
      <c r="H318" s="44"/>
      <c r="I318" s="44"/>
    </row>
    <row r="319" spans="1:9" s="68" customFormat="1">
      <c r="A319" s="76"/>
      <c r="B319" s="44"/>
      <c r="C319" s="44"/>
      <c r="D319" s="44"/>
      <c r="E319" s="44"/>
      <c r="F319" s="44"/>
      <c r="G319" s="44"/>
      <c r="H319" s="44"/>
      <c r="I319" s="44"/>
    </row>
    <row r="320" spans="1:9" s="68" customFormat="1">
      <c r="A320" s="76"/>
      <c r="B320" s="44"/>
      <c r="C320" s="44"/>
      <c r="D320" s="44"/>
      <c r="E320" s="44"/>
      <c r="F320" s="44"/>
      <c r="G320" s="44"/>
      <c r="H320" s="44"/>
      <c r="I320" s="44"/>
    </row>
    <row r="321" spans="1:9" s="68" customFormat="1">
      <c r="A321" s="76"/>
      <c r="B321" s="44"/>
      <c r="C321" s="44"/>
      <c r="D321" s="44"/>
      <c r="E321" s="44"/>
      <c r="F321" s="44"/>
      <c r="G321" s="44"/>
      <c r="H321" s="44"/>
      <c r="I321" s="44"/>
    </row>
    <row r="322" spans="1:9" s="68" customFormat="1">
      <c r="A322" s="76"/>
      <c r="B322" s="44"/>
      <c r="C322" s="44"/>
      <c r="D322" s="44"/>
      <c r="E322" s="44"/>
      <c r="F322" s="44"/>
      <c r="G322" s="44"/>
      <c r="H322" s="44"/>
      <c r="I322" s="44"/>
    </row>
    <row r="323" spans="1:9" s="68" customFormat="1">
      <c r="A323" s="76"/>
      <c r="B323" s="44"/>
      <c r="C323" s="44"/>
      <c r="D323" s="44"/>
      <c r="E323" s="44"/>
      <c r="F323" s="44"/>
      <c r="G323" s="44"/>
      <c r="H323" s="44"/>
      <c r="I323" s="44"/>
    </row>
    <row r="324" spans="1:9" s="68" customFormat="1">
      <c r="A324" s="76"/>
      <c r="B324" s="44"/>
      <c r="C324" s="44"/>
      <c r="D324" s="44"/>
      <c r="E324" s="44"/>
      <c r="F324" s="44"/>
      <c r="G324" s="44"/>
      <c r="H324" s="44"/>
      <c r="I324" s="44"/>
    </row>
    <row r="325" spans="1:9" s="68" customFormat="1">
      <c r="A325" s="76"/>
      <c r="B325" s="44"/>
      <c r="C325" s="44"/>
      <c r="D325" s="44"/>
      <c r="E325" s="44"/>
      <c r="F325" s="44"/>
      <c r="G325" s="44"/>
      <c r="H325" s="44"/>
      <c r="I325" s="44"/>
    </row>
    <row r="326" spans="1:9" s="68" customFormat="1">
      <c r="A326" s="76"/>
      <c r="B326" s="44"/>
      <c r="C326" s="44"/>
      <c r="D326" s="44"/>
      <c r="E326" s="44"/>
      <c r="F326" s="44"/>
      <c r="G326" s="44"/>
      <c r="H326" s="44"/>
      <c r="I326" s="44"/>
    </row>
    <row r="327" spans="1:9" s="68" customFormat="1">
      <c r="A327" s="76"/>
      <c r="B327" s="44"/>
      <c r="C327" s="44"/>
      <c r="D327" s="44"/>
      <c r="E327" s="44"/>
      <c r="F327" s="44"/>
      <c r="G327" s="44"/>
      <c r="H327" s="44"/>
      <c r="I327" s="44"/>
    </row>
    <row r="328" spans="1:9" s="68" customFormat="1">
      <c r="A328" s="76"/>
      <c r="B328" s="44"/>
      <c r="C328" s="44"/>
      <c r="D328" s="44"/>
      <c r="E328" s="44"/>
      <c r="F328" s="44"/>
      <c r="G328" s="44"/>
      <c r="H328" s="44"/>
      <c r="I328" s="44"/>
    </row>
    <row r="329" spans="1:9" s="68" customFormat="1">
      <c r="A329" s="76"/>
      <c r="B329" s="44"/>
      <c r="C329" s="44"/>
      <c r="D329" s="44"/>
      <c r="E329" s="44"/>
      <c r="F329" s="44"/>
      <c r="G329" s="44"/>
      <c r="H329" s="44"/>
      <c r="I329" s="44"/>
    </row>
    <row r="330" spans="1:9" s="68" customFormat="1">
      <c r="A330" s="76"/>
      <c r="B330" s="44"/>
      <c r="C330" s="44"/>
      <c r="D330" s="44"/>
      <c r="E330" s="44"/>
      <c r="F330" s="44"/>
      <c r="G330" s="44"/>
      <c r="H330" s="44"/>
      <c r="I330" s="44"/>
    </row>
    <row r="331" spans="1:9" s="68" customFormat="1">
      <c r="A331" s="76"/>
      <c r="B331" s="44"/>
      <c r="C331" s="44"/>
      <c r="D331" s="44"/>
      <c r="E331" s="44"/>
      <c r="F331" s="44"/>
      <c r="G331" s="44"/>
      <c r="H331" s="44"/>
      <c r="I331" s="44"/>
    </row>
    <row r="332" spans="1:9" s="68" customFormat="1">
      <c r="A332" s="76"/>
      <c r="B332" s="44"/>
      <c r="C332" s="44"/>
      <c r="D332" s="44"/>
      <c r="E332" s="44"/>
      <c r="F332" s="44"/>
      <c r="G332" s="44"/>
      <c r="H332" s="44"/>
      <c r="I332" s="44"/>
    </row>
    <row r="333" spans="1:9" s="68" customFormat="1">
      <c r="A333" s="76"/>
      <c r="B333" s="44"/>
      <c r="C333" s="44"/>
      <c r="D333" s="44"/>
      <c r="E333" s="44"/>
      <c r="F333" s="44"/>
      <c r="G333" s="44"/>
      <c r="H333" s="44"/>
      <c r="I333" s="44"/>
    </row>
    <row r="334" spans="1:9" s="68" customFormat="1">
      <c r="A334" s="76"/>
      <c r="B334" s="44"/>
      <c r="C334" s="44"/>
      <c r="D334" s="44"/>
      <c r="E334" s="44"/>
      <c r="F334" s="44"/>
      <c r="G334" s="44"/>
      <c r="H334" s="44"/>
      <c r="I334" s="44"/>
    </row>
    <row r="335" spans="1:9" s="68" customFormat="1">
      <c r="A335" s="76"/>
      <c r="B335" s="44"/>
      <c r="C335" s="44"/>
      <c r="D335" s="44"/>
      <c r="E335" s="44"/>
      <c r="F335" s="44"/>
      <c r="G335" s="44"/>
      <c r="H335" s="44"/>
      <c r="I335" s="44"/>
    </row>
    <row r="336" spans="1:9" s="68" customFormat="1">
      <c r="A336" s="76"/>
      <c r="B336" s="44"/>
      <c r="C336" s="44"/>
      <c r="D336" s="44"/>
      <c r="E336" s="44"/>
      <c r="F336" s="44"/>
      <c r="G336" s="44"/>
      <c r="H336" s="44"/>
      <c r="I336" s="44"/>
    </row>
    <row r="337" spans="1:9" s="68" customFormat="1">
      <c r="A337" s="76"/>
      <c r="B337" s="44"/>
      <c r="C337" s="44"/>
      <c r="D337" s="44"/>
      <c r="E337" s="44"/>
      <c r="F337" s="44"/>
      <c r="G337" s="44"/>
      <c r="H337" s="44"/>
      <c r="I337" s="44"/>
    </row>
    <row r="338" spans="1:9" s="68" customFormat="1">
      <c r="A338" s="76"/>
      <c r="B338" s="44"/>
      <c r="C338" s="44"/>
      <c r="D338" s="44"/>
      <c r="E338" s="44"/>
      <c r="F338" s="44"/>
      <c r="G338" s="44"/>
      <c r="H338" s="44"/>
      <c r="I338" s="44"/>
    </row>
    <row r="339" spans="1:9" s="68" customFormat="1">
      <c r="A339" s="76"/>
      <c r="B339" s="44"/>
      <c r="C339" s="44"/>
      <c r="D339" s="44"/>
      <c r="E339" s="44"/>
      <c r="F339" s="44"/>
      <c r="G339" s="44"/>
      <c r="H339" s="44"/>
      <c r="I339" s="44"/>
    </row>
    <row r="340" spans="1:9" s="68" customFormat="1">
      <c r="A340" s="76"/>
      <c r="B340" s="44"/>
      <c r="C340" s="44"/>
      <c r="D340" s="44"/>
      <c r="E340" s="44"/>
      <c r="F340" s="44"/>
      <c r="G340" s="44"/>
      <c r="H340" s="44"/>
      <c r="I340" s="44"/>
    </row>
    <row r="341" spans="1:9" s="68" customFormat="1">
      <c r="A341" s="76"/>
      <c r="B341" s="44"/>
      <c r="C341" s="44"/>
      <c r="D341" s="44"/>
      <c r="E341" s="44"/>
      <c r="F341" s="44"/>
      <c r="G341" s="44"/>
      <c r="H341" s="44"/>
      <c r="I341" s="44"/>
    </row>
    <row r="342" spans="1:9" s="68" customFormat="1">
      <c r="A342" s="76"/>
      <c r="B342" s="44"/>
      <c r="C342" s="44"/>
      <c r="D342" s="44"/>
      <c r="E342" s="44"/>
      <c r="F342" s="44"/>
      <c r="G342" s="44"/>
      <c r="H342" s="44"/>
      <c r="I342" s="44"/>
    </row>
    <row r="343" spans="1:9" s="68" customFormat="1">
      <c r="A343" s="76"/>
      <c r="B343" s="44"/>
      <c r="C343" s="44"/>
      <c r="D343" s="44"/>
      <c r="E343" s="44"/>
      <c r="F343" s="44"/>
      <c r="G343" s="44"/>
      <c r="H343" s="44"/>
      <c r="I343" s="44"/>
    </row>
    <row r="344" spans="1:9" s="68" customFormat="1">
      <c r="A344" s="76"/>
      <c r="B344" s="44"/>
      <c r="C344" s="44"/>
      <c r="D344" s="44"/>
      <c r="E344" s="44"/>
      <c r="F344" s="44"/>
      <c r="G344" s="44"/>
      <c r="H344" s="44"/>
      <c r="I344" s="44"/>
    </row>
    <row r="345" spans="1:9" s="68" customFormat="1">
      <c r="A345" s="76"/>
      <c r="B345" s="44"/>
      <c r="C345" s="44"/>
      <c r="D345" s="44"/>
      <c r="E345" s="44"/>
      <c r="F345" s="44"/>
      <c r="G345" s="44"/>
      <c r="H345" s="44"/>
      <c r="I345" s="44"/>
    </row>
    <row r="346" spans="1:9" s="68" customFormat="1">
      <c r="A346" s="76"/>
      <c r="B346" s="44"/>
      <c r="C346" s="44"/>
      <c r="D346" s="44"/>
      <c r="E346" s="44"/>
      <c r="F346" s="44"/>
      <c r="G346" s="44"/>
      <c r="H346" s="44"/>
      <c r="I346" s="44"/>
    </row>
    <row r="347" spans="1:9" s="68" customFormat="1">
      <c r="A347" s="76"/>
      <c r="B347" s="44"/>
      <c r="C347" s="44"/>
      <c r="D347" s="44"/>
      <c r="E347" s="44"/>
      <c r="F347" s="44"/>
      <c r="G347" s="44"/>
      <c r="H347" s="44"/>
      <c r="I347" s="44"/>
    </row>
    <row r="348" spans="1:9" s="68" customFormat="1">
      <c r="A348" s="76"/>
      <c r="B348" s="44"/>
      <c r="C348" s="44"/>
      <c r="D348" s="44"/>
      <c r="E348" s="44"/>
      <c r="F348" s="44"/>
      <c r="G348" s="44"/>
      <c r="H348" s="44"/>
      <c r="I348" s="44"/>
    </row>
    <row r="349" spans="1:9" s="68" customFormat="1">
      <c r="A349" s="76"/>
      <c r="B349" s="44"/>
      <c r="C349" s="44"/>
      <c r="D349" s="44"/>
      <c r="E349" s="44"/>
      <c r="F349" s="44"/>
      <c r="G349" s="44"/>
      <c r="H349" s="44"/>
      <c r="I349" s="44"/>
    </row>
    <row r="350" spans="1:9" s="68" customFormat="1">
      <c r="A350" s="76"/>
      <c r="B350" s="44"/>
      <c r="C350" s="44"/>
      <c r="D350" s="44"/>
      <c r="E350" s="44"/>
      <c r="F350" s="44"/>
      <c r="G350" s="44"/>
      <c r="H350" s="44"/>
      <c r="I350" s="44"/>
    </row>
    <row r="351" spans="1:9" s="68" customFormat="1">
      <c r="A351" s="76"/>
      <c r="B351" s="44"/>
      <c r="C351" s="44"/>
      <c r="D351" s="44"/>
      <c r="E351" s="44"/>
      <c r="F351" s="44"/>
      <c r="G351" s="44"/>
      <c r="H351" s="44"/>
      <c r="I351" s="44"/>
    </row>
    <row r="352" spans="1:9" s="68" customFormat="1">
      <c r="A352" s="76"/>
      <c r="B352" s="44"/>
      <c r="C352" s="44"/>
      <c r="D352" s="44"/>
      <c r="E352" s="44"/>
      <c r="F352" s="44"/>
      <c r="G352" s="44"/>
      <c r="H352" s="44"/>
      <c r="I352" s="44"/>
    </row>
    <row r="353" spans="1:9" s="68" customFormat="1">
      <c r="A353" s="76"/>
      <c r="B353" s="44"/>
      <c r="C353" s="44"/>
      <c r="D353" s="44"/>
      <c r="E353" s="44"/>
      <c r="F353" s="44"/>
      <c r="G353" s="44"/>
      <c r="H353" s="44"/>
      <c r="I353" s="44"/>
    </row>
    <row r="354" spans="1:9" s="68" customFormat="1">
      <c r="A354" s="76"/>
      <c r="B354" s="44"/>
      <c r="C354" s="44"/>
      <c r="D354" s="44"/>
      <c r="E354" s="44"/>
      <c r="F354" s="44"/>
      <c r="G354" s="44"/>
      <c r="H354" s="44"/>
      <c r="I354" s="44"/>
    </row>
    <row r="355" spans="1:9" s="68" customFormat="1">
      <c r="A355" s="76"/>
      <c r="B355" s="44"/>
      <c r="C355" s="44"/>
      <c r="D355" s="44"/>
      <c r="E355" s="44"/>
      <c r="F355" s="44"/>
      <c r="G355" s="44"/>
      <c r="H355" s="44"/>
      <c r="I355" s="44"/>
    </row>
    <row r="356" spans="1:9" s="68" customFormat="1">
      <c r="A356" s="73"/>
      <c r="B356" s="44"/>
      <c r="C356" s="44"/>
      <c r="D356" s="44"/>
      <c r="E356" s="44"/>
      <c r="F356" s="44"/>
      <c r="G356" s="44"/>
      <c r="H356" s="44"/>
      <c r="I356" s="44"/>
    </row>
  </sheetData>
  <mergeCells count="13">
    <mergeCell ref="A2:J2"/>
    <mergeCell ref="A3:J3"/>
    <mergeCell ref="A4:J4"/>
    <mergeCell ref="A5:A8"/>
    <mergeCell ref="B5:B8"/>
    <mergeCell ref="D5:D8"/>
    <mergeCell ref="E5:E8"/>
    <mergeCell ref="F5:F8"/>
    <mergeCell ref="G5:G8"/>
    <mergeCell ref="C5:C8"/>
    <mergeCell ref="J5:J8"/>
    <mergeCell ref="H5:H8"/>
    <mergeCell ref="I5:I8"/>
  </mergeCells>
  <pageMargins left="0.45" right="0.45" top="0.75" bottom="0.75" header="0.3" footer="0.3"/>
  <pageSetup paperSize="9" scale="7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>
    <tabColor rgb="FFFFFF00"/>
    <pageSetUpPr fitToPage="1"/>
  </sheetPr>
  <dimension ref="A1:U347"/>
  <sheetViews>
    <sheetView workbookViewId="0">
      <selection activeCell="F7" sqref="F7"/>
    </sheetView>
  </sheetViews>
  <sheetFormatPr defaultRowHeight="15.5"/>
  <cols>
    <col min="1" max="1" width="6.25" style="73" customWidth="1"/>
    <col min="2" max="2" width="37.75" style="65" customWidth="1"/>
    <col min="3" max="3" width="16.25" style="66" customWidth="1"/>
    <col min="4" max="5" width="11.75" style="66" customWidth="1"/>
    <col min="6" max="7" width="11.75" style="67" customWidth="1"/>
    <col min="8" max="12" width="12.83203125" style="127" customWidth="1"/>
    <col min="13" max="14" width="12.83203125" style="127" hidden="1" customWidth="1"/>
    <col min="15" max="15" width="11.08203125" style="68" customWidth="1"/>
    <col min="16" max="16" width="12.5" style="44" customWidth="1"/>
    <col min="17" max="17" width="13.33203125" style="44" customWidth="1"/>
    <col min="18" max="19" width="14.75" style="44" customWidth="1"/>
    <col min="20" max="20" width="14.08203125" style="44" customWidth="1"/>
    <col min="21" max="21" width="18.83203125" style="44" customWidth="1"/>
    <col min="22" max="246" width="9" style="44"/>
    <col min="247" max="247" width="6.25" style="44" customWidth="1"/>
    <col min="248" max="248" width="40.33203125" style="44" customWidth="1"/>
    <col min="249" max="249" width="12.5" style="44" customWidth="1"/>
    <col min="250" max="262" width="0" style="44" hidden="1" customWidth="1"/>
    <col min="263" max="264" width="16" style="44" customWidth="1"/>
    <col min="265" max="266" width="13.83203125" style="44" customWidth="1"/>
    <col min="267" max="267" width="11.08203125" style="44" customWidth="1"/>
    <col min="268" max="268" width="11.25" style="44" customWidth="1"/>
    <col min="269" max="269" width="11.75" style="44" bestFit="1" customWidth="1"/>
    <col min="270" max="502" width="9" style="44"/>
    <col min="503" max="503" width="6.25" style="44" customWidth="1"/>
    <col min="504" max="504" width="40.33203125" style="44" customWidth="1"/>
    <col min="505" max="505" width="12.5" style="44" customWidth="1"/>
    <col min="506" max="518" width="0" style="44" hidden="1" customWidth="1"/>
    <col min="519" max="520" width="16" style="44" customWidth="1"/>
    <col min="521" max="522" width="13.83203125" style="44" customWidth="1"/>
    <col min="523" max="523" width="11.08203125" style="44" customWidth="1"/>
    <col min="524" max="524" width="11.25" style="44" customWidth="1"/>
    <col min="525" max="525" width="11.75" style="44" bestFit="1" customWidth="1"/>
    <col min="526" max="758" width="9" style="44"/>
    <col min="759" max="759" width="6.25" style="44" customWidth="1"/>
    <col min="760" max="760" width="40.33203125" style="44" customWidth="1"/>
    <col min="761" max="761" width="12.5" style="44" customWidth="1"/>
    <col min="762" max="774" width="0" style="44" hidden="1" customWidth="1"/>
    <col min="775" max="776" width="16" style="44" customWidth="1"/>
    <col min="777" max="778" width="13.83203125" style="44" customWidth="1"/>
    <col min="779" max="779" width="11.08203125" style="44" customWidth="1"/>
    <col min="780" max="780" width="11.25" style="44" customWidth="1"/>
    <col min="781" max="781" width="11.75" style="44" bestFit="1" customWidth="1"/>
    <col min="782" max="1014" width="9" style="44"/>
    <col min="1015" max="1015" width="6.25" style="44" customWidth="1"/>
    <col min="1016" max="1016" width="40.33203125" style="44" customWidth="1"/>
    <col min="1017" max="1017" width="12.5" style="44" customWidth="1"/>
    <col min="1018" max="1030" width="0" style="44" hidden="1" customWidth="1"/>
    <col min="1031" max="1032" width="16" style="44" customWidth="1"/>
    <col min="1033" max="1034" width="13.83203125" style="44" customWidth="1"/>
    <col min="1035" max="1035" width="11.08203125" style="44" customWidth="1"/>
    <col min="1036" max="1036" width="11.25" style="44" customWidth="1"/>
    <col min="1037" max="1037" width="11.75" style="44" bestFit="1" customWidth="1"/>
    <col min="1038" max="1270" width="9" style="44"/>
    <col min="1271" max="1271" width="6.25" style="44" customWidth="1"/>
    <col min="1272" max="1272" width="40.33203125" style="44" customWidth="1"/>
    <col min="1273" max="1273" width="12.5" style="44" customWidth="1"/>
    <col min="1274" max="1286" width="0" style="44" hidden="1" customWidth="1"/>
    <col min="1287" max="1288" width="16" style="44" customWidth="1"/>
    <col min="1289" max="1290" width="13.83203125" style="44" customWidth="1"/>
    <col min="1291" max="1291" width="11.08203125" style="44" customWidth="1"/>
    <col min="1292" max="1292" width="11.25" style="44" customWidth="1"/>
    <col min="1293" max="1293" width="11.75" style="44" bestFit="1" customWidth="1"/>
    <col min="1294" max="1526" width="9" style="44"/>
    <col min="1527" max="1527" width="6.25" style="44" customWidth="1"/>
    <col min="1528" max="1528" width="40.33203125" style="44" customWidth="1"/>
    <col min="1529" max="1529" width="12.5" style="44" customWidth="1"/>
    <col min="1530" max="1542" width="0" style="44" hidden="1" customWidth="1"/>
    <col min="1543" max="1544" width="16" style="44" customWidth="1"/>
    <col min="1545" max="1546" width="13.83203125" style="44" customWidth="1"/>
    <col min="1547" max="1547" width="11.08203125" style="44" customWidth="1"/>
    <col min="1548" max="1548" width="11.25" style="44" customWidth="1"/>
    <col min="1549" max="1549" width="11.75" style="44" bestFit="1" customWidth="1"/>
    <col min="1550" max="1782" width="9" style="44"/>
    <col min="1783" max="1783" width="6.25" style="44" customWidth="1"/>
    <col min="1784" max="1784" width="40.33203125" style="44" customWidth="1"/>
    <col min="1785" max="1785" width="12.5" style="44" customWidth="1"/>
    <col min="1786" max="1798" width="0" style="44" hidden="1" customWidth="1"/>
    <col min="1799" max="1800" width="16" style="44" customWidth="1"/>
    <col min="1801" max="1802" width="13.83203125" style="44" customWidth="1"/>
    <col min="1803" max="1803" width="11.08203125" style="44" customWidth="1"/>
    <col min="1804" max="1804" width="11.25" style="44" customWidth="1"/>
    <col min="1805" max="1805" width="11.75" style="44" bestFit="1" customWidth="1"/>
    <col min="1806" max="2038" width="9" style="44"/>
    <col min="2039" max="2039" width="6.25" style="44" customWidth="1"/>
    <col min="2040" max="2040" width="40.33203125" style="44" customWidth="1"/>
    <col min="2041" max="2041" width="12.5" style="44" customWidth="1"/>
    <col min="2042" max="2054" width="0" style="44" hidden="1" customWidth="1"/>
    <col min="2055" max="2056" width="16" style="44" customWidth="1"/>
    <col min="2057" max="2058" width="13.83203125" style="44" customWidth="1"/>
    <col min="2059" max="2059" width="11.08203125" style="44" customWidth="1"/>
    <col min="2060" max="2060" width="11.25" style="44" customWidth="1"/>
    <col min="2061" max="2061" width="11.75" style="44" bestFit="1" customWidth="1"/>
    <col min="2062" max="2294" width="9" style="44"/>
    <col min="2295" max="2295" width="6.25" style="44" customWidth="1"/>
    <col min="2296" max="2296" width="40.33203125" style="44" customWidth="1"/>
    <col min="2297" max="2297" width="12.5" style="44" customWidth="1"/>
    <col min="2298" max="2310" width="0" style="44" hidden="1" customWidth="1"/>
    <col min="2311" max="2312" width="16" style="44" customWidth="1"/>
    <col min="2313" max="2314" width="13.83203125" style="44" customWidth="1"/>
    <col min="2315" max="2315" width="11.08203125" style="44" customWidth="1"/>
    <col min="2316" max="2316" width="11.25" style="44" customWidth="1"/>
    <col min="2317" max="2317" width="11.75" style="44" bestFit="1" customWidth="1"/>
    <col min="2318" max="2550" width="9" style="44"/>
    <col min="2551" max="2551" width="6.25" style="44" customWidth="1"/>
    <col min="2552" max="2552" width="40.33203125" style="44" customWidth="1"/>
    <col min="2553" max="2553" width="12.5" style="44" customWidth="1"/>
    <col min="2554" max="2566" width="0" style="44" hidden="1" customWidth="1"/>
    <col min="2567" max="2568" width="16" style="44" customWidth="1"/>
    <col min="2569" max="2570" width="13.83203125" style="44" customWidth="1"/>
    <col min="2571" max="2571" width="11.08203125" style="44" customWidth="1"/>
    <col min="2572" max="2572" width="11.25" style="44" customWidth="1"/>
    <col min="2573" max="2573" width="11.75" style="44" bestFit="1" customWidth="1"/>
    <col min="2574" max="2806" width="9" style="44"/>
    <col min="2807" max="2807" width="6.25" style="44" customWidth="1"/>
    <col min="2808" max="2808" width="40.33203125" style="44" customWidth="1"/>
    <col min="2809" max="2809" width="12.5" style="44" customWidth="1"/>
    <col min="2810" max="2822" width="0" style="44" hidden="1" customWidth="1"/>
    <col min="2823" max="2824" width="16" style="44" customWidth="1"/>
    <col min="2825" max="2826" width="13.83203125" style="44" customWidth="1"/>
    <col min="2827" max="2827" width="11.08203125" style="44" customWidth="1"/>
    <col min="2828" max="2828" width="11.25" style="44" customWidth="1"/>
    <col min="2829" max="2829" width="11.75" style="44" bestFit="1" customWidth="1"/>
    <col min="2830" max="3062" width="9" style="44"/>
    <col min="3063" max="3063" width="6.25" style="44" customWidth="1"/>
    <col min="3064" max="3064" width="40.33203125" style="44" customWidth="1"/>
    <col min="3065" max="3065" width="12.5" style="44" customWidth="1"/>
    <col min="3066" max="3078" width="0" style="44" hidden="1" customWidth="1"/>
    <col min="3079" max="3080" width="16" style="44" customWidth="1"/>
    <col min="3081" max="3082" width="13.83203125" style="44" customWidth="1"/>
    <col min="3083" max="3083" width="11.08203125" style="44" customWidth="1"/>
    <col min="3084" max="3084" width="11.25" style="44" customWidth="1"/>
    <col min="3085" max="3085" width="11.75" style="44" bestFit="1" customWidth="1"/>
    <col min="3086" max="3318" width="9" style="44"/>
    <col min="3319" max="3319" width="6.25" style="44" customWidth="1"/>
    <col min="3320" max="3320" width="40.33203125" style="44" customWidth="1"/>
    <col min="3321" max="3321" width="12.5" style="44" customWidth="1"/>
    <col min="3322" max="3334" width="0" style="44" hidden="1" customWidth="1"/>
    <col min="3335" max="3336" width="16" style="44" customWidth="1"/>
    <col min="3337" max="3338" width="13.83203125" style="44" customWidth="1"/>
    <col min="3339" max="3339" width="11.08203125" style="44" customWidth="1"/>
    <col min="3340" max="3340" width="11.25" style="44" customWidth="1"/>
    <col min="3341" max="3341" width="11.75" style="44" bestFit="1" customWidth="1"/>
    <col min="3342" max="3574" width="9" style="44"/>
    <col min="3575" max="3575" width="6.25" style="44" customWidth="1"/>
    <col min="3576" max="3576" width="40.33203125" style="44" customWidth="1"/>
    <col min="3577" max="3577" width="12.5" style="44" customWidth="1"/>
    <col min="3578" max="3590" width="0" style="44" hidden="1" customWidth="1"/>
    <col min="3591" max="3592" width="16" style="44" customWidth="1"/>
    <col min="3593" max="3594" width="13.83203125" style="44" customWidth="1"/>
    <col min="3595" max="3595" width="11.08203125" style="44" customWidth="1"/>
    <col min="3596" max="3596" width="11.25" style="44" customWidth="1"/>
    <col min="3597" max="3597" width="11.75" style="44" bestFit="1" customWidth="1"/>
    <col min="3598" max="3830" width="9" style="44"/>
    <col min="3831" max="3831" width="6.25" style="44" customWidth="1"/>
    <col min="3832" max="3832" width="40.33203125" style="44" customWidth="1"/>
    <col min="3833" max="3833" width="12.5" style="44" customWidth="1"/>
    <col min="3834" max="3846" width="0" style="44" hidden="1" customWidth="1"/>
    <col min="3847" max="3848" width="16" style="44" customWidth="1"/>
    <col min="3849" max="3850" width="13.83203125" style="44" customWidth="1"/>
    <col min="3851" max="3851" width="11.08203125" style="44" customWidth="1"/>
    <col min="3852" max="3852" width="11.25" style="44" customWidth="1"/>
    <col min="3853" max="3853" width="11.75" style="44" bestFit="1" customWidth="1"/>
    <col min="3854" max="4086" width="9" style="44"/>
    <col min="4087" max="4087" width="6.25" style="44" customWidth="1"/>
    <col min="4088" max="4088" width="40.33203125" style="44" customWidth="1"/>
    <col min="4089" max="4089" width="12.5" style="44" customWidth="1"/>
    <col min="4090" max="4102" width="0" style="44" hidden="1" customWidth="1"/>
    <col min="4103" max="4104" width="16" style="44" customWidth="1"/>
    <col min="4105" max="4106" width="13.83203125" style="44" customWidth="1"/>
    <col min="4107" max="4107" width="11.08203125" style="44" customWidth="1"/>
    <col min="4108" max="4108" width="11.25" style="44" customWidth="1"/>
    <col min="4109" max="4109" width="11.75" style="44" bestFit="1" customWidth="1"/>
    <col min="4110" max="4342" width="9" style="44"/>
    <col min="4343" max="4343" width="6.25" style="44" customWidth="1"/>
    <col min="4344" max="4344" width="40.33203125" style="44" customWidth="1"/>
    <col min="4345" max="4345" width="12.5" style="44" customWidth="1"/>
    <col min="4346" max="4358" width="0" style="44" hidden="1" customWidth="1"/>
    <col min="4359" max="4360" width="16" style="44" customWidth="1"/>
    <col min="4361" max="4362" width="13.83203125" style="44" customWidth="1"/>
    <col min="4363" max="4363" width="11.08203125" style="44" customWidth="1"/>
    <col min="4364" max="4364" width="11.25" style="44" customWidth="1"/>
    <col min="4365" max="4365" width="11.75" style="44" bestFit="1" customWidth="1"/>
    <col min="4366" max="4598" width="9" style="44"/>
    <col min="4599" max="4599" width="6.25" style="44" customWidth="1"/>
    <col min="4600" max="4600" width="40.33203125" style="44" customWidth="1"/>
    <col min="4601" max="4601" width="12.5" style="44" customWidth="1"/>
    <col min="4602" max="4614" width="0" style="44" hidden="1" customWidth="1"/>
    <col min="4615" max="4616" width="16" style="44" customWidth="1"/>
    <col min="4617" max="4618" width="13.83203125" style="44" customWidth="1"/>
    <col min="4619" max="4619" width="11.08203125" style="44" customWidth="1"/>
    <col min="4620" max="4620" width="11.25" style="44" customWidth="1"/>
    <col min="4621" max="4621" width="11.75" style="44" bestFit="1" customWidth="1"/>
    <col min="4622" max="4854" width="9" style="44"/>
    <col min="4855" max="4855" width="6.25" style="44" customWidth="1"/>
    <col min="4856" max="4856" width="40.33203125" style="44" customWidth="1"/>
    <col min="4857" max="4857" width="12.5" style="44" customWidth="1"/>
    <col min="4858" max="4870" width="0" style="44" hidden="1" customWidth="1"/>
    <col min="4871" max="4872" width="16" style="44" customWidth="1"/>
    <col min="4873" max="4874" width="13.83203125" style="44" customWidth="1"/>
    <col min="4875" max="4875" width="11.08203125" style="44" customWidth="1"/>
    <col min="4876" max="4876" width="11.25" style="44" customWidth="1"/>
    <col min="4877" max="4877" width="11.75" style="44" bestFit="1" customWidth="1"/>
    <col min="4878" max="5110" width="9" style="44"/>
    <col min="5111" max="5111" width="6.25" style="44" customWidth="1"/>
    <col min="5112" max="5112" width="40.33203125" style="44" customWidth="1"/>
    <col min="5113" max="5113" width="12.5" style="44" customWidth="1"/>
    <col min="5114" max="5126" width="0" style="44" hidden="1" customWidth="1"/>
    <col min="5127" max="5128" width="16" style="44" customWidth="1"/>
    <col min="5129" max="5130" width="13.83203125" style="44" customWidth="1"/>
    <col min="5131" max="5131" width="11.08203125" style="44" customWidth="1"/>
    <col min="5132" max="5132" width="11.25" style="44" customWidth="1"/>
    <col min="5133" max="5133" width="11.75" style="44" bestFit="1" customWidth="1"/>
    <col min="5134" max="5366" width="9" style="44"/>
    <col min="5367" max="5367" width="6.25" style="44" customWidth="1"/>
    <col min="5368" max="5368" width="40.33203125" style="44" customWidth="1"/>
    <col min="5369" max="5369" width="12.5" style="44" customWidth="1"/>
    <col min="5370" max="5382" width="0" style="44" hidden="1" customWidth="1"/>
    <col min="5383" max="5384" width="16" style="44" customWidth="1"/>
    <col min="5385" max="5386" width="13.83203125" style="44" customWidth="1"/>
    <col min="5387" max="5387" width="11.08203125" style="44" customWidth="1"/>
    <col min="5388" max="5388" width="11.25" style="44" customWidth="1"/>
    <col min="5389" max="5389" width="11.75" style="44" bestFit="1" customWidth="1"/>
    <col min="5390" max="5622" width="9" style="44"/>
    <col min="5623" max="5623" width="6.25" style="44" customWidth="1"/>
    <col min="5624" max="5624" width="40.33203125" style="44" customWidth="1"/>
    <col min="5625" max="5625" width="12.5" style="44" customWidth="1"/>
    <col min="5626" max="5638" width="0" style="44" hidden="1" customWidth="1"/>
    <col min="5639" max="5640" width="16" style="44" customWidth="1"/>
    <col min="5641" max="5642" width="13.83203125" style="44" customWidth="1"/>
    <col min="5643" max="5643" width="11.08203125" style="44" customWidth="1"/>
    <col min="5644" max="5644" width="11.25" style="44" customWidth="1"/>
    <col min="5645" max="5645" width="11.75" style="44" bestFit="1" customWidth="1"/>
    <col min="5646" max="5878" width="9" style="44"/>
    <col min="5879" max="5879" width="6.25" style="44" customWidth="1"/>
    <col min="5880" max="5880" width="40.33203125" style="44" customWidth="1"/>
    <col min="5881" max="5881" width="12.5" style="44" customWidth="1"/>
    <col min="5882" max="5894" width="0" style="44" hidden="1" customWidth="1"/>
    <col min="5895" max="5896" width="16" style="44" customWidth="1"/>
    <col min="5897" max="5898" width="13.83203125" style="44" customWidth="1"/>
    <col min="5899" max="5899" width="11.08203125" style="44" customWidth="1"/>
    <col min="5900" max="5900" width="11.25" style="44" customWidth="1"/>
    <col min="5901" max="5901" width="11.75" style="44" bestFit="1" customWidth="1"/>
    <col min="5902" max="6134" width="9" style="44"/>
    <col min="6135" max="6135" width="6.25" style="44" customWidth="1"/>
    <col min="6136" max="6136" width="40.33203125" style="44" customWidth="1"/>
    <col min="6137" max="6137" width="12.5" style="44" customWidth="1"/>
    <col min="6138" max="6150" width="0" style="44" hidden="1" customWidth="1"/>
    <col min="6151" max="6152" width="16" style="44" customWidth="1"/>
    <col min="6153" max="6154" width="13.83203125" style="44" customWidth="1"/>
    <col min="6155" max="6155" width="11.08203125" style="44" customWidth="1"/>
    <col min="6156" max="6156" width="11.25" style="44" customWidth="1"/>
    <col min="6157" max="6157" width="11.75" style="44" bestFit="1" customWidth="1"/>
    <col min="6158" max="6390" width="9" style="44"/>
    <col min="6391" max="6391" width="6.25" style="44" customWidth="1"/>
    <col min="6392" max="6392" width="40.33203125" style="44" customWidth="1"/>
    <col min="6393" max="6393" width="12.5" style="44" customWidth="1"/>
    <col min="6394" max="6406" width="0" style="44" hidden="1" customWidth="1"/>
    <col min="6407" max="6408" width="16" style="44" customWidth="1"/>
    <col min="6409" max="6410" width="13.83203125" style="44" customWidth="1"/>
    <col min="6411" max="6411" width="11.08203125" style="44" customWidth="1"/>
    <col min="6412" max="6412" width="11.25" style="44" customWidth="1"/>
    <col min="6413" max="6413" width="11.75" style="44" bestFit="1" customWidth="1"/>
    <col min="6414" max="6646" width="9" style="44"/>
    <col min="6647" max="6647" width="6.25" style="44" customWidth="1"/>
    <col min="6648" max="6648" width="40.33203125" style="44" customWidth="1"/>
    <col min="6649" max="6649" width="12.5" style="44" customWidth="1"/>
    <col min="6650" max="6662" width="0" style="44" hidden="1" customWidth="1"/>
    <col min="6663" max="6664" width="16" style="44" customWidth="1"/>
    <col min="6665" max="6666" width="13.83203125" style="44" customWidth="1"/>
    <col min="6667" max="6667" width="11.08203125" style="44" customWidth="1"/>
    <col min="6668" max="6668" width="11.25" style="44" customWidth="1"/>
    <col min="6669" max="6669" width="11.75" style="44" bestFit="1" customWidth="1"/>
    <col min="6670" max="6902" width="9" style="44"/>
    <col min="6903" max="6903" width="6.25" style="44" customWidth="1"/>
    <col min="6904" max="6904" width="40.33203125" style="44" customWidth="1"/>
    <col min="6905" max="6905" width="12.5" style="44" customWidth="1"/>
    <col min="6906" max="6918" width="0" style="44" hidden="1" customWidth="1"/>
    <col min="6919" max="6920" width="16" style="44" customWidth="1"/>
    <col min="6921" max="6922" width="13.83203125" style="44" customWidth="1"/>
    <col min="6923" max="6923" width="11.08203125" style="44" customWidth="1"/>
    <col min="6924" max="6924" width="11.25" style="44" customWidth="1"/>
    <col min="6925" max="6925" width="11.75" style="44" bestFit="1" customWidth="1"/>
    <col min="6926" max="7158" width="9" style="44"/>
    <col min="7159" max="7159" width="6.25" style="44" customWidth="1"/>
    <col min="7160" max="7160" width="40.33203125" style="44" customWidth="1"/>
    <col min="7161" max="7161" width="12.5" style="44" customWidth="1"/>
    <col min="7162" max="7174" width="0" style="44" hidden="1" customWidth="1"/>
    <col min="7175" max="7176" width="16" style="44" customWidth="1"/>
    <col min="7177" max="7178" width="13.83203125" style="44" customWidth="1"/>
    <col min="7179" max="7179" width="11.08203125" style="44" customWidth="1"/>
    <col min="7180" max="7180" width="11.25" style="44" customWidth="1"/>
    <col min="7181" max="7181" width="11.75" style="44" bestFit="1" customWidth="1"/>
    <col min="7182" max="7414" width="9" style="44"/>
    <col min="7415" max="7415" width="6.25" style="44" customWidth="1"/>
    <col min="7416" max="7416" width="40.33203125" style="44" customWidth="1"/>
    <col min="7417" max="7417" width="12.5" style="44" customWidth="1"/>
    <col min="7418" max="7430" width="0" style="44" hidden="1" customWidth="1"/>
    <col min="7431" max="7432" width="16" style="44" customWidth="1"/>
    <col min="7433" max="7434" width="13.83203125" style="44" customWidth="1"/>
    <col min="7435" max="7435" width="11.08203125" style="44" customWidth="1"/>
    <col min="7436" max="7436" width="11.25" style="44" customWidth="1"/>
    <col min="7437" max="7437" width="11.75" style="44" bestFit="1" customWidth="1"/>
    <col min="7438" max="7670" width="9" style="44"/>
    <col min="7671" max="7671" width="6.25" style="44" customWidth="1"/>
    <col min="7672" max="7672" width="40.33203125" style="44" customWidth="1"/>
    <col min="7673" max="7673" width="12.5" style="44" customWidth="1"/>
    <col min="7674" max="7686" width="0" style="44" hidden="1" customWidth="1"/>
    <col min="7687" max="7688" width="16" style="44" customWidth="1"/>
    <col min="7689" max="7690" width="13.83203125" style="44" customWidth="1"/>
    <col min="7691" max="7691" width="11.08203125" style="44" customWidth="1"/>
    <col min="7692" max="7692" width="11.25" style="44" customWidth="1"/>
    <col min="7693" max="7693" width="11.75" style="44" bestFit="1" customWidth="1"/>
    <col min="7694" max="7926" width="9" style="44"/>
    <col min="7927" max="7927" width="6.25" style="44" customWidth="1"/>
    <col min="7928" max="7928" width="40.33203125" style="44" customWidth="1"/>
    <col min="7929" max="7929" width="12.5" style="44" customWidth="1"/>
    <col min="7930" max="7942" width="0" style="44" hidden="1" customWidth="1"/>
    <col min="7943" max="7944" width="16" style="44" customWidth="1"/>
    <col min="7945" max="7946" width="13.83203125" style="44" customWidth="1"/>
    <col min="7947" max="7947" width="11.08203125" style="44" customWidth="1"/>
    <col min="7948" max="7948" width="11.25" style="44" customWidth="1"/>
    <col min="7949" max="7949" width="11.75" style="44" bestFit="1" customWidth="1"/>
    <col min="7950" max="8182" width="9" style="44"/>
    <col min="8183" max="8183" width="6.25" style="44" customWidth="1"/>
    <col min="8184" max="8184" width="40.33203125" style="44" customWidth="1"/>
    <col min="8185" max="8185" width="12.5" style="44" customWidth="1"/>
    <col min="8186" max="8198" width="0" style="44" hidden="1" customWidth="1"/>
    <col min="8199" max="8200" width="16" style="44" customWidth="1"/>
    <col min="8201" max="8202" width="13.83203125" style="44" customWidth="1"/>
    <col min="8203" max="8203" width="11.08203125" style="44" customWidth="1"/>
    <col min="8204" max="8204" width="11.25" style="44" customWidth="1"/>
    <col min="8205" max="8205" width="11.75" style="44" bestFit="1" customWidth="1"/>
    <col min="8206" max="8438" width="9" style="44"/>
    <col min="8439" max="8439" width="6.25" style="44" customWidth="1"/>
    <col min="8440" max="8440" width="40.33203125" style="44" customWidth="1"/>
    <col min="8441" max="8441" width="12.5" style="44" customWidth="1"/>
    <col min="8442" max="8454" width="0" style="44" hidden="1" customWidth="1"/>
    <col min="8455" max="8456" width="16" style="44" customWidth="1"/>
    <col min="8457" max="8458" width="13.83203125" style="44" customWidth="1"/>
    <col min="8459" max="8459" width="11.08203125" style="44" customWidth="1"/>
    <col min="8460" max="8460" width="11.25" style="44" customWidth="1"/>
    <col min="8461" max="8461" width="11.75" style="44" bestFit="1" customWidth="1"/>
    <col min="8462" max="8694" width="9" style="44"/>
    <col min="8695" max="8695" width="6.25" style="44" customWidth="1"/>
    <col min="8696" max="8696" width="40.33203125" style="44" customWidth="1"/>
    <col min="8697" max="8697" width="12.5" style="44" customWidth="1"/>
    <col min="8698" max="8710" width="0" style="44" hidden="1" customWidth="1"/>
    <col min="8711" max="8712" width="16" style="44" customWidth="1"/>
    <col min="8713" max="8714" width="13.83203125" style="44" customWidth="1"/>
    <col min="8715" max="8715" width="11.08203125" style="44" customWidth="1"/>
    <col min="8716" max="8716" width="11.25" style="44" customWidth="1"/>
    <col min="8717" max="8717" width="11.75" style="44" bestFit="1" customWidth="1"/>
    <col min="8718" max="8950" width="9" style="44"/>
    <col min="8951" max="8951" width="6.25" style="44" customWidth="1"/>
    <col min="8952" max="8952" width="40.33203125" style="44" customWidth="1"/>
    <col min="8953" max="8953" width="12.5" style="44" customWidth="1"/>
    <col min="8954" max="8966" width="0" style="44" hidden="1" customWidth="1"/>
    <col min="8967" max="8968" width="16" style="44" customWidth="1"/>
    <col min="8969" max="8970" width="13.83203125" style="44" customWidth="1"/>
    <col min="8971" max="8971" width="11.08203125" style="44" customWidth="1"/>
    <col min="8972" max="8972" width="11.25" style="44" customWidth="1"/>
    <col min="8973" max="8973" width="11.75" style="44" bestFit="1" customWidth="1"/>
    <col min="8974" max="9206" width="9" style="44"/>
    <col min="9207" max="9207" width="6.25" style="44" customWidth="1"/>
    <col min="9208" max="9208" width="40.33203125" style="44" customWidth="1"/>
    <col min="9209" max="9209" width="12.5" style="44" customWidth="1"/>
    <col min="9210" max="9222" width="0" style="44" hidden="1" customWidth="1"/>
    <col min="9223" max="9224" width="16" style="44" customWidth="1"/>
    <col min="9225" max="9226" width="13.83203125" style="44" customWidth="1"/>
    <col min="9227" max="9227" width="11.08203125" style="44" customWidth="1"/>
    <col min="9228" max="9228" width="11.25" style="44" customWidth="1"/>
    <col min="9229" max="9229" width="11.75" style="44" bestFit="1" customWidth="1"/>
    <col min="9230" max="9462" width="9" style="44"/>
    <col min="9463" max="9463" width="6.25" style="44" customWidth="1"/>
    <col min="9464" max="9464" width="40.33203125" style="44" customWidth="1"/>
    <col min="9465" max="9465" width="12.5" style="44" customWidth="1"/>
    <col min="9466" max="9478" width="0" style="44" hidden="1" customWidth="1"/>
    <col min="9479" max="9480" width="16" style="44" customWidth="1"/>
    <col min="9481" max="9482" width="13.83203125" style="44" customWidth="1"/>
    <col min="9483" max="9483" width="11.08203125" style="44" customWidth="1"/>
    <col min="9484" max="9484" width="11.25" style="44" customWidth="1"/>
    <col min="9485" max="9485" width="11.75" style="44" bestFit="1" customWidth="1"/>
    <col min="9486" max="9718" width="9" style="44"/>
    <col min="9719" max="9719" width="6.25" style="44" customWidth="1"/>
    <col min="9720" max="9720" width="40.33203125" style="44" customWidth="1"/>
    <col min="9721" max="9721" width="12.5" style="44" customWidth="1"/>
    <col min="9722" max="9734" width="0" style="44" hidden="1" customWidth="1"/>
    <col min="9735" max="9736" width="16" style="44" customWidth="1"/>
    <col min="9737" max="9738" width="13.83203125" style="44" customWidth="1"/>
    <col min="9739" max="9739" width="11.08203125" style="44" customWidth="1"/>
    <col min="9740" max="9740" width="11.25" style="44" customWidth="1"/>
    <col min="9741" max="9741" width="11.75" style="44" bestFit="1" customWidth="1"/>
    <col min="9742" max="9974" width="9" style="44"/>
    <col min="9975" max="9975" width="6.25" style="44" customWidth="1"/>
    <col min="9976" max="9976" width="40.33203125" style="44" customWidth="1"/>
    <col min="9977" max="9977" width="12.5" style="44" customWidth="1"/>
    <col min="9978" max="9990" width="0" style="44" hidden="1" customWidth="1"/>
    <col min="9991" max="9992" width="16" style="44" customWidth="1"/>
    <col min="9993" max="9994" width="13.83203125" style="44" customWidth="1"/>
    <col min="9995" max="9995" width="11.08203125" style="44" customWidth="1"/>
    <col min="9996" max="9996" width="11.25" style="44" customWidth="1"/>
    <col min="9997" max="9997" width="11.75" style="44" bestFit="1" customWidth="1"/>
    <col min="9998" max="10230" width="9" style="44"/>
    <col min="10231" max="10231" width="6.25" style="44" customWidth="1"/>
    <col min="10232" max="10232" width="40.33203125" style="44" customWidth="1"/>
    <col min="10233" max="10233" width="12.5" style="44" customWidth="1"/>
    <col min="10234" max="10246" width="0" style="44" hidden="1" customWidth="1"/>
    <col min="10247" max="10248" width="16" style="44" customWidth="1"/>
    <col min="10249" max="10250" width="13.83203125" style="44" customWidth="1"/>
    <col min="10251" max="10251" width="11.08203125" style="44" customWidth="1"/>
    <col min="10252" max="10252" width="11.25" style="44" customWidth="1"/>
    <col min="10253" max="10253" width="11.75" style="44" bestFit="1" customWidth="1"/>
    <col min="10254" max="10486" width="9" style="44"/>
    <col min="10487" max="10487" width="6.25" style="44" customWidth="1"/>
    <col min="10488" max="10488" width="40.33203125" style="44" customWidth="1"/>
    <col min="10489" max="10489" width="12.5" style="44" customWidth="1"/>
    <col min="10490" max="10502" width="0" style="44" hidden="1" customWidth="1"/>
    <col min="10503" max="10504" width="16" style="44" customWidth="1"/>
    <col min="10505" max="10506" width="13.83203125" style="44" customWidth="1"/>
    <col min="10507" max="10507" width="11.08203125" style="44" customWidth="1"/>
    <col min="10508" max="10508" width="11.25" style="44" customWidth="1"/>
    <col min="10509" max="10509" width="11.75" style="44" bestFit="1" customWidth="1"/>
    <col min="10510" max="10742" width="9" style="44"/>
    <col min="10743" max="10743" width="6.25" style="44" customWidth="1"/>
    <col min="10744" max="10744" width="40.33203125" style="44" customWidth="1"/>
    <col min="10745" max="10745" width="12.5" style="44" customWidth="1"/>
    <col min="10746" max="10758" width="0" style="44" hidden="1" customWidth="1"/>
    <col min="10759" max="10760" width="16" style="44" customWidth="1"/>
    <col min="10761" max="10762" width="13.83203125" style="44" customWidth="1"/>
    <col min="10763" max="10763" width="11.08203125" style="44" customWidth="1"/>
    <col min="10764" max="10764" width="11.25" style="44" customWidth="1"/>
    <col min="10765" max="10765" width="11.75" style="44" bestFit="1" customWidth="1"/>
    <col min="10766" max="10998" width="9" style="44"/>
    <col min="10999" max="10999" width="6.25" style="44" customWidth="1"/>
    <col min="11000" max="11000" width="40.33203125" style="44" customWidth="1"/>
    <col min="11001" max="11001" width="12.5" style="44" customWidth="1"/>
    <col min="11002" max="11014" width="0" style="44" hidden="1" customWidth="1"/>
    <col min="11015" max="11016" width="16" style="44" customWidth="1"/>
    <col min="11017" max="11018" width="13.83203125" style="44" customWidth="1"/>
    <col min="11019" max="11019" width="11.08203125" style="44" customWidth="1"/>
    <col min="11020" max="11020" width="11.25" style="44" customWidth="1"/>
    <col min="11021" max="11021" width="11.75" style="44" bestFit="1" customWidth="1"/>
    <col min="11022" max="11254" width="9" style="44"/>
    <col min="11255" max="11255" width="6.25" style="44" customWidth="1"/>
    <col min="11256" max="11256" width="40.33203125" style="44" customWidth="1"/>
    <col min="11257" max="11257" width="12.5" style="44" customWidth="1"/>
    <col min="11258" max="11270" width="0" style="44" hidden="1" customWidth="1"/>
    <col min="11271" max="11272" width="16" style="44" customWidth="1"/>
    <col min="11273" max="11274" width="13.83203125" style="44" customWidth="1"/>
    <col min="11275" max="11275" width="11.08203125" style="44" customWidth="1"/>
    <col min="11276" max="11276" width="11.25" style="44" customWidth="1"/>
    <col min="11277" max="11277" width="11.75" style="44" bestFit="1" customWidth="1"/>
    <col min="11278" max="11510" width="9" style="44"/>
    <col min="11511" max="11511" width="6.25" style="44" customWidth="1"/>
    <col min="11512" max="11512" width="40.33203125" style="44" customWidth="1"/>
    <col min="11513" max="11513" width="12.5" style="44" customWidth="1"/>
    <col min="11514" max="11526" width="0" style="44" hidden="1" customWidth="1"/>
    <col min="11527" max="11528" width="16" style="44" customWidth="1"/>
    <col min="11529" max="11530" width="13.83203125" style="44" customWidth="1"/>
    <col min="11531" max="11531" width="11.08203125" style="44" customWidth="1"/>
    <col min="11532" max="11532" width="11.25" style="44" customWidth="1"/>
    <col min="11533" max="11533" width="11.75" style="44" bestFit="1" customWidth="1"/>
    <col min="11534" max="11766" width="9" style="44"/>
    <col min="11767" max="11767" width="6.25" style="44" customWidth="1"/>
    <col min="11768" max="11768" width="40.33203125" style="44" customWidth="1"/>
    <col min="11769" max="11769" width="12.5" style="44" customWidth="1"/>
    <col min="11770" max="11782" width="0" style="44" hidden="1" customWidth="1"/>
    <col min="11783" max="11784" width="16" style="44" customWidth="1"/>
    <col min="11785" max="11786" width="13.83203125" style="44" customWidth="1"/>
    <col min="11787" max="11787" width="11.08203125" style="44" customWidth="1"/>
    <col min="11788" max="11788" width="11.25" style="44" customWidth="1"/>
    <col min="11789" max="11789" width="11.75" style="44" bestFit="1" customWidth="1"/>
    <col min="11790" max="12022" width="9" style="44"/>
    <col min="12023" max="12023" width="6.25" style="44" customWidth="1"/>
    <col min="12024" max="12024" width="40.33203125" style="44" customWidth="1"/>
    <col min="12025" max="12025" width="12.5" style="44" customWidth="1"/>
    <col min="12026" max="12038" width="0" style="44" hidden="1" customWidth="1"/>
    <col min="12039" max="12040" width="16" style="44" customWidth="1"/>
    <col min="12041" max="12042" width="13.83203125" style="44" customWidth="1"/>
    <col min="12043" max="12043" width="11.08203125" style="44" customWidth="1"/>
    <col min="12044" max="12044" width="11.25" style="44" customWidth="1"/>
    <col min="12045" max="12045" width="11.75" style="44" bestFit="1" customWidth="1"/>
    <col min="12046" max="12278" width="9" style="44"/>
    <col min="12279" max="12279" width="6.25" style="44" customWidth="1"/>
    <col min="12280" max="12280" width="40.33203125" style="44" customWidth="1"/>
    <col min="12281" max="12281" width="12.5" style="44" customWidth="1"/>
    <col min="12282" max="12294" width="0" style="44" hidden="1" customWidth="1"/>
    <col min="12295" max="12296" width="16" style="44" customWidth="1"/>
    <col min="12297" max="12298" width="13.83203125" style="44" customWidth="1"/>
    <col min="12299" max="12299" width="11.08203125" style="44" customWidth="1"/>
    <col min="12300" max="12300" width="11.25" style="44" customWidth="1"/>
    <col min="12301" max="12301" width="11.75" style="44" bestFit="1" customWidth="1"/>
    <col min="12302" max="12534" width="9" style="44"/>
    <col min="12535" max="12535" width="6.25" style="44" customWidth="1"/>
    <col min="12536" max="12536" width="40.33203125" style="44" customWidth="1"/>
    <col min="12537" max="12537" width="12.5" style="44" customWidth="1"/>
    <col min="12538" max="12550" width="0" style="44" hidden="1" customWidth="1"/>
    <col min="12551" max="12552" width="16" style="44" customWidth="1"/>
    <col min="12553" max="12554" width="13.83203125" style="44" customWidth="1"/>
    <col min="12555" max="12555" width="11.08203125" style="44" customWidth="1"/>
    <col min="12556" max="12556" width="11.25" style="44" customWidth="1"/>
    <col min="12557" max="12557" width="11.75" style="44" bestFit="1" customWidth="1"/>
    <col min="12558" max="12790" width="9" style="44"/>
    <col min="12791" max="12791" width="6.25" style="44" customWidth="1"/>
    <col min="12792" max="12792" width="40.33203125" style="44" customWidth="1"/>
    <col min="12793" max="12793" width="12.5" style="44" customWidth="1"/>
    <col min="12794" max="12806" width="0" style="44" hidden="1" customWidth="1"/>
    <col min="12807" max="12808" width="16" style="44" customWidth="1"/>
    <col min="12809" max="12810" width="13.83203125" style="44" customWidth="1"/>
    <col min="12811" max="12811" width="11.08203125" style="44" customWidth="1"/>
    <col min="12812" max="12812" width="11.25" style="44" customWidth="1"/>
    <col min="12813" max="12813" width="11.75" style="44" bestFit="1" customWidth="1"/>
    <col min="12814" max="13046" width="9" style="44"/>
    <col min="13047" max="13047" width="6.25" style="44" customWidth="1"/>
    <col min="13048" max="13048" width="40.33203125" style="44" customWidth="1"/>
    <col min="13049" max="13049" width="12.5" style="44" customWidth="1"/>
    <col min="13050" max="13062" width="0" style="44" hidden="1" customWidth="1"/>
    <col min="13063" max="13064" width="16" style="44" customWidth="1"/>
    <col min="13065" max="13066" width="13.83203125" style="44" customWidth="1"/>
    <col min="13067" max="13067" width="11.08203125" style="44" customWidth="1"/>
    <col min="13068" max="13068" width="11.25" style="44" customWidth="1"/>
    <col min="13069" max="13069" width="11.75" style="44" bestFit="1" customWidth="1"/>
    <col min="13070" max="13302" width="9" style="44"/>
    <col min="13303" max="13303" width="6.25" style="44" customWidth="1"/>
    <col min="13304" max="13304" width="40.33203125" style="44" customWidth="1"/>
    <col min="13305" max="13305" width="12.5" style="44" customWidth="1"/>
    <col min="13306" max="13318" width="0" style="44" hidden="1" customWidth="1"/>
    <col min="13319" max="13320" width="16" style="44" customWidth="1"/>
    <col min="13321" max="13322" width="13.83203125" style="44" customWidth="1"/>
    <col min="13323" max="13323" width="11.08203125" style="44" customWidth="1"/>
    <col min="13324" max="13324" width="11.25" style="44" customWidth="1"/>
    <col min="13325" max="13325" width="11.75" style="44" bestFit="1" customWidth="1"/>
    <col min="13326" max="13558" width="9" style="44"/>
    <col min="13559" max="13559" width="6.25" style="44" customWidth="1"/>
    <col min="13560" max="13560" width="40.33203125" style="44" customWidth="1"/>
    <col min="13561" max="13561" width="12.5" style="44" customWidth="1"/>
    <col min="13562" max="13574" width="0" style="44" hidden="1" customWidth="1"/>
    <col min="13575" max="13576" width="16" style="44" customWidth="1"/>
    <col min="13577" max="13578" width="13.83203125" style="44" customWidth="1"/>
    <col min="13579" max="13579" width="11.08203125" style="44" customWidth="1"/>
    <col min="13580" max="13580" width="11.25" style="44" customWidth="1"/>
    <col min="13581" max="13581" width="11.75" style="44" bestFit="1" customWidth="1"/>
    <col min="13582" max="13814" width="9" style="44"/>
    <col min="13815" max="13815" width="6.25" style="44" customWidth="1"/>
    <col min="13816" max="13816" width="40.33203125" style="44" customWidth="1"/>
    <col min="13817" max="13817" width="12.5" style="44" customWidth="1"/>
    <col min="13818" max="13830" width="0" style="44" hidden="1" customWidth="1"/>
    <col min="13831" max="13832" width="16" style="44" customWidth="1"/>
    <col min="13833" max="13834" width="13.83203125" style="44" customWidth="1"/>
    <col min="13835" max="13835" width="11.08203125" style="44" customWidth="1"/>
    <col min="13836" max="13836" width="11.25" style="44" customWidth="1"/>
    <col min="13837" max="13837" width="11.75" style="44" bestFit="1" customWidth="1"/>
    <col min="13838" max="14070" width="9" style="44"/>
    <col min="14071" max="14071" width="6.25" style="44" customWidth="1"/>
    <col min="14072" max="14072" width="40.33203125" style="44" customWidth="1"/>
    <col min="14073" max="14073" width="12.5" style="44" customWidth="1"/>
    <col min="14074" max="14086" width="0" style="44" hidden="1" customWidth="1"/>
    <col min="14087" max="14088" width="16" style="44" customWidth="1"/>
    <col min="14089" max="14090" width="13.83203125" style="44" customWidth="1"/>
    <col min="14091" max="14091" width="11.08203125" style="44" customWidth="1"/>
    <col min="14092" max="14092" width="11.25" style="44" customWidth="1"/>
    <col min="14093" max="14093" width="11.75" style="44" bestFit="1" customWidth="1"/>
    <col min="14094" max="14326" width="9" style="44"/>
    <col min="14327" max="14327" width="6.25" style="44" customWidth="1"/>
    <col min="14328" max="14328" width="40.33203125" style="44" customWidth="1"/>
    <col min="14329" max="14329" width="12.5" style="44" customWidth="1"/>
    <col min="14330" max="14342" width="0" style="44" hidden="1" customWidth="1"/>
    <col min="14343" max="14344" width="16" style="44" customWidth="1"/>
    <col min="14345" max="14346" width="13.83203125" style="44" customWidth="1"/>
    <col min="14347" max="14347" width="11.08203125" style="44" customWidth="1"/>
    <col min="14348" max="14348" width="11.25" style="44" customWidth="1"/>
    <col min="14349" max="14349" width="11.75" style="44" bestFit="1" customWidth="1"/>
    <col min="14350" max="14582" width="9" style="44"/>
    <col min="14583" max="14583" width="6.25" style="44" customWidth="1"/>
    <col min="14584" max="14584" width="40.33203125" style="44" customWidth="1"/>
    <col min="14585" max="14585" width="12.5" style="44" customWidth="1"/>
    <col min="14586" max="14598" width="0" style="44" hidden="1" customWidth="1"/>
    <col min="14599" max="14600" width="16" style="44" customWidth="1"/>
    <col min="14601" max="14602" width="13.83203125" style="44" customWidth="1"/>
    <col min="14603" max="14603" width="11.08203125" style="44" customWidth="1"/>
    <col min="14604" max="14604" width="11.25" style="44" customWidth="1"/>
    <col min="14605" max="14605" width="11.75" style="44" bestFit="1" customWidth="1"/>
    <col min="14606" max="14838" width="9" style="44"/>
    <col min="14839" max="14839" width="6.25" style="44" customWidth="1"/>
    <col min="14840" max="14840" width="40.33203125" style="44" customWidth="1"/>
    <col min="14841" max="14841" width="12.5" style="44" customWidth="1"/>
    <col min="14842" max="14854" width="0" style="44" hidden="1" customWidth="1"/>
    <col min="14855" max="14856" width="16" style="44" customWidth="1"/>
    <col min="14857" max="14858" width="13.83203125" style="44" customWidth="1"/>
    <col min="14859" max="14859" width="11.08203125" style="44" customWidth="1"/>
    <col min="14860" max="14860" width="11.25" style="44" customWidth="1"/>
    <col min="14861" max="14861" width="11.75" style="44" bestFit="1" customWidth="1"/>
    <col min="14862" max="15094" width="9" style="44"/>
    <col min="15095" max="15095" width="6.25" style="44" customWidth="1"/>
    <col min="15096" max="15096" width="40.33203125" style="44" customWidth="1"/>
    <col min="15097" max="15097" width="12.5" style="44" customWidth="1"/>
    <col min="15098" max="15110" width="0" style="44" hidden="1" customWidth="1"/>
    <col min="15111" max="15112" width="16" style="44" customWidth="1"/>
    <col min="15113" max="15114" width="13.83203125" style="44" customWidth="1"/>
    <col min="15115" max="15115" width="11.08203125" style="44" customWidth="1"/>
    <col min="15116" max="15116" width="11.25" style="44" customWidth="1"/>
    <col min="15117" max="15117" width="11.75" style="44" bestFit="1" customWidth="1"/>
    <col min="15118" max="15350" width="9" style="44"/>
    <col min="15351" max="15351" width="6.25" style="44" customWidth="1"/>
    <col min="15352" max="15352" width="40.33203125" style="44" customWidth="1"/>
    <col min="15353" max="15353" width="12.5" style="44" customWidth="1"/>
    <col min="15354" max="15366" width="0" style="44" hidden="1" customWidth="1"/>
    <col min="15367" max="15368" width="16" style="44" customWidth="1"/>
    <col min="15369" max="15370" width="13.83203125" style="44" customWidth="1"/>
    <col min="15371" max="15371" width="11.08203125" style="44" customWidth="1"/>
    <col min="15372" max="15372" width="11.25" style="44" customWidth="1"/>
    <col min="15373" max="15373" width="11.75" style="44" bestFit="1" customWidth="1"/>
    <col min="15374" max="15606" width="9" style="44"/>
    <col min="15607" max="15607" width="6.25" style="44" customWidth="1"/>
    <col min="15608" max="15608" width="40.33203125" style="44" customWidth="1"/>
    <col min="15609" max="15609" width="12.5" style="44" customWidth="1"/>
    <col min="15610" max="15622" width="0" style="44" hidden="1" customWidth="1"/>
    <col min="15623" max="15624" width="16" style="44" customWidth="1"/>
    <col min="15625" max="15626" width="13.83203125" style="44" customWidth="1"/>
    <col min="15627" max="15627" width="11.08203125" style="44" customWidth="1"/>
    <col min="15628" max="15628" width="11.25" style="44" customWidth="1"/>
    <col min="15629" max="15629" width="11.75" style="44" bestFit="1" customWidth="1"/>
    <col min="15630" max="15862" width="9" style="44"/>
    <col min="15863" max="15863" width="6.25" style="44" customWidth="1"/>
    <col min="15864" max="15864" width="40.33203125" style="44" customWidth="1"/>
    <col min="15865" max="15865" width="12.5" style="44" customWidth="1"/>
    <col min="15866" max="15878" width="0" style="44" hidden="1" customWidth="1"/>
    <col min="15879" max="15880" width="16" style="44" customWidth="1"/>
    <col min="15881" max="15882" width="13.83203125" style="44" customWidth="1"/>
    <col min="15883" max="15883" width="11.08203125" style="44" customWidth="1"/>
    <col min="15884" max="15884" width="11.25" style="44" customWidth="1"/>
    <col min="15885" max="15885" width="11.75" style="44" bestFit="1" customWidth="1"/>
    <col min="15886" max="16118" width="9" style="44"/>
    <col min="16119" max="16119" width="6.25" style="44" customWidth="1"/>
    <col min="16120" max="16120" width="40.33203125" style="44" customWidth="1"/>
    <col min="16121" max="16121" width="12.5" style="44" customWidth="1"/>
    <col min="16122" max="16134" width="0" style="44" hidden="1" customWidth="1"/>
    <col min="16135" max="16136" width="16" style="44" customWidth="1"/>
    <col min="16137" max="16138" width="13.83203125" style="44" customWidth="1"/>
    <col min="16139" max="16139" width="11.08203125" style="44" customWidth="1"/>
    <col min="16140" max="16140" width="11.25" style="44" customWidth="1"/>
    <col min="16141" max="16141" width="11.75" style="44" bestFit="1" customWidth="1"/>
    <col min="16142" max="16384" width="9" style="44"/>
  </cols>
  <sheetData>
    <row r="1" spans="1:21" ht="27.75" customHeight="1">
      <c r="A1" s="14" t="s">
        <v>45</v>
      </c>
      <c r="B1" s="43"/>
      <c r="C1" s="43"/>
      <c r="D1" s="43"/>
      <c r="E1" s="43"/>
      <c r="F1" s="43"/>
      <c r="G1" s="43"/>
      <c r="H1" s="126"/>
      <c r="I1" s="126"/>
      <c r="J1" s="126"/>
      <c r="K1" s="126"/>
      <c r="L1" s="126"/>
      <c r="M1" s="126"/>
      <c r="N1" s="126"/>
      <c r="O1" s="43"/>
    </row>
    <row r="2" spans="1:21" ht="31.5" customHeight="1">
      <c r="A2" s="256" t="s">
        <v>291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</row>
    <row r="3" spans="1:21">
      <c r="A3" s="257" t="s">
        <v>294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</row>
    <row r="4" spans="1:21" ht="36.75" customHeight="1">
      <c r="A4" s="258" t="s">
        <v>46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</row>
    <row r="5" spans="1:21" s="45" customFormat="1" ht="36.75" customHeight="1">
      <c r="A5" s="259" t="s">
        <v>51</v>
      </c>
      <c r="B5" s="260" t="s">
        <v>1</v>
      </c>
      <c r="C5" s="260" t="s">
        <v>27</v>
      </c>
      <c r="D5" s="260" t="s">
        <v>90</v>
      </c>
      <c r="E5" s="265" t="s">
        <v>47</v>
      </c>
      <c r="F5" s="267"/>
      <c r="G5" s="266"/>
      <c r="H5" s="265" t="s">
        <v>83</v>
      </c>
      <c r="I5" s="266"/>
      <c r="J5" s="265" t="s">
        <v>84</v>
      </c>
      <c r="K5" s="266"/>
      <c r="L5" s="261" t="s">
        <v>251</v>
      </c>
      <c r="M5" s="261" t="s">
        <v>270</v>
      </c>
      <c r="N5" s="261" t="s">
        <v>253</v>
      </c>
      <c r="O5" s="261" t="s">
        <v>8</v>
      </c>
    </row>
    <row r="6" spans="1:21" s="45" customFormat="1" ht="36.75" customHeight="1">
      <c r="A6" s="259"/>
      <c r="B6" s="260"/>
      <c r="C6" s="260"/>
      <c r="D6" s="260"/>
      <c r="E6" s="260" t="s">
        <v>279</v>
      </c>
      <c r="F6" s="260" t="s">
        <v>15</v>
      </c>
      <c r="G6" s="260"/>
      <c r="H6" s="260" t="s">
        <v>217</v>
      </c>
      <c r="I6" s="260" t="s">
        <v>88</v>
      </c>
      <c r="J6" s="260" t="s">
        <v>217</v>
      </c>
      <c r="K6" s="260" t="s">
        <v>89</v>
      </c>
      <c r="L6" s="262"/>
      <c r="M6" s="262"/>
      <c r="N6" s="262"/>
      <c r="O6" s="262"/>
    </row>
    <row r="7" spans="1:21" s="45" customFormat="1" ht="54.75" customHeight="1">
      <c r="A7" s="259"/>
      <c r="B7" s="260"/>
      <c r="C7" s="260"/>
      <c r="D7" s="260"/>
      <c r="E7" s="260"/>
      <c r="F7" s="224" t="s">
        <v>280</v>
      </c>
      <c r="G7" s="224" t="s">
        <v>281</v>
      </c>
      <c r="H7" s="260"/>
      <c r="I7" s="260"/>
      <c r="J7" s="260"/>
      <c r="K7" s="260"/>
      <c r="L7" s="263"/>
      <c r="M7" s="263"/>
      <c r="N7" s="263"/>
      <c r="O7" s="262"/>
    </row>
    <row r="8" spans="1:21" s="48" customFormat="1" ht="25.5" customHeight="1">
      <c r="A8" s="46">
        <v>1</v>
      </c>
      <c r="B8" s="47">
        <v>2</v>
      </c>
      <c r="C8" s="46">
        <v>3</v>
      </c>
      <c r="D8" s="47">
        <v>4</v>
      </c>
      <c r="E8" s="47"/>
      <c r="F8" s="46">
        <v>5</v>
      </c>
      <c r="G8" s="46"/>
      <c r="H8" s="47">
        <v>6</v>
      </c>
      <c r="I8" s="46">
        <v>7</v>
      </c>
      <c r="J8" s="47">
        <v>8</v>
      </c>
      <c r="K8" s="46">
        <v>9</v>
      </c>
      <c r="L8" s="47">
        <v>10</v>
      </c>
      <c r="M8" s="47"/>
      <c r="N8" s="46">
        <v>11</v>
      </c>
      <c r="O8" s="47">
        <v>12</v>
      </c>
    </row>
    <row r="9" spans="1:21" ht="36.75" customHeight="1">
      <c r="A9" s="138"/>
      <c r="B9" s="50" t="s">
        <v>56</v>
      </c>
      <c r="C9" s="47"/>
      <c r="D9" s="142">
        <f t="shared" ref="D9:K9" si="0">D10+D13</f>
        <v>364553.283</v>
      </c>
      <c r="E9" s="142">
        <f>F9+G9</f>
        <v>35850.391000000003</v>
      </c>
      <c r="F9" s="142">
        <f t="shared" si="0"/>
        <v>31769</v>
      </c>
      <c r="G9" s="142">
        <f t="shared" si="0"/>
        <v>4081.3910000000005</v>
      </c>
      <c r="H9" s="142">
        <f t="shared" si="0"/>
        <v>10713</v>
      </c>
      <c r="I9" s="142">
        <f t="shared" si="0"/>
        <v>164124.88399999999</v>
      </c>
      <c r="J9" s="142">
        <f>J10+J13</f>
        <v>32041.503000000001</v>
      </c>
      <c r="K9" s="142">
        <f t="shared" si="0"/>
        <v>162586.88399999999</v>
      </c>
      <c r="L9" s="142">
        <f t="shared" ref="L9" si="1">L10+L13</f>
        <v>35837.835000000006</v>
      </c>
      <c r="M9" s="142">
        <f>M10+M13+M28+M31</f>
        <v>70807</v>
      </c>
      <c r="N9" s="142">
        <f>N10+N13+N28+N31</f>
        <v>70807</v>
      </c>
      <c r="O9" s="51">
        <f>SUM(O11:O16)</f>
        <v>0</v>
      </c>
      <c r="P9" s="44">
        <f>+I9-K9</f>
        <v>1538</v>
      </c>
      <c r="Q9" s="44">
        <f>+D9-K9</f>
        <v>201966.399</v>
      </c>
      <c r="R9" s="44">
        <f>+E9-J9</f>
        <v>3808.8880000000026</v>
      </c>
      <c r="S9" s="44">
        <f>+E9-L9</f>
        <v>12.555999999996857</v>
      </c>
      <c r="T9" s="44">
        <f>+L9-J9</f>
        <v>3796.3320000000058</v>
      </c>
      <c r="U9" s="44">
        <f>+Q9-T9</f>
        <v>198170.06700000001</v>
      </c>
    </row>
    <row r="10" spans="1:21" ht="36.75" customHeight="1">
      <c r="A10" s="138" t="s">
        <v>106</v>
      </c>
      <c r="B10" s="57" t="s">
        <v>204</v>
      </c>
      <c r="C10" s="47"/>
      <c r="D10" s="142">
        <f>SUM(D11:D12)</f>
        <v>125000</v>
      </c>
      <c r="E10" s="142">
        <f t="shared" ref="E10:E26" si="2">F10+G10</f>
        <v>15000</v>
      </c>
      <c r="F10" s="142">
        <f t="shared" ref="F10:N10" si="3">SUM(F11:F12)</f>
        <v>15000</v>
      </c>
      <c r="G10" s="142"/>
      <c r="H10" s="142">
        <f t="shared" si="3"/>
        <v>5000</v>
      </c>
      <c r="I10" s="142">
        <f t="shared" si="3"/>
        <v>11573</v>
      </c>
      <c r="J10" s="142">
        <f t="shared" si="3"/>
        <v>14000</v>
      </c>
      <c r="K10" s="142">
        <f t="shared" si="3"/>
        <v>14455</v>
      </c>
      <c r="L10" s="142">
        <f t="shared" si="3"/>
        <v>15000</v>
      </c>
      <c r="M10" s="142">
        <f t="shared" si="3"/>
        <v>40000</v>
      </c>
      <c r="N10" s="142">
        <f t="shared" si="3"/>
        <v>40000</v>
      </c>
      <c r="O10" s="51"/>
      <c r="P10" s="44">
        <f t="shared" ref="P10:P32" si="4">+I10-K10</f>
        <v>-2882</v>
      </c>
      <c r="Q10" s="44">
        <f>+D10-K10</f>
        <v>110545</v>
      </c>
      <c r="R10" s="44">
        <f t="shared" ref="R10:R26" si="5">+E10-J10</f>
        <v>1000</v>
      </c>
      <c r="S10" s="44">
        <f t="shared" ref="S10:S26" si="6">+E10-L10</f>
        <v>0</v>
      </c>
      <c r="T10" s="44">
        <f t="shared" ref="T10:T26" si="7">+L10-J10</f>
        <v>1000</v>
      </c>
      <c r="U10" s="44">
        <f t="shared" ref="U10:U26" si="8">+Q10-T10</f>
        <v>109545</v>
      </c>
    </row>
    <row r="11" spans="1:21" ht="42.75" customHeight="1">
      <c r="A11" s="15">
        <v>1</v>
      </c>
      <c r="B11" s="52" t="s">
        <v>205</v>
      </c>
      <c r="C11" s="16" t="s">
        <v>31</v>
      </c>
      <c r="D11" s="189">
        <v>45000</v>
      </c>
      <c r="E11" s="145">
        <f t="shared" si="2"/>
        <v>15000</v>
      </c>
      <c r="F11" s="145">
        <v>15000</v>
      </c>
      <c r="G11" s="145"/>
      <c r="H11" s="190">
        <v>5000</v>
      </c>
      <c r="I11" s="190">
        <v>11573</v>
      </c>
      <c r="J11" s="145">
        <v>14000</v>
      </c>
      <c r="K11" s="145">
        <f>J11+455</f>
        <v>14455</v>
      </c>
      <c r="L11" s="145">
        <v>15000</v>
      </c>
      <c r="M11" s="145">
        <v>20000</v>
      </c>
      <c r="N11" s="145">
        <v>20000</v>
      </c>
      <c r="O11" s="53"/>
      <c r="P11" s="237">
        <f>+I11-K11</f>
        <v>-2882</v>
      </c>
      <c r="Q11" s="44">
        <f t="shared" ref="Q11:Q26" si="9">+D11-K11</f>
        <v>30545</v>
      </c>
      <c r="R11" s="44">
        <f t="shared" si="5"/>
        <v>1000</v>
      </c>
      <c r="S11" s="44">
        <f t="shared" si="6"/>
        <v>0</v>
      </c>
      <c r="T11" s="44">
        <f t="shared" si="7"/>
        <v>1000</v>
      </c>
      <c r="U11" s="44">
        <f t="shared" si="8"/>
        <v>29545</v>
      </c>
    </row>
    <row r="12" spans="1:21" ht="60.75" customHeight="1">
      <c r="A12" s="15">
        <v>2</v>
      </c>
      <c r="B12" s="52" t="s">
        <v>254</v>
      </c>
      <c r="C12" s="16" t="s">
        <v>255</v>
      </c>
      <c r="D12" s="189">
        <v>80000</v>
      </c>
      <c r="E12" s="142"/>
      <c r="F12" s="145"/>
      <c r="G12" s="145"/>
      <c r="H12" s="190"/>
      <c r="I12" s="190"/>
      <c r="J12" s="145"/>
      <c r="K12" s="145"/>
      <c r="L12" s="145"/>
      <c r="M12" s="145">
        <v>20000</v>
      </c>
      <c r="N12" s="145">
        <v>20000</v>
      </c>
      <c r="O12" s="53"/>
      <c r="P12" s="44">
        <f t="shared" si="4"/>
        <v>0</v>
      </c>
      <c r="Q12" s="44">
        <f t="shared" si="9"/>
        <v>80000</v>
      </c>
      <c r="R12" s="44">
        <f t="shared" si="5"/>
        <v>0</v>
      </c>
      <c r="S12" s="44">
        <f t="shared" si="6"/>
        <v>0</v>
      </c>
      <c r="T12" s="44">
        <f t="shared" si="7"/>
        <v>0</v>
      </c>
      <c r="U12" s="44">
        <f t="shared" si="8"/>
        <v>80000</v>
      </c>
    </row>
    <row r="13" spans="1:21" ht="36.75" customHeight="1">
      <c r="A13" s="138" t="s">
        <v>137</v>
      </c>
      <c r="B13" s="57" t="s">
        <v>206</v>
      </c>
      <c r="C13" s="47"/>
      <c r="D13" s="142">
        <f>SUM(D14:D27)</f>
        <v>239553.283</v>
      </c>
      <c r="E13" s="142">
        <f>F13+G13</f>
        <v>20850.391</v>
      </c>
      <c r="F13" s="142">
        <f t="shared" ref="F13:N13" si="10">SUM(F14:F27)</f>
        <v>16769</v>
      </c>
      <c r="G13" s="142">
        <f t="shared" si="10"/>
        <v>4081.3910000000005</v>
      </c>
      <c r="H13" s="142">
        <f t="shared" si="10"/>
        <v>5713</v>
      </c>
      <c r="I13" s="142">
        <f t="shared" si="10"/>
        <v>152551.88399999999</v>
      </c>
      <c r="J13" s="142">
        <f t="shared" si="10"/>
        <v>18041.503000000001</v>
      </c>
      <c r="K13" s="142">
        <f t="shared" si="10"/>
        <v>148131.88399999999</v>
      </c>
      <c r="L13" s="142">
        <f t="shared" si="10"/>
        <v>20837.835000000006</v>
      </c>
      <c r="M13" s="142">
        <f>SUM(M14:M27)</f>
        <v>23000</v>
      </c>
      <c r="N13" s="142">
        <f t="shared" si="10"/>
        <v>23000</v>
      </c>
      <c r="O13" s="51"/>
      <c r="P13" s="44">
        <f t="shared" si="4"/>
        <v>4420</v>
      </c>
      <c r="Q13" s="44">
        <f t="shared" si="9"/>
        <v>91421.399000000005</v>
      </c>
      <c r="R13" s="44">
        <f t="shared" si="5"/>
        <v>2808.887999999999</v>
      </c>
      <c r="S13" s="44">
        <f t="shared" si="6"/>
        <v>12.555999999993219</v>
      </c>
      <c r="T13" s="44">
        <f t="shared" si="7"/>
        <v>2796.3320000000058</v>
      </c>
      <c r="U13" s="44">
        <f t="shared" si="8"/>
        <v>88625.066999999995</v>
      </c>
    </row>
    <row r="14" spans="1:21" ht="55.5" customHeight="1">
      <c r="A14" s="15">
        <v>1</v>
      </c>
      <c r="B14" s="54" t="s">
        <v>207</v>
      </c>
      <c r="C14" s="16" t="s">
        <v>36</v>
      </c>
      <c r="D14" s="189">
        <v>12000</v>
      </c>
      <c r="E14" s="145">
        <f t="shared" si="2"/>
        <v>6800</v>
      </c>
      <c r="F14" s="190">
        <v>6800</v>
      </c>
      <c r="G14" s="190"/>
      <c r="H14" s="191"/>
      <c r="I14" s="191">
        <v>7000</v>
      </c>
      <c r="J14" s="190">
        <v>6800</v>
      </c>
      <c r="K14" s="190">
        <v>7000</v>
      </c>
      <c r="L14" s="190">
        <v>6800</v>
      </c>
      <c r="M14" s="190"/>
      <c r="N14" s="190"/>
      <c r="O14" s="123" t="s">
        <v>210</v>
      </c>
      <c r="P14" s="44">
        <f t="shared" si="4"/>
        <v>0</v>
      </c>
      <c r="Q14" s="44">
        <f t="shared" si="9"/>
        <v>5000</v>
      </c>
      <c r="R14" s="44">
        <f t="shared" si="5"/>
        <v>0</v>
      </c>
      <c r="S14" s="44">
        <f t="shared" si="6"/>
        <v>0</v>
      </c>
      <c r="T14" s="44">
        <f t="shared" si="7"/>
        <v>0</v>
      </c>
      <c r="U14" s="44">
        <f t="shared" si="8"/>
        <v>5000</v>
      </c>
    </row>
    <row r="15" spans="1:21" ht="57.75" customHeight="1">
      <c r="A15" s="15">
        <v>2</v>
      </c>
      <c r="B15" s="54" t="s">
        <v>208</v>
      </c>
      <c r="C15" s="16" t="s">
        <v>39</v>
      </c>
      <c r="D15" s="189">
        <v>7500</v>
      </c>
      <c r="E15" s="145">
        <f t="shared" si="2"/>
        <v>2969</v>
      </c>
      <c r="F15" s="190">
        <v>2969</v>
      </c>
      <c r="G15" s="190"/>
      <c r="H15" s="190">
        <v>2213</v>
      </c>
      <c r="I15" s="190">
        <v>7189</v>
      </c>
      <c r="J15" s="190">
        <v>2969</v>
      </c>
      <c r="K15" s="190">
        <v>2969</v>
      </c>
      <c r="L15" s="190">
        <v>2969</v>
      </c>
      <c r="M15" s="190"/>
      <c r="N15" s="190"/>
      <c r="O15" s="123" t="s">
        <v>211</v>
      </c>
      <c r="P15" s="44">
        <f t="shared" si="4"/>
        <v>4220</v>
      </c>
      <c r="Q15" s="44">
        <f t="shared" si="9"/>
        <v>4531</v>
      </c>
      <c r="R15" s="44">
        <f t="shared" si="5"/>
        <v>0</v>
      </c>
      <c r="S15" s="44">
        <f t="shared" si="6"/>
        <v>0</v>
      </c>
      <c r="T15" s="44">
        <f t="shared" si="7"/>
        <v>0</v>
      </c>
      <c r="U15" s="44">
        <f t="shared" si="8"/>
        <v>4531</v>
      </c>
    </row>
    <row r="16" spans="1:21" ht="53.25" customHeight="1">
      <c r="A16" s="15">
        <v>3</v>
      </c>
      <c r="B16" s="54" t="s">
        <v>209</v>
      </c>
      <c r="C16" s="16" t="s">
        <v>49</v>
      </c>
      <c r="D16" s="189">
        <v>14000</v>
      </c>
      <c r="E16" s="145">
        <f t="shared" si="2"/>
        <v>7000</v>
      </c>
      <c r="F16" s="190">
        <v>7000</v>
      </c>
      <c r="G16" s="190"/>
      <c r="H16" s="190">
        <v>3500</v>
      </c>
      <c r="I16" s="190">
        <v>5716.3</v>
      </c>
      <c r="J16" s="190">
        <v>5416.3</v>
      </c>
      <c r="K16" s="190">
        <v>5516.3</v>
      </c>
      <c r="L16" s="190">
        <v>7000</v>
      </c>
      <c r="M16" s="190">
        <v>3000</v>
      </c>
      <c r="N16" s="190">
        <v>3000</v>
      </c>
      <c r="O16" s="123" t="s">
        <v>248</v>
      </c>
      <c r="P16" s="44">
        <f t="shared" si="4"/>
        <v>200</v>
      </c>
      <c r="Q16" s="44">
        <f t="shared" si="9"/>
        <v>8483.7000000000007</v>
      </c>
      <c r="R16" s="44">
        <f t="shared" si="5"/>
        <v>1583.6999999999998</v>
      </c>
      <c r="S16" s="44">
        <f t="shared" si="6"/>
        <v>0</v>
      </c>
      <c r="T16" s="44">
        <f t="shared" si="7"/>
        <v>1583.6999999999998</v>
      </c>
      <c r="U16" s="44">
        <f t="shared" si="8"/>
        <v>6900.0000000000009</v>
      </c>
    </row>
    <row r="17" spans="1:21" ht="48" customHeight="1">
      <c r="A17" s="15">
        <v>4</v>
      </c>
      <c r="B17" s="54" t="s">
        <v>218</v>
      </c>
      <c r="C17" s="16" t="s">
        <v>31</v>
      </c>
      <c r="D17" s="189">
        <v>4535</v>
      </c>
      <c r="E17" s="145">
        <f t="shared" si="2"/>
        <v>233.768</v>
      </c>
      <c r="F17" s="189"/>
      <c r="G17" s="189">
        <v>233.768</v>
      </c>
      <c r="H17" s="189"/>
      <c r="I17" s="190">
        <v>4137</v>
      </c>
      <c r="J17" s="190">
        <f>E17</f>
        <v>233.768</v>
      </c>
      <c r="K17" s="190">
        <f t="shared" ref="K17:K22" si="11">I17</f>
        <v>4137</v>
      </c>
      <c r="L17" s="190">
        <f>G17</f>
        <v>233.768</v>
      </c>
      <c r="M17" s="190"/>
      <c r="N17" s="190"/>
      <c r="O17" s="123" t="s">
        <v>247</v>
      </c>
      <c r="P17" s="44">
        <f t="shared" si="4"/>
        <v>0</v>
      </c>
      <c r="Q17" s="44">
        <f t="shared" si="9"/>
        <v>398</v>
      </c>
      <c r="R17" s="44">
        <f t="shared" si="5"/>
        <v>0</v>
      </c>
      <c r="S17" s="44">
        <f t="shared" si="6"/>
        <v>0</v>
      </c>
      <c r="T17" s="44">
        <f t="shared" si="7"/>
        <v>0</v>
      </c>
      <c r="U17" s="44">
        <f t="shared" si="8"/>
        <v>398</v>
      </c>
    </row>
    <row r="18" spans="1:21" ht="34.5" customHeight="1">
      <c r="A18" s="15">
        <v>5</v>
      </c>
      <c r="B18" s="54" t="s">
        <v>219</v>
      </c>
      <c r="C18" s="16" t="s">
        <v>43</v>
      </c>
      <c r="D18" s="189">
        <v>7300</v>
      </c>
      <c r="E18" s="145">
        <f t="shared" si="2"/>
        <v>34.366</v>
      </c>
      <c r="F18" s="189"/>
      <c r="G18" s="189">
        <v>34.366</v>
      </c>
      <c r="H18" s="189"/>
      <c r="I18" s="190">
        <v>7003.9530000000004</v>
      </c>
      <c r="J18" s="190">
        <f t="shared" ref="J18:J21" si="12">E18</f>
        <v>34.366</v>
      </c>
      <c r="K18" s="190">
        <f t="shared" si="11"/>
        <v>7003.9530000000004</v>
      </c>
      <c r="L18" s="190">
        <f t="shared" ref="L18:L26" si="13">G18</f>
        <v>34.366</v>
      </c>
      <c r="M18" s="190"/>
      <c r="N18" s="190"/>
      <c r="O18" s="123" t="s">
        <v>247</v>
      </c>
      <c r="P18" s="44">
        <f t="shared" si="4"/>
        <v>0</v>
      </c>
      <c r="Q18" s="44">
        <f t="shared" si="9"/>
        <v>296.04699999999957</v>
      </c>
      <c r="R18" s="44">
        <f t="shared" si="5"/>
        <v>0</v>
      </c>
      <c r="S18" s="44">
        <f t="shared" si="6"/>
        <v>0</v>
      </c>
      <c r="T18" s="44">
        <f t="shared" si="7"/>
        <v>0</v>
      </c>
      <c r="U18" s="44">
        <f t="shared" si="8"/>
        <v>296.04699999999957</v>
      </c>
    </row>
    <row r="19" spans="1:21" ht="34.5" customHeight="1">
      <c r="A19" s="15">
        <v>6</v>
      </c>
      <c r="B19" s="54" t="s">
        <v>220</v>
      </c>
      <c r="C19" s="16" t="s">
        <v>228</v>
      </c>
      <c r="D19" s="189">
        <v>9200</v>
      </c>
      <c r="E19" s="145">
        <f t="shared" si="2"/>
        <v>322.64800000000002</v>
      </c>
      <c r="F19" s="189"/>
      <c r="G19" s="189">
        <v>322.64800000000002</v>
      </c>
      <c r="H19" s="189"/>
      <c r="I19" s="190">
        <v>8500.8259999999991</v>
      </c>
      <c r="J19" s="190">
        <f t="shared" si="12"/>
        <v>322.64800000000002</v>
      </c>
      <c r="K19" s="190">
        <f t="shared" si="11"/>
        <v>8500.8259999999991</v>
      </c>
      <c r="L19" s="190">
        <f t="shared" si="13"/>
        <v>322.64800000000002</v>
      </c>
      <c r="M19" s="190"/>
      <c r="N19" s="190"/>
      <c r="O19" s="123" t="s">
        <v>247</v>
      </c>
      <c r="P19" s="44">
        <f t="shared" si="4"/>
        <v>0</v>
      </c>
      <c r="Q19" s="44">
        <f t="shared" si="9"/>
        <v>699.17400000000089</v>
      </c>
      <c r="R19" s="44">
        <f t="shared" si="5"/>
        <v>0</v>
      </c>
      <c r="S19" s="44">
        <f t="shared" si="6"/>
        <v>0</v>
      </c>
      <c r="T19" s="44">
        <f t="shared" si="7"/>
        <v>0</v>
      </c>
      <c r="U19" s="44">
        <f t="shared" si="8"/>
        <v>699.17400000000089</v>
      </c>
    </row>
    <row r="20" spans="1:21" ht="34.5" customHeight="1">
      <c r="A20" s="15">
        <v>7</v>
      </c>
      <c r="B20" s="54" t="s">
        <v>221</v>
      </c>
      <c r="C20" s="16" t="s">
        <v>77</v>
      </c>
      <c r="D20" s="189">
        <v>30566</v>
      </c>
      <c r="E20" s="145">
        <f t="shared" si="2"/>
        <v>809.70299999999997</v>
      </c>
      <c r="F20" s="189"/>
      <c r="G20" s="189">
        <v>809.70299999999997</v>
      </c>
      <c r="H20" s="189"/>
      <c r="I20" s="190">
        <v>30250.705000000002</v>
      </c>
      <c r="J20" s="190">
        <f t="shared" si="12"/>
        <v>809.70299999999997</v>
      </c>
      <c r="K20" s="190">
        <f t="shared" si="11"/>
        <v>30250.705000000002</v>
      </c>
      <c r="L20" s="190">
        <f t="shared" si="13"/>
        <v>809.70299999999997</v>
      </c>
      <c r="M20" s="190"/>
      <c r="N20" s="190"/>
      <c r="O20" s="123" t="s">
        <v>247</v>
      </c>
      <c r="P20" s="44">
        <f t="shared" si="4"/>
        <v>0</v>
      </c>
      <c r="Q20" s="44">
        <f t="shared" si="9"/>
        <v>315.29499999999825</v>
      </c>
      <c r="R20" s="44">
        <f t="shared" si="5"/>
        <v>0</v>
      </c>
      <c r="S20" s="44">
        <f t="shared" si="6"/>
        <v>0</v>
      </c>
      <c r="T20" s="44">
        <f t="shared" si="7"/>
        <v>0</v>
      </c>
      <c r="U20" s="44">
        <f t="shared" si="8"/>
        <v>315.29499999999825</v>
      </c>
    </row>
    <row r="21" spans="1:21" ht="34.5" customHeight="1">
      <c r="A21" s="15">
        <v>8</v>
      </c>
      <c r="B21" s="54" t="s">
        <v>222</v>
      </c>
      <c r="C21" s="16" t="s">
        <v>173</v>
      </c>
      <c r="D21" s="189">
        <v>46300</v>
      </c>
      <c r="E21" s="145">
        <f t="shared" si="2"/>
        <v>380.00799999999998</v>
      </c>
      <c r="F21" s="189"/>
      <c r="G21" s="189">
        <v>380.00799999999998</v>
      </c>
      <c r="H21" s="189"/>
      <c r="I21" s="190">
        <v>44687.260999999999</v>
      </c>
      <c r="J21" s="190">
        <f t="shared" si="12"/>
        <v>380.00799999999998</v>
      </c>
      <c r="K21" s="190">
        <f t="shared" si="11"/>
        <v>44687.260999999999</v>
      </c>
      <c r="L21" s="190">
        <f t="shared" si="13"/>
        <v>380.00799999999998</v>
      </c>
      <c r="M21" s="190"/>
      <c r="N21" s="190"/>
      <c r="O21" s="123" t="s">
        <v>247</v>
      </c>
      <c r="P21" s="44">
        <f t="shared" si="4"/>
        <v>0</v>
      </c>
      <c r="Q21" s="44">
        <f t="shared" si="9"/>
        <v>1612.7390000000014</v>
      </c>
      <c r="R21" s="44">
        <f t="shared" si="5"/>
        <v>0</v>
      </c>
      <c r="S21" s="44">
        <f t="shared" si="6"/>
        <v>0</v>
      </c>
      <c r="T21" s="44">
        <f t="shared" si="7"/>
        <v>0</v>
      </c>
      <c r="U21" s="44">
        <f t="shared" si="8"/>
        <v>1612.7390000000014</v>
      </c>
    </row>
    <row r="22" spans="1:21" ht="34.5" customHeight="1">
      <c r="A22" s="15">
        <v>9</v>
      </c>
      <c r="B22" s="54" t="s">
        <v>223</v>
      </c>
      <c r="C22" s="16" t="s">
        <v>140</v>
      </c>
      <c r="D22" s="189">
        <v>3162.11</v>
      </c>
      <c r="E22" s="145">
        <f t="shared" si="2"/>
        <v>789.79100000000005</v>
      </c>
      <c r="F22" s="189"/>
      <c r="G22" s="189">
        <v>789.79100000000005</v>
      </c>
      <c r="H22" s="189"/>
      <c r="I22" s="190">
        <v>3047.5749999999998</v>
      </c>
      <c r="J22" s="190">
        <v>777.23500000000001</v>
      </c>
      <c r="K22" s="190">
        <f t="shared" si="11"/>
        <v>3047.5749999999998</v>
      </c>
      <c r="L22" s="190">
        <f>J22</f>
        <v>777.23500000000001</v>
      </c>
      <c r="M22" s="190"/>
      <c r="N22" s="190"/>
      <c r="O22" s="123" t="s">
        <v>247</v>
      </c>
      <c r="P22" s="44">
        <f t="shared" si="4"/>
        <v>0</v>
      </c>
      <c r="Q22" s="44">
        <f t="shared" si="9"/>
        <v>114.53500000000031</v>
      </c>
      <c r="R22" s="44">
        <f t="shared" si="5"/>
        <v>12.55600000000004</v>
      </c>
      <c r="S22" s="44">
        <f t="shared" si="6"/>
        <v>12.55600000000004</v>
      </c>
      <c r="T22" s="44">
        <f t="shared" si="7"/>
        <v>0</v>
      </c>
      <c r="U22" s="44">
        <f t="shared" si="8"/>
        <v>114.53500000000031</v>
      </c>
    </row>
    <row r="23" spans="1:21" ht="54.75" customHeight="1">
      <c r="A23" s="15">
        <v>10</v>
      </c>
      <c r="B23" s="54" t="s">
        <v>224</v>
      </c>
      <c r="C23" s="16" t="s">
        <v>229</v>
      </c>
      <c r="D23" s="189">
        <v>4990.1729999999998</v>
      </c>
      <c r="E23" s="145">
        <f t="shared" si="2"/>
        <v>165.10900000000001</v>
      </c>
      <c r="F23" s="189"/>
      <c r="G23" s="189">
        <v>165.10900000000001</v>
      </c>
      <c r="H23" s="189"/>
      <c r="I23" s="190">
        <v>4146.2479999999996</v>
      </c>
      <c r="J23" s="190"/>
      <c r="K23" s="190">
        <v>4146.2479999999996</v>
      </c>
      <c r="L23" s="190">
        <f t="shared" si="13"/>
        <v>165.10900000000001</v>
      </c>
      <c r="M23" s="190"/>
      <c r="N23" s="190"/>
      <c r="O23" s="123" t="s">
        <v>249</v>
      </c>
      <c r="P23" s="44">
        <f t="shared" si="4"/>
        <v>0</v>
      </c>
      <c r="Q23" s="44">
        <f t="shared" si="9"/>
        <v>843.92500000000018</v>
      </c>
      <c r="R23" s="44">
        <f t="shared" si="5"/>
        <v>165.10900000000001</v>
      </c>
      <c r="S23" s="44">
        <f t="shared" si="6"/>
        <v>0</v>
      </c>
      <c r="T23" s="44">
        <f t="shared" si="7"/>
        <v>165.10900000000001</v>
      </c>
      <c r="U23" s="44">
        <f t="shared" si="8"/>
        <v>678.81600000000014</v>
      </c>
    </row>
    <row r="24" spans="1:21" ht="52.5" customHeight="1">
      <c r="A24" s="15">
        <v>11</v>
      </c>
      <c r="B24" s="54" t="s">
        <v>225</v>
      </c>
      <c r="C24" s="16" t="s">
        <v>31</v>
      </c>
      <c r="D24" s="189">
        <v>43500</v>
      </c>
      <c r="E24" s="145">
        <f t="shared" si="2"/>
        <v>1047.5229999999999</v>
      </c>
      <c r="F24" s="189"/>
      <c r="G24" s="189">
        <v>1047.5229999999999</v>
      </c>
      <c r="H24" s="189"/>
      <c r="I24" s="190">
        <v>21270</v>
      </c>
      <c r="J24" s="190"/>
      <c r="K24" s="190">
        <v>21270</v>
      </c>
      <c r="L24" s="190">
        <f t="shared" si="13"/>
        <v>1047.5229999999999</v>
      </c>
      <c r="M24" s="190"/>
      <c r="N24" s="190"/>
      <c r="O24" s="123" t="s">
        <v>249</v>
      </c>
      <c r="P24" s="44">
        <f t="shared" si="4"/>
        <v>0</v>
      </c>
      <c r="Q24" s="44">
        <f t="shared" si="9"/>
        <v>22230</v>
      </c>
      <c r="R24" s="44">
        <f t="shared" si="5"/>
        <v>1047.5229999999999</v>
      </c>
      <c r="S24" s="44">
        <f t="shared" si="6"/>
        <v>0</v>
      </c>
      <c r="T24" s="44">
        <f t="shared" si="7"/>
        <v>1047.5229999999999</v>
      </c>
      <c r="U24" s="44">
        <f t="shared" si="8"/>
        <v>21182.476999999999</v>
      </c>
    </row>
    <row r="25" spans="1:21" ht="34.5" customHeight="1">
      <c r="A25" s="15">
        <v>12</v>
      </c>
      <c r="B25" s="54" t="s">
        <v>226</v>
      </c>
      <c r="C25" s="16" t="s">
        <v>39</v>
      </c>
      <c r="D25" s="189">
        <v>5000</v>
      </c>
      <c r="E25" s="145">
        <f t="shared" si="2"/>
        <v>27.387</v>
      </c>
      <c r="F25" s="189"/>
      <c r="G25" s="189">
        <v>27.387</v>
      </c>
      <c r="H25" s="189"/>
      <c r="I25" s="190">
        <v>4665.0739999999996</v>
      </c>
      <c r="J25" s="190">
        <f>E25</f>
        <v>27.387</v>
      </c>
      <c r="K25" s="190">
        <f>I25</f>
        <v>4665.0739999999996</v>
      </c>
      <c r="L25" s="190">
        <f t="shared" si="13"/>
        <v>27.387</v>
      </c>
      <c r="M25" s="190"/>
      <c r="N25" s="190"/>
      <c r="O25" s="123" t="s">
        <v>247</v>
      </c>
      <c r="P25" s="44">
        <f t="shared" si="4"/>
        <v>0</v>
      </c>
      <c r="Q25" s="44">
        <f t="shared" si="9"/>
        <v>334.92600000000039</v>
      </c>
      <c r="R25" s="44">
        <f t="shared" si="5"/>
        <v>0</v>
      </c>
      <c r="S25" s="44">
        <f t="shared" si="6"/>
        <v>0</v>
      </c>
      <c r="T25" s="44">
        <f t="shared" si="7"/>
        <v>0</v>
      </c>
      <c r="U25" s="44">
        <f t="shared" si="8"/>
        <v>334.92600000000039</v>
      </c>
    </row>
    <row r="26" spans="1:21" ht="34.5" customHeight="1">
      <c r="A26" s="15">
        <v>13</v>
      </c>
      <c r="B26" s="54" t="s">
        <v>227</v>
      </c>
      <c r="C26" s="16" t="s">
        <v>112</v>
      </c>
      <c r="D26" s="189">
        <v>7000</v>
      </c>
      <c r="E26" s="145">
        <f t="shared" si="2"/>
        <v>271.08800000000002</v>
      </c>
      <c r="F26" s="189"/>
      <c r="G26" s="189">
        <v>271.08800000000002</v>
      </c>
      <c r="H26" s="189"/>
      <c r="I26" s="190">
        <v>4937.942</v>
      </c>
      <c r="J26" s="190">
        <f>E26</f>
        <v>271.08800000000002</v>
      </c>
      <c r="K26" s="190">
        <f>I26</f>
        <v>4937.942</v>
      </c>
      <c r="L26" s="190">
        <f t="shared" si="13"/>
        <v>271.08800000000002</v>
      </c>
      <c r="M26" s="190"/>
      <c r="N26" s="190"/>
      <c r="O26" s="123" t="s">
        <v>247</v>
      </c>
      <c r="P26" s="44">
        <f t="shared" si="4"/>
        <v>0</v>
      </c>
      <c r="Q26" s="44">
        <f t="shared" si="9"/>
        <v>2062.058</v>
      </c>
      <c r="R26" s="44">
        <f t="shared" si="5"/>
        <v>0</v>
      </c>
      <c r="S26" s="44">
        <f t="shared" si="6"/>
        <v>0</v>
      </c>
      <c r="T26" s="44">
        <f t="shared" si="7"/>
        <v>0</v>
      </c>
      <c r="U26" s="44">
        <f t="shared" si="8"/>
        <v>2062.058</v>
      </c>
    </row>
    <row r="27" spans="1:21" ht="34.5" hidden="1" customHeight="1">
      <c r="A27" s="15" t="s">
        <v>256</v>
      </c>
      <c r="B27" s="54" t="s">
        <v>257</v>
      </c>
      <c r="C27" s="16" t="s">
        <v>31</v>
      </c>
      <c r="D27" s="189">
        <v>44500</v>
      </c>
      <c r="E27" s="189"/>
      <c r="F27" s="189"/>
      <c r="G27" s="189"/>
      <c r="H27" s="189"/>
      <c r="I27" s="190"/>
      <c r="J27" s="190"/>
      <c r="K27" s="190"/>
      <c r="L27" s="190"/>
      <c r="M27" s="190">
        <v>20000</v>
      </c>
      <c r="N27" s="190">
        <v>20000</v>
      </c>
      <c r="O27" s="123"/>
      <c r="P27" s="44">
        <f t="shared" si="4"/>
        <v>0</v>
      </c>
    </row>
    <row r="28" spans="1:21" ht="34.5" hidden="1" customHeight="1">
      <c r="A28" s="210" t="s">
        <v>146</v>
      </c>
      <c r="B28" s="211" t="s">
        <v>273</v>
      </c>
      <c r="C28" s="209"/>
      <c r="D28" s="209"/>
      <c r="E28" s="209"/>
      <c r="F28" s="205"/>
      <c r="G28" s="205"/>
      <c r="H28" s="206"/>
      <c r="I28" s="206"/>
      <c r="J28" s="206"/>
      <c r="K28" s="206"/>
      <c r="L28" s="206"/>
      <c r="M28" s="212">
        <f>SUM(M29:M30)</f>
        <v>5900</v>
      </c>
      <c r="N28" s="212">
        <f>SUM(N29:N30)</f>
        <v>5900</v>
      </c>
      <c r="O28" s="56"/>
      <c r="P28" s="44">
        <f t="shared" si="4"/>
        <v>0</v>
      </c>
    </row>
    <row r="29" spans="1:21" ht="31" hidden="1">
      <c r="A29" s="203" t="s">
        <v>52</v>
      </c>
      <c r="B29" s="204" t="s">
        <v>274</v>
      </c>
      <c r="C29" s="209"/>
      <c r="D29" s="209"/>
      <c r="E29" s="209"/>
      <c r="F29" s="205"/>
      <c r="G29" s="205"/>
      <c r="H29" s="206"/>
      <c r="I29" s="206"/>
      <c r="J29" s="206"/>
      <c r="K29" s="206"/>
      <c r="L29" s="206"/>
      <c r="M29" s="190">
        <v>2000</v>
      </c>
      <c r="N29" s="190">
        <v>2000</v>
      </c>
      <c r="O29" s="56"/>
      <c r="P29" s="44">
        <f t="shared" si="4"/>
        <v>0</v>
      </c>
    </row>
    <row r="30" spans="1:21" ht="57.75" hidden="1" customHeight="1">
      <c r="A30" s="203" t="s">
        <v>53</v>
      </c>
      <c r="B30" s="208" t="s">
        <v>209</v>
      </c>
      <c r="C30" s="209"/>
      <c r="D30" s="209"/>
      <c r="E30" s="209"/>
      <c r="F30" s="205"/>
      <c r="G30" s="205"/>
      <c r="H30" s="206"/>
      <c r="I30" s="206"/>
      <c r="J30" s="206"/>
      <c r="K30" s="206"/>
      <c r="L30" s="206"/>
      <c r="M30" s="190">
        <v>3900</v>
      </c>
      <c r="N30" s="190">
        <v>3900</v>
      </c>
      <c r="O30" s="56"/>
      <c r="P30" s="44">
        <f t="shared" si="4"/>
        <v>0</v>
      </c>
    </row>
    <row r="31" spans="1:21" ht="42" hidden="1" customHeight="1">
      <c r="A31" s="210" t="s">
        <v>159</v>
      </c>
      <c r="B31" s="213" t="s">
        <v>282</v>
      </c>
      <c r="C31" s="209"/>
      <c r="D31" s="209"/>
      <c r="E31" s="209"/>
      <c r="F31" s="205"/>
      <c r="G31" s="205"/>
      <c r="H31" s="206"/>
      <c r="I31" s="206"/>
      <c r="J31" s="206"/>
      <c r="K31" s="206"/>
      <c r="L31" s="206"/>
      <c r="M31" s="212">
        <f>M32</f>
        <v>1907</v>
      </c>
      <c r="N31" s="212">
        <f>N32</f>
        <v>1907</v>
      </c>
      <c r="O31" s="56"/>
      <c r="P31" s="44">
        <f t="shared" si="4"/>
        <v>0</v>
      </c>
    </row>
    <row r="32" spans="1:21" ht="44.25" hidden="1" customHeight="1">
      <c r="A32" s="203" t="s">
        <v>52</v>
      </c>
      <c r="B32" s="204" t="s">
        <v>276</v>
      </c>
      <c r="C32" s="209"/>
      <c r="D32" s="209"/>
      <c r="E32" s="209"/>
      <c r="F32" s="205"/>
      <c r="G32" s="205"/>
      <c r="H32" s="206"/>
      <c r="I32" s="206"/>
      <c r="J32" s="206"/>
      <c r="K32" s="206"/>
      <c r="L32" s="206"/>
      <c r="M32" s="190">
        <v>1907</v>
      </c>
      <c r="N32" s="190">
        <f>M32</f>
        <v>1907</v>
      </c>
      <c r="O32" s="56"/>
      <c r="P32" s="44">
        <f t="shared" si="4"/>
        <v>0</v>
      </c>
    </row>
    <row r="33" spans="1:15" ht="16.5" customHeight="1">
      <c r="A33" s="64"/>
      <c r="B33" s="69"/>
      <c r="C33" s="70"/>
      <c r="D33" s="70"/>
      <c r="E33" s="70"/>
      <c r="F33" s="71"/>
      <c r="G33" s="71"/>
      <c r="H33" s="128"/>
      <c r="I33" s="128"/>
      <c r="J33" s="128"/>
      <c r="K33" s="128"/>
      <c r="L33" s="128"/>
      <c r="M33" s="128"/>
      <c r="N33" s="128"/>
      <c r="O33" s="72"/>
    </row>
    <row r="34" spans="1:15" ht="16.5" customHeight="1">
      <c r="A34" s="64"/>
      <c r="B34" s="69"/>
      <c r="C34" s="70"/>
      <c r="D34" s="70"/>
      <c r="E34" s="70"/>
      <c r="F34" s="71"/>
      <c r="G34" s="71"/>
      <c r="H34" s="128"/>
      <c r="I34" s="128"/>
      <c r="J34" s="128"/>
      <c r="K34" s="128"/>
      <c r="L34" s="128"/>
      <c r="M34" s="128"/>
      <c r="N34" s="128"/>
      <c r="O34" s="72"/>
    </row>
    <row r="35" spans="1:15" ht="16.5" customHeight="1">
      <c r="A35" s="64"/>
      <c r="B35" s="69"/>
      <c r="C35" s="70"/>
      <c r="D35" s="70"/>
      <c r="E35" s="70"/>
      <c r="F35" s="71"/>
      <c r="G35" s="71"/>
      <c r="H35" s="128"/>
      <c r="I35" s="128"/>
      <c r="J35" s="128"/>
      <c r="K35" s="128"/>
      <c r="L35" s="128"/>
      <c r="M35" s="128"/>
      <c r="N35" s="128"/>
      <c r="O35" s="72"/>
    </row>
    <row r="36" spans="1:15" ht="16.5" customHeight="1">
      <c r="B36" s="74"/>
      <c r="C36" s="70"/>
      <c r="D36" s="70"/>
      <c r="E36" s="70"/>
      <c r="F36" s="71"/>
      <c r="G36" s="71"/>
      <c r="H36" s="128"/>
      <c r="I36" s="128"/>
      <c r="J36" s="128"/>
      <c r="K36" s="128"/>
      <c r="L36" s="128"/>
      <c r="M36" s="128"/>
      <c r="N36" s="128"/>
      <c r="O36" s="72"/>
    </row>
    <row r="37" spans="1:15" ht="31.5" customHeight="1">
      <c r="B37" s="264"/>
      <c r="C37" s="264"/>
      <c r="D37" s="104"/>
      <c r="E37" s="223"/>
      <c r="F37" s="104"/>
      <c r="G37" s="223"/>
      <c r="H37" s="129"/>
      <c r="I37" s="129"/>
      <c r="J37" s="129"/>
      <c r="K37" s="129"/>
      <c r="L37" s="129"/>
      <c r="M37" s="129"/>
      <c r="N37" s="129"/>
    </row>
    <row r="38" spans="1:15" ht="20.149999999999999" customHeight="1">
      <c r="A38" s="76"/>
    </row>
    <row r="39" spans="1:15">
      <c r="A39" s="76"/>
      <c r="B39" s="44"/>
      <c r="C39" s="44"/>
      <c r="D39" s="44"/>
      <c r="E39" s="44"/>
      <c r="F39" s="44"/>
      <c r="G39" s="44"/>
      <c r="H39" s="130"/>
      <c r="I39" s="130"/>
      <c r="J39" s="130"/>
      <c r="K39" s="130"/>
      <c r="L39" s="130"/>
      <c r="M39" s="130"/>
      <c r="N39" s="130"/>
    </row>
    <row r="40" spans="1:15">
      <c r="A40" s="76"/>
      <c r="B40" s="44"/>
      <c r="C40" s="44"/>
      <c r="D40" s="44"/>
      <c r="E40" s="44"/>
      <c r="F40" s="44"/>
      <c r="G40" s="44"/>
      <c r="H40" s="130"/>
      <c r="I40" s="130"/>
      <c r="J40" s="130"/>
      <c r="K40" s="130"/>
      <c r="L40" s="130"/>
      <c r="M40" s="130"/>
      <c r="N40" s="130"/>
    </row>
    <row r="41" spans="1:15">
      <c r="A41" s="76"/>
      <c r="B41" s="44"/>
      <c r="C41" s="44"/>
      <c r="D41" s="44"/>
      <c r="E41" s="44"/>
      <c r="F41" s="44"/>
      <c r="G41" s="44"/>
      <c r="H41" s="130"/>
      <c r="I41" s="130"/>
      <c r="J41" s="130"/>
      <c r="K41" s="130"/>
      <c r="L41" s="130"/>
      <c r="M41" s="130"/>
      <c r="N41" s="130"/>
    </row>
    <row r="42" spans="1:15" s="68" customFormat="1">
      <c r="A42" s="76"/>
      <c r="B42" s="44"/>
      <c r="C42" s="44"/>
      <c r="D42" s="44"/>
      <c r="E42" s="44"/>
      <c r="F42" s="44"/>
      <c r="G42" s="44"/>
      <c r="H42" s="130"/>
      <c r="I42" s="130"/>
      <c r="J42" s="130"/>
      <c r="K42" s="130"/>
      <c r="L42" s="130"/>
      <c r="M42" s="130"/>
      <c r="N42" s="130"/>
    </row>
    <row r="43" spans="1:15" s="68" customFormat="1">
      <c r="A43" s="76"/>
      <c r="B43" s="44"/>
      <c r="C43" s="44"/>
      <c r="D43" s="44"/>
      <c r="E43" s="44"/>
      <c r="F43" s="44"/>
      <c r="G43" s="44"/>
      <c r="H43" s="130"/>
      <c r="I43" s="130"/>
      <c r="J43" s="130"/>
      <c r="K43" s="130"/>
      <c r="L43" s="130"/>
      <c r="M43" s="130"/>
      <c r="N43" s="130"/>
    </row>
    <row r="44" spans="1:15" s="68" customFormat="1">
      <c r="A44" s="76"/>
      <c r="B44" s="44"/>
      <c r="C44" s="44"/>
      <c r="D44" s="44"/>
      <c r="E44" s="44"/>
      <c r="F44" s="44"/>
      <c r="G44" s="44"/>
      <c r="H44" s="130"/>
      <c r="I44" s="130"/>
      <c r="J44" s="130"/>
      <c r="K44" s="130"/>
      <c r="L44" s="130"/>
      <c r="M44" s="130"/>
      <c r="N44" s="130"/>
    </row>
    <row r="45" spans="1:15" s="68" customFormat="1">
      <c r="A45" s="76"/>
      <c r="B45" s="44"/>
      <c r="C45" s="44"/>
      <c r="D45" s="44"/>
      <c r="E45" s="44"/>
      <c r="F45" s="44"/>
      <c r="G45" s="44"/>
      <c r="H45" s="130"/>
      <c r="I45" s="130"/>
      <c r="J45" s="130"/>
      <c r="K45" s="130"/>
      <c r="L45" s="130"/>
      <c r="M45" s="130"/>
      <c r="N45" s="130"/>
    </row>
    <row r="46" spans="1:15" s="68" customFormat="1">
      <c r="A46" s="76"/>
      <c r="B46" s="44"/>
      <c r="C46" s="44"/>
      <c r="D46" s="44"/>
      <c r="E46" s="44"/>
      <c r="F46" s="44"/>
      <c r="G46" s="44"/>
      <c r="H46" s="130"/>
      <c r="I46" s="130"/>
      <c r="J46" s="130"/>
      <c r="K46" s="130"/>
      <c r="L46" s="130"/>
      <c r="M46" s="130"/>
      <c r="N46" s="130"/>
    </row>
    <row r="47" spans="1:15" s="68" customFormat="1">
      <c r="A47" s="76"/>
      <c r="B47" s="44"/>
      <c r="C47" s="44"/>
      <c r="D47" s="44"/>
      <c r="E47" s="44"/>
      <c r="F47" s="44"/>
      <c r="G47" s="44"/>
      <c r="H47" s="130"/>
      <c r="I47" s="130"/>
      <c r="J47" s="130"/>
      <c r="K47" s="130"/>
      <c r="L47" s="130"/>
      <c r="M47" s="130"/>
      <c r="N47" s="130"/>
    </row>
    <row r="48" spans="1:15" s="68" customFormat="1">
      <c r="A48" s="76"/>
      <c r="B48" s="44"/>
      <c r="C48" s="44"/>
      <c r="D48" s="44"/>
      <c r="E48" s="44"/>
      <c r="F48" s="44"/>
      <c r="G48" s="44"/>
      <c r="H48" s="130"/>
      <c r="I48" s="130"/>
      <c r="J48" s="130"/>
      <c r="K48" s="130"/>
      <c r="L48" s="130"/>
      <c r="M48" s="130"/>
      <c r="N48" s="130"/>
    </row>
    <row r="49" spans="1:14" s="68" customFormat="1">
      <c r="A49" s="76"/>
      <c r="B49" s="44"/>
      <c r="C49" s="44"/>
      <c r="D49" s="44"/>
      <c r="E49" s="44"/>
      <c r="F49" s="44"/>
      <c r="G49" s="44"/>
      <c r="H49" s="130"/>
      <c r="I49" s="130"/>
      <c r="J49" s="130"/>
      <c r="K49" s="130"/>
      <c r="L49" s="130"/>
      <c r="M49" s="130"/>
      <c r="N49" s="130"/>
    </row>
    <row r="50" spans="1:14" s="68" customFormat="1">
      <c r="A50" s="76"/>
      <c r="B50" s="44"/>
      <c r="C50" s="44"/>
      <c r="D50" s="44"/>
      <c r="E50" s="44"/>
      <c r="F50" s="44"/>
      <c r="G50" s="44"/>
      <c r="H50" s="130"/>
      <c r="I50" s="130"/>
      <c r="J50" s="130"/>
      <c r="K50" s="130"/>
      <c r="L50" s="130"/>
      <c r="M50" s="130"/>
      <c r="N50" s="130"/>
    </row>
    <row r="51" spans="1:14" s="68" customFormat="1">
      <c r="A51" s="76"/>
      <c r="B51" s="44"/>
      <c r="C51" s="44"/>
      <c r="D51" s="44"/>
      <c r="E51" s="44"/>
      <c r="F51" s="44"/>
      <c r="G51" s="44"/>
      <c r="H51" s="130"/>
      <c r="I51" s="130"/>
      <c r="J51" s="130"/>
      <c r="K51" s="130"/>
      <c r="L51" s="130"/>
      <c r="M51" s="130"/>
      <c r="N51" s="130"/>
    </row>
    <row r="52" spans="1:14" s="68" customFormat="1">
      <c r="A52" s="76"/>
      <c r="B52" s="44"/>
      <c r="C52" s="44"/>
      <c r="D52" s="44"/>
      <c r="E52" s="44"/>
      <c r="F52" s="44"/>
      <c r="G52" s="44"/>
      <c r="H52" s="130"/>
      <c r="I52" s="130"/>
      <c r="J52" s="130"/>
      <c r="K52" s="130"/>
      <c r="L52" s="130"/>
      <c r="M52" s="130"/>
      <c r="N52" s="130"/>
    </row>
    <row r="53" spans="1:14" s="68" customFormat="1">
      <c r="A53" s="76"/>
      <c r="B53" s="44"/>
      <c r="C53" s="44"/>
      <c r="D53" s="44"/>
      <c r="E53" s="44"/>
      <c r="F53" s="44"/>
      <c r="G53" s="44"/>
      <c r="H53" s="130"/>
      <c r="I53" s="130"/>
      <c r="J53" s="130"/>
      <c r="K53" s="130"/>
      <c r="L53" s="130"/>
      <c r="M53" s="130"/>
      <c r="N53" s="130"/>
    </row>
    <row r="54" spans="1:14" s="68" customFormat="1">
      <c r="A54" s="76"/>
      <c r="B54" s="44"/>
      <c r="C54" s="44"/>
      <c r="D54" s="44"/>
      <c r="E54" s="44"/>
      <c r="F54" s="44"/>
      <c r="G54" s="44"/>
      <c r="H54" s="130"/>
      <c r="I54" s="130"/>
      <c r="J54" s="130"/>
      <c r="K54" s="130"/>
      <c r="L54" s="130"/>
      <c r="M54" s="130"/>
      <c r="N54" s="130"/>
    </row>
    <row r="55" spans="1:14" s="68" customFormat="1">
      <c r="A55" s="76"/>
      <c r="B55" s="44"/>
      <c r="C55" s="44"/>
      <c r="D55" s="44"/>
      <c r="E55" s="44"/>
      <c r="F55" s="44"/>
      <c r="G55" s="44"/>
      <c r="H55" s="130"/>
      <c r="I55" s="130"/>
      <c r="J55" s="130"/>
      <c r="K55" s="130"/>
      <c r="L55" s="130"/>
      <c r="M55" s="130"/>
      <c r="N55" s="130"/>
    </row>
    <row r="56" spans="1:14" s="68" customFormat="1">
      <c r="A56" s="76"/>
      <c r="B56" s="44"/>
      <c r="C56" s="44"/>
      <c r="D56" s="44"/>
      <c r="E56" s="44"/>
      <c r="F56" s="44"/>
      <c r="G56" s="44"/>
      <c r="H56" s="130"/>
      <c r="I56" s="130"/>
      <c r="J56" s="130"/>
      <c r="K56" s="130"/>
      <c r="L56" s="130"/>
      <c r="M56" s="130"/>
      <c r="N56" s="130"/>
    </row>
    <row r="57" spans="1:14" s="68" customFormat="1">
      <c r="A57" s="76"/>
      <c r="B57" s="44"/>
      <c r="C57" s="44"/>
      <c r="D57" s="44"/>
      <c r="E57" s="44"/>
      <c r="F57" s="44"/>
      <c r="G57" s="44"/>
      <c r="H57" s="130"/>
      <c r="I57" s="130"/>
      <c r="J57" s="130"/>
      <c r="K57" s="130"/>
      <c r="L57" s="130"/>
      <c r="M57" s="130"/>
      <c r="N57" s="130"/>
    </row>
    <row r="58" spans="1:14" s="68" customFormat="1">
      <c r="A58" s="76"/>
      <c r="B58" s="44"/>
      <c r="C58" s="44"/>
      <c r="D58" s="44"/>
      <c r="E58" s="44"/>
      <c r="F58" s="44"/>
      <c r="G58" s="44"/>
      <c r="H58" s="130"/>
      <c r="I58" s="130"/>
      <c r="J58" s="130"/>
      <c r="K58" s="130"/>
      <c r="L58" s="130"/>
      <c r="M58" s="130"/>
      <c r="N58" s="130"/>
    </row>
    <row r="59" spans="1:14" s="68" customFormat="1">
      <c r="A59" s="76"/>
      <c r="B59" s="44"/>
      <c r="C59" s="44"/>
      <c r="D59" s="44"/>
      <c r="E59" s="44"/>
      <c r="F59" s="44"/>
      <c r="G59" s="44"/>
      <c r="H59" s="130"/>
      <c r="I59" s="130"/>
      <c r="J59" s="130"/>
      <c r="K59" s="130"/>
      <c r="L59" s="130"/>
      <c r="M59" s="130"/>
      <c r="N59" s="130"/>
    </row>
    <row r="60" spans="1:14" s="68" customFormat="1">
      <c r="A60" s="76"/>
      <c r="B60" s="44"/>
      <c r="C60" s="44"/>
      <c r="D60" s="44"/>
      <c r="E60" s="44"/>
      <c r="F60" s="44"/>
      <c r="G60" s="44"/>
      <c r="H60" s="130"/>
      <c r="I60" s="130"/>
      <c r="J60" s="130"/>
      <c r="K60" s="130"/>
      <c r="L60" s="130"/>
      <c r="M60" s="130"/>
      <c r="N60" s="130"/>
    </row>
    <row r="61" spans="1:14" s="68" customFormat="1">
      <c r="A61" s="76"/>
      <c r="B61" s="44"/>
      <c r="C61" s="44"/>
      <c r="D61" s="44"/>
      <c r="E61" s="44"/>
      <c r="F61" s="44"/>
      <c r="G61" s="44"/>
      <c r="H61" s="130"/>
      <c r="I61" s="130"/>
      <c r="J61" s="130"/>
      <c r="K61" s="130"/>
      <c r="L61" s="130"/>
      <c r="M61" s="130"/>
      <c r="N61" s="130"/>
    </row>
    <row r="62" spans="1:14" s="68" customFormat="1">
      <c r="A62" s="76"/>
      <c r="B62" s="44"/>
      <c r="C62" s="44"/>
      <c r="D62" s="44"/>
      <c r="E62" s="44"/>
      <c r="F62" s="44"/>
      <c r="G62" s="44"/>
      <c r="H62" s="130"/>
      <c r="I62" s="130"/>
      <c r="J62" s="130"/>
      <c r="K62" s="130"/>
      <c r="L62" s="130"/>
      <c r="M62" s="130"/>
      <c r="N62" s="130"/>
    </row>
    <row r="63" spans="1:14" s="68" customFormat="1">
      <c r="A63" s="76"/>
      <c r="B63" s="44"/>
      <c r="C63" s="44"/>
      <c r="D63" s="44"/>
      <c r="E63" s="44"/>
      <c r="F63" s="44"/>
      <c r="G63" s="44"/>
      <c r="H63" s="130"/>
      <c r="I63" s="130"/>
      <c r="J63" s="130"/>
      <c r="K63" s="130"/>
      <c r="L63" s="130"/>
      <c r="M63" s="130"/>
      <c r="N63" s="130"/>
    </row>
    <row r="64" spans="1:14" s="68" customFormat="1">
      <c r="A64" s="76"/>
      <c r="B64" s="44"/>
      <c r="C64" s="44"/>
      <c r="D64" s="44"/>
      <c r="E64" s="44"/>
      <c r="F64" s="44"/>
      <c r="G64" s="44"/>
      <c r="H64" s="130"/>
      <c r="I64" s="130"/>
      <c r="J64" s="130"/>
      <c r="K64" s="130"/>
      <c r="L64" s="130"/>
      <c r="M64" s="130"/>
      <c r="N64" s="130"/>
    </row>
    <row r="65" spans="1:14" s="68" customFormat="1">
      <c r="A65" s="76"/>
      <c r="B65" s="44"/>
      <c r="C65" s="44"/>
      <c r="D65" s="44"/>
      <c r="E65" s="44"/>
      <c r="F65" s="44"/>
      <c r="G65" s="44"/>
      <c r="H65" s="130"/>
      <c r="I65" s="130"/>
      <c r="J65" s="130"/>
      <c r="K65" s="130"/>
      <c r="L65" s="130"/>
      <c r="M65" s="130"/>
      <c r="N65" s="130"/>
    </row>
    <row r="66" spans="1:14" s="68" customFormat="1">
      <c r="A66" s="76"/>
      <c r="B66" s="44"/>
      <c r="C66" s="44"/>
      <c r="D66" s="44"/>
      <c r="E66" s="44"/>
      <c r="F66" s="44"/>
      <c r="G66" s="44"/>
      <c r="H66" s="130"/>
      <c r="I66" s="130"/>
      <c r="J66" s="130"/>
      <c r="K66" s="130"/>
      <c r="L66" s="130"/>
      <c r="M66" s="130"/>
      <c r="N66" s="130"/>
    </row>
    <row r="67" spans="1:14" s="68" customFormat="1">
      <c r="A67" s="76"/>
      <c r="B67" s="44"/>
      <c r="C67" s="44"/>
      <c r="D67" s="44"/>
      <c r="E67" s="44"/>
      <c r="F67" s="44"/>
      <c r="G67" s="44"/>
      <c r="H67" s="130"/>
      <c r="I67" s="130"/>
      <c r="J67" s="130"/>
      <c r="K67" s="130"/>
      <c r="L67" s="130"/>
      <c r="M67" s="130"/>
      <c r="N67" s="130"/>
    </row>
    <row r="68" spans="1:14" s="68" customFormat="1">
      <c r="A68" s="76"/>
      <c r="B68" s="44"/>
      <c r="C68" s="44"/>
      <c r="D68" s="44"/>
      <c r="E68" s="44"/>
      <c r="F68" s="44"/>
      <c r="G68" s="44"/>
      <c r="H68" s="130"/>
      <c r="I68" s="130"/>
      <c r="J68" s="130"/>
      <c r="K68" s="130"/>
      <c r="L68" s="130"/>
      <c r="M68" s="130"/>
      <c r="N68" s="130"/>
    </row>
    <row r="69" spans="1:14" s="68" customFormat="1">
      <c r="A69" s="76"/>
      <c r="B69" s="44"/>
      <c r="C69" s="44"/>
      <c r="D69" s="44"/>
      <c r="E69" s="44"/>
      <c r="F69" s="44"/>
      <c r="G69" s="44"/>
      <c r="H69" s="130"/>
      <c r="I69" s="130"/>
      <c r="J69" s="130"/>
      <c r="K69" s="130"/>
      <c r="L69" s="130"/>
      <c r="M69" s="130"/>
      <c r="N69" s="130"/>
    </row>
    <row r="70" spans="1:14" s="68" customFormat="1">
      <c r="A70" s="76"/>
      <c r="B70" s="44"/>
      <c r="C70" s="44"/>
      <c r="D70" s="44"/>
      <c r="E70" s="44"/>
      <c r="F70" s="44"/>
      <c r="G70" s="44"/>
      <c r="H70" s="130"/>
      <c r="I70" s="130"/>
      <c r="J70" s="130"/>
      <c r="K70" s="130"/>
      <c r="L70" s="130"/>
      <c r="M70" s="130"/>
      <c r="N70" s="130"/>
    </row>
    <row r="71" spans="1:14" s="68" customFormat="1">
      <c r="A71" s="76"/>
      <c r="B71" s="44"/>
      <c r="C71" s="44"/>
      <c r="D71" s="44"/>
      <c r="E71" s="44"/>
      <c r="F71" s="44"/>
      <c r="G71" s="44"/>
      <c r="H71" s="130"/>
      <c r="I71" s="130"/>
      <c r="J71" s="130"/>
      <c r="K71" s="130"/>
      <c r="L71" s="130"/>
      <c r="M71" s="130"/>
      <c r="N71" s="130"/>
    </row>
    <row r="72" spans="1:14" s="68" customFormat="1">
      <c r="A72" s="76"/>
      <c r="B72" s="44"/>
      <c r="C72" s="44"/>
      <c r="D72" s="44"/>
      <c r="E72" s="44"/>
      <c r="F72" s="44"/>
      <c r="G72" s="44"/>
      <c r="H72" s="130"/>
      <c r="I72" s="130"/>
      <c r="J72" s="130"/>
      <c r="K72" s="130"/>
      <c r="L72" s="130"/>
      <c r="M72" s="130"/>
      <c r="N72" s="130"/>
    </row>
    <row r="73" spans="1:14" s="68" customFormat="1">
      <c r="A73" s="76"/>
      <c r="B73" s="44"/>
      <c r="C73" s="44"/>
      <c r="D73" s="44"/>
      <c r="E73" s="44"/>
      <c r="F73" s="44"/>
      <c r="G73" s="44"/>
      <c r="H73" s="130"/>
      <c r="I73" s="130"/>
      <c r="J73" s="130"/>
      <c r="K73" s="130"/>
      <c r="L73" s="130"/>
      <c r="M73" s="130"/>
      <c r="N73" s="130"/>
    </row>
    <row r="74" spans="1:14" s="68" customFormat="1">
      <c r="A74" s="76"/>
      <c r="B74" s="44"/>
      <c r="C74" s="44"/>
      <c r="D74" s="44"/>
      <c r="E74" s="44"/>
      <c r="F74" s="44"/>
      <c r="G74" s="44"/>
      <c r="H74" s="130"/>
      <c r="I74" s="130"/>
      <c r="J74" s="130"/>
      <c r="K74" s="130"/>
      <c r="L74" s="130"/>
      <c r="M74" s="130"/>
      <c r="N74" s="130"/>
    </row>
    <row r="75" spans="1:14" s="68" customFormat="1">
      <c r="A75" s="76"/>
      <c r="B75" s="44"/>
      <c r="C75" s="44"/>
      <c r="D75" s="44"/>
      <c r="E75" s="44"/>
      <c r="F75" s="44"/>
      <c r="G75" s="44"/>
      <c r="H75" s="130"/>
      <c r="I75" s="130"/>
      <c r="J75" s="130"/>
      <c r="K75" s="130"/>
      <c r="L75" s="130"/>
      <c r="M75" s="130"/>
      <c r="N75" s="130"/>
    </row>
    <row r="76" spans="1:14" s="68" customFormat="1">
      <c r="A76" s="76"/>
      <c r="B76" s="44"/>
      <c r="C76" s="44"/>
      <c r="D76" s="44"/>
      <c r="E76" s="44"/>
      <c r="F76" s="44"/>
      <c r="G76" s="44"/>
      <c r="H76" s="130"/>
      <c r="I76" s="130"/>
      <c r="J76" s="130"/>
      <c r="K76" s="130"/>
      <c r="L76" s="130"/>
      <c r="M76" s="130"/>
      <c r="N76" s="130"/>
    </row>
    <row r="77" spans="1:14" s="68" customFormat="1">
      <c r="A77" s="76"/>
      <c r="B77" s="44"/>
      <c r="C77" s="44"/>
      <c r="D77" s="44"/>
      <c r="E77" s="44"/>
      <c r="F77" s="44"/>
      <c r="G77" s="44"/>
      <c r="H77" s="130"/>
      <c r="I77" s="130"/>
      <c r="J77" s="130"/>
      <c r="K77" s="130"/>
      <c r="L77" s="130"/>
      <c r="M77" s="130"/>
      <c r="N77" s="130"/>
    </row>
    <row r="78" spans="1:14" s="68" customFormat="1">
      <c r="A78" s="76"/>
      <c r="B78" s="44"/>
      <c r="C78" s="44"/>
      <c r="D78" s="44"/>
      <c r="E78" s="44"/>
      <c r="F78" s="44"/>
      <c r="G78" s="44"/>
      <c r="H78" s="130"/>
      <c r="I78" s="130"/>
      <c r="J78" s="130"/>
      <c r="K78" s="130"/>
      <c r="L78" s="130"/>
      <c r="M78" s="130"/>
      <c r="N78" s="130"/>
    </row>
    <row r="79" spans="1:14" s="68" customFormat="1">
      <c r="A79" s="76"/>
      <c r="B79" s="44"/>
      <c r="C79" s="44"/>
      <c r="D79" s="44"/>
      <c r="E79" s="44"/>
      <c r="F79" s="44"/>
      <c r="G79" s="44"/>
      <c r="H79" s="130"/>
      <c r="I79" s="130"/>
      <c r="J79" s="130"/>
      <c r="K79" s="130"/>
      <c r="L79" s="130"/>
      <c r="M79" s="130"/>
      <c r="N79" s="130"/>
    </row>
    <row r="80" spans="1:14" s="68" customFormat="1">
      <c r="A80" s="76"/>
      <c r="B80" s="44"/>
      <c r="C80" s="44"/>
      <c r="D80" s="44"/>
      <c r="E80" s="44"/>
      <c r="F80" s="44"/>
      <c r="G80" s="44"/>
      <c r="H80" s="130"/>
      <c r="I80" s="130"/>
      <c r="J80" s="130"/>
      <c r="K80" s="130"/>
      <c r="L80" s="130"/>
      <c r="M80" s="130"/>
      <c r="N80" s="130"/>
    </row>
    <row r="81" spans="1:14" s="68" customFormat="1">
      <c r="A81" s="76"/>
      <c r="B81" s="44"/>
      <c r="C81" s="44"/>
      <c r="D81" s="44"/>
      <c r="E81" s="44"/>
      <c r="F81" s="44"/>
      <c r="G81" s="44"/>
      <c r="H81" s="130"/>
      <c r="I81" s="130"/>
      <c r="J81" s="130"/>
      <c r="K81" s="130"/>
      <c r="L81" s="130"/>
      <c r="M81" s="130"/>
      <c r="N81" s="130"/>
    </row>
    <row r="82" spans="1:14" s="68" customFormat="1">
      <c r="A82" s="76"/>
      <c r="B82" s="44"/>
      <c r="C82" s="44"/>
      <c r="D82" s="44"/>
      <c r="E82" s="44"/>
      <c r="F82" s="44"/>
      <c r="G82" s="44"/>
      <c r="H82" s="130"/>
      <c r="I82" s="130"/>
      <c r="J82" s="130"/>
      <c r="K82" s="130"/>
      <c r="L82" s="130"/>
      <c r="M82" s="130"/>
      <c r="N82" s="130"/>
    </row>
    <row r="83" spans="1:14" s="68" customFormat="1">
      <c r="A83" s="76"/>
      <c r="B83" s="44"/>
      <c r="C83" s="44"/>
      <c r="D83" s="44"/>
      <c r="E83" s="44"/>
      <c r="F83" s="44"/>
      <c r="G83" s="44"/>
      <c r="H83" s="130"/>
      <c r="I83" s="130"/>
      <c r="J83" s="130"/>
      <c r="K83" s="130"/>
      <c r="L83" s="130"/>
      <c r="M83" s="130"/>
      <c r="N83" s="130"/>
    </row>
    <row r="84" spans="1:14" s="68" customFormat="1">
      <c r="A84" s="76"/>
      <c r="B84" s="44"/>
      <c r="C84" s="44"/>
      <c r="D84" s="44"/>
      <c r="E84" s="44"/>
      <c r="F84" s="44"/>
      <c r="G84" s="44"/>
      <c r="H84" s="130"/>
      <c r="I84" s="130"/>
      <c r="J84" s="130"/>
      <c r="K84" s="130"/>
      <c r="L84" s="130"/>
      <c r="M84" s="130"/>
      <c r="N84" s="130"/>
    </row>
    <row r="85" spans="1:14" s="68" customFormat="1">
      <c r="A85" s="76"/>
      <c r="B85" s="44"/>
      <c r="C85" s="44"/>
      <c r="D85" s="44"/>
      <c r="E85" s="44"/>
      <c r="F85" s="44"/>
      <c r="G85" s="44"/>
      <c r="H85" s="130"/>
      <c r="I85" s="130"/>
      <c r="J85" s="130"/>
      <c r="K85" s="130"/>
      <c r="L85" s="130"/>
      <c r="M85" s="130"/>
      <c r="N85" s="130"/>
    </row>
    <row r="86" spans="1:14" s="68" customFormat="1">
      <c r="A86" s="76"/>
      <c r="B86" s="44"/>
      <c r="C86" s="44"/>
      <c r="D86" s="44"/>
      <c r="E86" s="44"/>
      <c r="F86" s="44"/>
      <c r="G86" s="44"/>
      <c r="H86" s="130"/>
      <c r="I86" s="130"/>
      <c r="J86" s="130"/>
      <c r="K86" s="130"/>
      <c r="L86" s="130"/>
      <c r="M86" s="130"/>
      <c r="N86" s="130"/>
    </row>
    <row r="87" spans="1:14" s="68" customFormat="1">
      <c r="A87" s="76"/>
      <c r="B87" s="44"/>
      <c r="C87" s="44"/>
      <c r="D87" s="44"/>
      <c r="E87" s="44"/>
      <c r="F87" s="44"/>
      <c r="G87" s="44"/>
      <c r="H87" s="130"/>
      <c r="I87" s="130"/>
      <c r="J87" s="130"/>
      <c r="K87" s="130"/>
      <c r="L87" s="130"/>
      <c r="M87" s="130"/>
      <c r="N87" s="130"/>
    </row>
    <row r="88" spans="1:14" s="68" customFormat="1">
      <c r="A88" s="76"/>
      <c r="B88" s="44"/>
      <c r="C88" s="44"/>
      <c r="D88" s="44"/>
      <c r="E88" s="44"/>
      <c r="F88" s="44"/>
      <c r="G88" s="44"/>
      <c r="H88" s="130"/>
      <c r="I88" s="130"/>
      <c r="J88" s="130"/>
      <c r="K88" s="130"/>
      <c r="L88" s="130"/>
      <c r="M88" s="130"/>
      <c r="N88" s="130"/>
    </row>
    <row r="89" spans="1:14" s="68" customFormat="1">
      <c r="A89" s="76"/>
      <c r="B89" s="44"/>
      <c r="C89" s="44"/>
      <c r="D89" s="44"/>
      <c r="E89" s="44"/>
      <c r="F89" s="44"/>
      <c r="G89" s="44"/>
      <c r="H89" s="130"/>
      <c r="I89" s="130"/>
      <c r="J89" s="130"/>
      <c r="K89" s="130"/>
      <c r="L89" s="130"/>
      <c r="M89" s="130"/>
      <c r="N89" s="130"/>
    </row>
    <row r="90" spans="1:14" s="68" customFormat="1">
      <c r="A90" s="76"/>
      <c r="B90" s="44"/>
      <c r="C90" s="44"/>
      <c r="D90" s="44"/>
      <c r="E90" s="44"/>
      <c r="F90" s="44"/>
      <c r="G90" s="44"/>
      <c r="H90" s="130"/>
      <c r="I90" s="130"/>
      <c r="J90" s="130"/>
      <c r="K90" s="130"/>
      <c r="L90" s="130"/>
      <c r="M90" s="130"/>
      <c r="N90" s="130"/>
    </row>
    <row r="91" spans="1:14" s="68" customFormat="1">
      <c r="A91" s="76"/>
      <c r="B91" s="44"/>
      <c r="C91" s="44"/>
      <c r="D91" s="44"/>
      <c r="E91" s="44"/>
      <c r="F91" s="44"/>
      <c r="G91" s="44"/>
      <c r="H91" s="130"/>
      <c r="I91" s="130"/>
      <c r="J91" s="130"/>
      <c r="K91" s="130"/>
      <c r="L91" s="130"/>
      <c r="M91" s="130"/>
      <c r="N91" s="130"/>
    </row>
    <row r="92" spans="1:14" s="68" customFormat="1">
      <c r="A92" s="76"/>
      <c r="B92" s="44"/>
      <c r="C92" s="44"/>
      <c r="D92" s="44"/>
      <c r="E92" s="44"/>
      <c r="F92" s="44"/>
      <c r="G92" s="44"/>
      <c r="H92" s="130"/>
      <c r="I92" s="130"/>
      <c r="J92" s="130"/>
      <c r="K92" s="130"/>
      <c r="L92" s="130"/>
      <c r="M92" s="130"/>
      <c r="N92" s="130"/>
    </row>
    <row r="93" spans="1:14" s="68" customFormat="1">
      <c r="A93" s="76"/>
      <c r="B93" s="44"/>
      <c r="C93" s="44"/>
      <c r="D93" s="44"/>
      <c r="E93" s="44"/>
      <c r="F93" s="44"/>
      <c r="G93" s="44"/>
      <c r="H93" s="130"/>
      <c r="I93" s="130"/>
      <c r="J93" s="130"/>
      <c r="K93" s="130"/>
      <c r="L93" s="130"/>
      <c r="M93" s="130"/>
      <c r="N93" s="130"/>
    </row>
    <row r="94" spans="1:14" s="68" customFormat="1">
      <c r="A94" s="76"/>
      <c r="B94" s="44"/>
      <c r="C94" s="44"/>
      <c r="D94" s="44"/>
      <c r="E94" s="44"/>
      <c r="F94" s="44"/>
      <c r="G94" s="44"/>
      <c r="H94" s="130"/>
      <c r="I94" s="130"/>
      <c r="J94" s="130"/>
      <c r="K94" s="130"/>
      <c r="L94" s="130"/>
      <c r="M94" s="130"/>
      <c r="N94" s="130"/>
    </row>
    <row r="95" spans="1:14" s="68" customFormat="1">
      <c r="A95" s="76"/>
      <c r="B95" s="44"/>
      <c r="C95" s="44"/>
      <c r="D95" s="44"/>
      <c r="E95" s="44"/>
      <c r="F95" s="44"/>
      <c r="G95" s="44"/>
      <c r="H95" s="130"/>
      <c r="I95" s="130"/>
      <c r="J95" s="130"/>
      <c r="K95" s="130"/>
      <c r="L95" s="130"/>
      <c r="M95" s="130"/>
      <c r="N95" s="130"/>
    </row>
    <row r="96" spans="1:14" s="68" customFormat="1">
      <c r="A96" s="76"/>
      <c r="B96" s="44"/>
      <c r="C96" s="44"/>
      <c r="D96" s="44"/>
      <c r="E96" s="44"/>
      <c r="F96" s="44"/>
      <c r="G96" s="44"/>
      <c r="H96" s="130"/>
      <c r="I96" s="130"/>
      <c r="J96" s="130"/>
      <c r="K96" s="130"/>
      <c r="L96" s="130"/>
      <c r="M96" s="130"/>
      <c r="N96" s="130"/>
    </row>
    <row r="97" spans="1:14" s="68" customFormat="1">
      <c r="A97" s="76"/>
      <c r="B97" s="44"/>
      <c r="C97" s="44"/>
      <c r="D97" s="44"/>
      <c r="E97" s="44"/>
      <c r="F97" s="44"/>
      <c r="G97" s="44"/>
      <c r="H97" s="130"/>
      <c r="I97" s="130"/>
      <c r="J97" s="130"/>
      <c r="K97" s="130"/>
      <c r="L97" s="130"/>
      <c r="M97" s="130"/>
      <c r="N97" s="130"/>
    </row>
    <row r="98" spans="1:14" s="68" customFormat="1">
      <c r="A98" s="76"/>
      <c r="B98" s="44"/>
      <c r="C98" s="44"/>
      <c r="D98" s="44"/>
      <c r="E98" s="44"/>
      <c r="F98" s="44"/>
      <c r="G98" s="44"/>
      <c r="H98" s="130"/>
      <c r="I98" s="130"/>
      <c r="J98" s="130"/>
      <c r="K98" s="130"/>
      <c r="L98" s="130"/>
      <c r="M98" s="130"/>
      <c r="N98" s="130"/>
    </row>
    <row r="99" spans="1:14" s="68" customFormat="1">
      <c r="A99" s="76"/>
      <c r="B99" s="44"/>
      <c r="C99" s="44"/>
      <c r="D99" s="44"/>
      <c r="E99" s="44"/>
      <c r="F99" s="44"/>
      <c r="G99" s="44"/>
      <c r="H99" s="130"/>
      <c r="I99" s="130"/>
      <c r="J99" s="130"/>
      <c r="K99" s="130"/>
      <c r="L99" s="130"/>
      <c r="M99" s="130"/>
      <c r="N99" s="130"/>
    </row>
    <row r="100" spans="1:14" s="68" customFormat="1">
      <c r="A100" s="76"/>
      <c r="B100" s="44"/>
      <c r="C100" s="44"/>
      <c r="D100" s="44"/>
      <c r="E100" s="44"/>
      <c r="F100" s="44"/>
      <c r="G100" s="44"/>
      <c r="H100" s="130"/>
      <c r="I100" s="130"/>
      <c r="J100" s="130"/>
      <c r="K100" s="130"/>
      <c r="L100" s="130"/>
      <c r="M100" s="130"/>
      <c r="N100" s="130"/>
    </row>
    <row r="101" spans="1:14" s="68" customFormat="1">
      <c r="A101" s="76"/>
      <c r="B101" s="44"/>
      <c r="C101" s="44"/>
      <c r="D101" s="44"/>
      <c r="E101" s="44"/>
      <c r="F101" s="44"/>
      <c r="G101" s="44"/>
      <c r="H101" s="130"/>
      <c r="I101" s="130"/>
      <c r="J101" s="130"/>
      <c r="K101" s="130"/>
      <c r="L101" s="130"/>
      <c r="M101" s="130"/>
      <c r="N101" s="130"/>
    </row>
    <row r="102" spans="1:14" s="68" customFormat="1">
      <c r="A102" s="76"/>
      <c r="B102" s="44"/>
      <c r="C102" s="44"/>
      <c r="D102" s="44"/>
      <c r="E102" s="44"/>
      <c r="F102" s="44"/>
      <c r="G102" s="44"/>
      <c r="H102" s="130"/>
      <c r="I102" s="130"/>
      <c r="J102" s="130"/>
      <c r="K102" s="130"/>
      <c r="L102" s="130"/>
      <c r="M102" s="130"/>
      <c r="N102" s="130"/>
    </row>
    <row r="103" spans="1:14" s="68" customFormat="1">
      <c r="A103" s="76"/>
      <c r="B103" s="44"/>
      <c r="C103" s="44"/>
      <c r="D103" s="44"/>
      <c r="E103" s="44"/>
      <c r="F103" s="44"/>
      <c r="G103" s="44"/>
      <c r="H103" s="130"/>
      <c r="I103" s="130"/>
      <c r="J103" s="130"/>
      <c r="K103" s="130"/>
      <c r="L103" s="130"/>
      <c r="M103" s="130"/>
      <c r="N103" s="130"/>
    </row>
    <row r="104" spans="1:14" s="68" customFormat="1">
      <c r="A104" s="76"/>
      <c r="B104" s="44"/>
      <c r="C104" s="44"/>
      <c r="D104" s="44"/>
      <c r="E104" s="44"/>
      <c r="F104" s="44"/>
      <c r="G104" s="44"/>
      <c r="H104" s="130"/>
      <c r="I104" s="130"/>
      <c r="J104" s="130"/>
      <c r="K104" s="130"/>
      <c r="L104" s="130"/>
      <c r="M104" s="130"/>
      <c r="N104" s="130"/>
    </row>
    <row r="105" spans="1:14" s="68" customFormat="1">
      <c r="A105" s="76"/>
      <c r="B105" s="44"/>
      <c r="C105" s="44"/>
      <c r="D105" s="44"/>
      <c r="E105" s="44"/>
      <c r="F105" s="44"/>
      <c r="G105" s="44"/>
      <c r="H105" s="130"/>
      <c r="I105" s="130"/>
      <c r="J105" s="130"/>
      <c r="K105" s="130"/>
      <c r="L105" s="130"/>
      <c r="M105" s="130"/>
      <c r="N105" s="130"/>
    </row>
    <row r="106" spans="1:14" s="68" customFormat="1">
      <c r="A106" s="76"/>
      <c r="B106" s="44"/>
      <c r="C106" s="44"/>
      <c r="D106" s="44"/>
      <c r="E106" s="44"/>
      <c r="F106" s="44"/>
      <c r="G106" s="44"/>
      <c r="H106" s="130"/>
      <c r="I106" s="130"/>
      <c r="J106" s="130"/>
      <c r="K106" s="130"/>
      <c r="L106" s="130"/>
      <c r="M106" s="130"/>
      <c r="N106" s="130"/>
    </row>
    <row r="107" spans="1:14" s="68" customFormat="1">
      <c r="A107" s="76"/>
      <c r="B107" s="44"/>
      <c r="C107" s="44"/>
      <c r="D107" s="44"/>
      <c r="E107" s="44"/>
      <c r="F107" s="44"/>
      <c r="G107" s="44"/>
      <c r="H107" s="130"/>
      <c r="I107" s="130"/>
      <c r="J107" s="130"/>
      <c r="K107" s="130"/>
      <c r="L107" s="130"/>
      <c r="M107" s="130"/>
      <c r="N107" s="130"/>
    </row>
    <row r="108" spans="1:14" s="68" customFormat="1">
      <c r="A108" s="76"/>
      <c r="B108" s="44"/>
      <c r="C108" s="44"/>
      <c r="D108" s="44"/>
      <c r="E108" s="44"/>
      <c r="F108" s="44"/>
      <c r="G108" s="44"/>
      <c r="H108" s="130"/>
      <c r="I108" s="130"/>
      <c r="J108" s="130"/>
      <c r="K108" s="130"/>
      <c r="L108" s="130"/>
      <c r="M108" s="130"/>
      <c r="N108" s="130"/>
    </row>
    <row r="109" spans="1:14" s="68" customFormat="1">
      <c r="A109" s="76"/>
      <c r="B109" s="44"/>
      <c r="C109" s="44"/>
      <c r="D109" s="44"/>
      <c r="E109" s="44"/>
      <c r="F109" s="44"/>
      <c r="G109" s="44"/>
      <c r="H109" s="130"/>
      <c r="I109" s="130"/>
      <c r="J109" s="130"/>
      <c r="K109" s="130"/>
      <c r="L109" s="130"/>
      <c r="M109" s="130"/>
      <c r="N109" s="130"/>
    </row>
    <row r="110" spans="1:14" s="68" customFormat="1">
      <c r="A110" s="76"/>
      <c r="B110" s="44"/>
      <c r="C110" s="44"/>
      <c r="D110" s="44"/>
      <c r="E110" s="44"/>
      <c r="F110" s="44"/>
      <c r="G110" s="44"/>
      <c r="H110" s="130"/>
      <c r="I110" s="130"/>
      <c r="J110" s="130"/>
      <c r="K110" s="130"/>
      <c r="L110" s="130"/>
      <c r="M110" s="130"/>
      <c r="N110" s="130"/>
    </row>
    <row r="111" spans="1:14" s="68" customFormat="1">
      <c r="A111" s="76"/>
      <c r="B111" s="44"/>
      <c r="C111" s="44"/>
      <c r="D111" s="44"/>
      <c r="E111" s="44"/>
      <c r="F111" s="44"/>
      <c r="G111" s="44"/>
      <c r="H111" s="130"/>
      <c r="I111" s="130"/>
      <c r="J111" s="130"/>
      <c r="K111" s="130"/>
      <c r="L111" s="130"/>
      <c r="M111" s="130"/>
      <c r="N111" s="130"/>
    </row>
    <row r="112" spans="1:14" s="68" customFormat="1">
      <c r="A112" s="76"/>
      <c r="B112" s="44"/>
      <c r="C112" s="44"/>
      <c r="D112" s="44"/>
      <c r="E112" s="44"/>
      <c r="F112" s="44"/>
      <c r="G112" s="44"/>
      <c r="H112" s="130"/>
      <c r="I112" s="130"/>
      <c r="J112" s="130"/>
      <c r="K112" s="130"/>
      <c r="L112" s="130"/>
      <c r="M112" s="130"/>
      <c r="N112" s="130"/>
    </row>
    <row r="113" spans="1:14" s="68" customFormat="1">
      <c r="A113" s="76"/>
      <c r="B113" s="44"/>
      <c r="C113" s="44"/>
      <c r="D113" s="44"/>
      <c r="E113" s="44"/>
      <c r="F113" s="44"/>
      <c r="G113" s="44"/>
      <c r="H113" s="130"/>
      <c r="I113" s="130"/>
      <c r="J113" s="130"/>
      <c r="K113" s="130"/>
      <c r="L113" s="130"/>
      <c r="M113" s="130"/>
      <c r="N113" s="130"/>
    </row>
    <row r="114" spans="1:14" s="68" customFormat="1">
      <c r="A114" s="76"/>
      <c r="B114" s="44"/>
      <c r="C114" s="44"/>
      <c r="D114" s="44"/>
      <c r="E114" s="44"/>
      <c r="F114" s="44"/>
      <c r="G114" s="44"/>
      <c r="H114" s="130"/>
      <c r="I114" s="130"/>
      <c r="J114" s="130"/>
      <c r="K114" s="130"/>
      <c r="L114" s="130"/>
      <c r="M114" s="130"/>
      <c r="N114" s="130"/>
    </row>
    <row r="115" spans="1:14" s="68" customFormat="1">
      <c r="A115" s="76"/>
      <c r="B115" s="44"/>
      <c r="C115" s="44"/>
      <c r="D115" s="44"/>
      <c r="E115" s="44"/>
      <c r="F115" s="44"/>
      <c r="G115" s="44"/>
      <c r="H115" s="130"/>
      <c r="I115" s="130"/>
      <c r="J115" s="130"/>
      <c r="K115" s="130"/>
      <c r="L115" s="130"/>
      <c r="M115" s="130"/>
      <c r="N115" s="130"/>
    </row>
    <row r="116" spans="1:14" s="68" customFormat="1">
      <c r="A116" s="76"/>
      <c r="B116" s="44"/>
      <c r="C116" s="44"/>
      <c r="D116" s="44"/>
      <c r="E116" s="44"/>
      <c r="F116" s="44"/>
      <c r="G116" s="44"/>
      <c r="H116" s="130"/>
      <c r="I116" s="130"/>
      <c r="J116" s="130"/>
      <c r="K116" s="130"/>
      <c r="L116" s="130"/>
      <c r="M116" s="130"/>
      <c r="N116" s="130"/>
    </row>
    <row r="117" spans="1:14" s="68" customFormat="1">
      <c r="A117" s="76"/>
      <c r="B117" s="44"/>
      <c r="C117" s="44"/>
      <c r="D117" s="44"/>
      <c r="E117" s="44"/>
      <c r="F117" s="44"/>
      <c r="G117" s="44"/>
      <c r="H117" s="130"/>
      <c r="I117" s="130"/>
      <c r="J117" s="130"/>
      <c r="K117" s="130"/>
      <c r="L117" s="130"/>
      <c r="M117" s="130"/>
      <c r="N117" s="130"/>
    </row>
    <row r="118" spans="1:14" s="68" customFormat="1">
      <c r="A118" s="76"/>
      <c r="B118" s="44"/>
      <c r="C118" s="44"/>
      <c r="D118" s="44"/>
      <c r="E118" s="44"/>
      <c r="F118" s="44"/>
      <c r="G118" s="44"/>
      <c r="H118" s="130"/>
      <c r="I118" s="130"/>
      <c r="J118" s="130"/>
      <c r="K118" s="130"/>
      <c r="L118" s="130"/>
      <c r="M118" s="130"/>
      <c r="N118" s="130"/>
    </row>
    <row r="119" spans="1:14" s="68" customFormat="1">
      <c r="A119" s="76"/>
      <c r="B119" s="44"/>
      <c r="C119" s="44"/>
      <c r="D119" s="44"/>
      <c r="E119" s="44"/>
      <c r="F119" s="44"/>
      <c r="G119" s="44"/>
      <c r="H119" s="130"/>
      <c r="I119" s="130"/>
      <c r="J119" s="130"/>
      <c r="K119" s="130"/>
      <c r="L119" s="130"/>
      <c r="M119" s="130"/>
      <c r="N119" s="130"/>
    </row>
    <row r="120" spans="1:14" s="68" customFormat="1">
      <c r="A120" s="76"/>
      <c r="B120" s="44"/>
      <c r="C120" s="44"/>
      <c r="D120" s="44"/>
      <c r="E120" s="44"/>
      <c r="F120" s="44"/>
      <c r="G120" s="44"/>
      <c r="H120" s="130"/>
      <c r="I120" s="130"/>
      <c r="J120" s="130"/>
      <c r="K120" s="130"/>
      <c r="L120" s="130"/>
      <c r="M120" s="130"/>
      <c r="N120" s="130"/>
    </row>
    <row r="121" spans="1:14" s="68" customFormat="1">
      <c r="A121" s="76"/>
      <c r="B121" s="44"/>
      <c r="C121" s="44"/>
      <c r="D121" s="44"/>
      <c r="E121" s="44"/>
      <c r="F121" s="44"/>
      <c r="G121" s="44"/>
      <c r="H121" s="130"/>
      <c r="I121" s="130"/>
      <c r="J121" s="130"/>
      <c r="K121" s="130"/>
      <c r="L121" s="130"/>
      <c r="M121" s="130"/>
      <c r="N121" s="130"/>
    </row>
    <row r="122" spans="1:14" s="68" customFormat="1">
      <c r="A122" s="76"/>
      <c r="B122" s="44"/>
      <c r="C122" s="44"/>
      <c r="D122" s="44"/>
      <c r="E122" s="44"/>
      <c r="F122" s="44"/>
      <c r="G122" s="44"/>
      <c r="H122" s="130"/>
      <c r="I122" s="130"/>
      <c r="J122" s="130"/>
      <c r="K122" s="130"/>
      <c r="L122" s="130"/>
      <c r="M122" s="130"/>
      <c r="N122" s="130"/>
    </row>
    <row r="123" spans="1:14" s="68" customFormat="1">
      <c r="A123" s="76"/>
      <c r="B123" s="44"/>
      <c r="C123" s="44"/>
      <c r="D123" s="44"/>
      <c r="E123" s="44"/>
      <c r="F123" s="44"/>
      <c r="G123" s="44"/>
      <c r="H123" s="130"/>
      <c r="I123" s="130"/>
      <c r="J123" s="130"/>
      <c r="K123" s="130"/>
      <c r="L123" s="130"/>
      <c r="M123" s="130"/>
      <c r="N123" s="130"/>
    </row>
    <row r="124" spans="1:14" s="68" customFormat="1">
      <c r="A124" s="76"/>
      <c r="B124" s="44"/>
      <c r="C124" s="44"/>
      <c r="D124" s="44"/>
      <c r="E124" s="44"/>
      <c r="F124" s="44"/>
      <c r="G124" s="44"/>
      <c r="H124" s="130"/>
      <c r="I124" s="130"/>
      <c r="J124" s="130"/>
      <c r="K124" s="130"/>
      <c r="L124" s="130"/>
      <c r="M124" s="130"/>
      <c r="N124" s="130"/>
    </row>
    <row r="125" spans="1:14" s="68" customFormat="1">
      <c r="A125" s="76"/>
      <c r="B125" s="44"/>
      <c r="C125" s="44"/>
      <c r="D125" s="44"/>
      <c r="E125" s="44"/>
      <c r="F125" s="44"/>
      <c r="G125" s="44"/>
      <c r="H125" s="130"/>
      <c r="I125" s="130"/>
      <c r="J125" s="130"/>
      <c r="K125" s="130"/>
      <c r="L125" s="130"/>
      <c r="M125" s="130"/>
      <c r="N125" s="130"/>
    </row>
    <row r="126" spans="1:14" s="68" customFormat="1">
      <c r="A126" s="76"/>
      <c r="B126" s="44"/>
      <c r="C126" s="44"/>
      <c r="D126" s="44"/>
      <c r="E126" s="44"/>
      <c r="F126" s="44"/>
      <c r="G126" s="44"/>
      <c r="H126" s="130"/>
      <c r="I126" s="130"/>
      <c r="J126" s="130"/>
      <c r="K126" s="130"/>
      <c r="L126" s="130"/>
      <c r="M126" s="130"/>
      <c r="N126" s="130"/>
    </row>
    <row r="127" spans="1:14" s="68" customFormat="1">
      <c r="A127" s="76"/>
      <c r="B127" s="44"/>
      <c r="C127" s="44"/>
      <c r="D127" s="44"/>
      <c r="E127" s="44"/>
      <c r="F127" s="44"/>
      <c r="G127" s="44"/>
      <c r="H127" s="130"/>
      <c r="I127" s="130"/>
      <c r="J127" s="130"/>
      <c r="K127" s="130"/>
      <c r="L127" s="130"/>
      <c r="M127" s="130"/>
      <c r="N127" s="130"/>
    </row>
    <row r="128" spans="1:14" s="68" customFormat="1">
      <c r="A128" s="76"/>
      <c r="B128" s="44"/>
      <c r="C128" s="44"/>
      <c r="D128" s="44"/>
      <c r="E128" s="44"/>
      <c r="F128" s="44"/>
      <c r="G128" s="44"/>
      <c r="H128" s="130"/>
      <c r="I128" s="130"/>
      <c r="J128" s="130"/>
      <c r="K128" s="130"/>
      <c r="L128" s="130"/>
      <c r="M128" s="130"/>
      <c r="N128" s="130"/>
    </row>
    <row r="129" spans="1:14" s="68" customFormat="1">
      <c r="A129" s="76"/>
      <c r="B129" s="44"/>
      <c r="C129" s="44"/>
      <c r="D129" s="44"/>
      <c r="E129" s="44"/>
      <c r="F129" s="44"/>
      <c r="G129" s="44"/>
      <c r="H129" s="130"/>
      <c r="I129" s="130"/>
      <c r="J129" s="130"/>
      <c r="K129" s="130"/>
      <c r="L129" s="130"/>
      <c r="M129" s="130"/>
      <c r="N129" s="130"/>
    </row>
    <row r="130" spans="1:14" s="68" customFormat="1">
      <c r="A130" s="76"/>
      <c r="B130" s="44"/>
      <c r="C130" s="44"/>
      <c r="D130" s="44"/>
      <c r="E130" s="44"/>
      <c r="F130" s="44"/>
      <c r="G130" s="44"/>
      <c r="H130" s="130"/>
      <c r="I130" s="130"/>
      <c r="J130" s="130"/>
      <c r="K130" s="130"/>
      <c r="L130" s="130"/>
      <c r="M130" s="130"/>
      <c r="N130" s="130"/>
    </row>
    <row r="131" spans="1:14" s="68" customFormat="1">
      <c r="A131" s="76"/>
      <c r="B131" s="44"/>
      <c r="C131" s="44"/>
      <c r="D131" s="44"/>
      <c r="E131" s="44"/>
      <c r="F131" s="44"/>
      <c r="G131" s="44"/>
      <c r="H131" s="130"/>
      <c r="I131" s="130"/>
      <c r="J131" s="130"/>
      <c r="K131" s="130"/>
      <c r="L131" s="130"/>
      <c r="M131" s="130"/>
      <c r="N131" s="130"/>
    </row>
    <row r="132" spans="1:14" s="68" customFormat="1">
      <c r="A132" s="76"/>
      <c r="B132" s="44"/>
      <c r="C132" s="44"/>
      <c r="D132" s="44"/>
      <c r="E132" s="44"/>
      <c r="F132" s="44"/>
      <c r="G132" s="44"/>
      <c r="H132" s="130"/>
      <c r="I132" s="130"/>
      <c r="J132" s="130"/>
      <c r="K132" s="130"/>
      <c r="L132" s="130"/>
      <c r="M132" s="130"/>
      <c r="N132" s="130"/>
    </row>
    <row r="133" spans="1:14" s="68" customFormat="1">
      <c r="A133" s="76"/>
      <c r="B133" s="44"/>
      <c r="C133" s="44"/>
      <c r="D133" s="44"/>
      <c r="E133" s="44"/>
      <c r="F133" s="44"/>
      <c r="G133" s="44"/>
      <c r="H133" s="130"/>
      <c r="I133" s="130"/>
      <c r="J133" s="130"/>
      <c r="K133" s="130"/>
      <c r="L133" s="130"/>
      <c r="M133" s="130"/>
      <c r="N133" s="130"/>
    </row>
    <row r="134" spans="1:14" s="68" customFormat="1">
      <c r="A134" s="76"/>
      <c r="B134" s="44"/>
      <c r="C134" s="44"/>
      <c r="D134" s="44"/>
      <c r="E134" s="44"/>
      <c r="F134" s="44"/>
      <c r="G134" s="44"/>
      <c r="H134" s="130"/>
      <c r="I134" s="130"/>
      <c r="J134" s="130"/>
      <c r="K134" s="130"/>
      <c r="L134" s="130"/>
      <c r="M134" s="130"/>
      <c r="N134" s="130"/>
    </row>
    <row r="135" spans="1:14" s="68" customFormat="1">
      <c r="A135" s="76"/>
      <c r="B135" s="44"/>
      <c r="C135" s="44"/>
      <c r="D135" s="44"/>
      <c r="E135" s="44"/>
      <c r="F135" s="44"/>
      <c r="G135" s="44"/>
      <c r="H135" s="130"/>
      <c r="I135" s="130"/>
      <c r="J135" s="130"/>
      <c r="K135" s="130"/>
      <c r="L135" s="130"/>
      <c r="M135" s="130"/>
      <c r="N135" s="130"/>
    </row>
    <row r="136" spans="1:14" s="68" customFormat="1">
      <c r="A136" s="76"/>
      <c r="B136" s="44"/>
      <c r="C136" s="44"/>
      <c r="D136" s="44"/>
      <c r="E136" s="44"/>
      <c r="F136" s="44"/>
      <c r="G136" s="44"/>
      <c r="H136" s="130"/>
      <c r="I136" s="130"/>
      <c r="J136" s="130"/>
      <c r="K136" s="130"/>
      <c r="L136" s="130"/>
      <c r="M136" s="130"/>
      <c r="N136" s="130"/>
    </row>
    <row r="137" spans="1:14" s="68" customFormat="1">
      <c r="A137" s="76"/>
      <c r="B137" s="44"/>
      <c r="C137" s="44"/>
      <c r="D137" s="44"/>
      <c r="E137" s="44"/>
      <c r="F137" s="44"/>
      <c r="G137" s="44"/>
      <c r="H137" s="130"/>
      <c r="I137" s="130"/>
      <c r="J137" s="130"/>
      <c r="K137" s="130"/>
      <c r="L137" s="130"/>
      <c r="M137" s="130"/>
      <c r="N137" s="130"/>
    </row>
    <row r="138" spans="1:14" s="68" customFormat="1">
      <c r="A138" s="76"/>
      <c r="B138" s="44"/>
      <c r="C138" s="44"/>
      <c r="D138" s="44"/>
      <c r="E138" s="44"/>
      <c r="F138" s="44"/>
      <c r="G138" s="44"/>
      <c r="H138" s="130"/>
      <c r="I138" s="130"/>
      <c r="J138" s="130"/>
      <c r="K138" s="130"/>
      <c r="L138" s="130"/>
      <c r="M138" s="130"/>
      <c r="N138" s="130"/>
    </row>
    <row r="139" spans="1:14" s="68" customFormat="1">
      <c r="A139" s="76"/>
      <c r="B139" s="44"/>
      <c r="C139" s="44"/>
      <c r="D139" s="44"/>
      <c r="E139" s="44"/>
      <c r="F139" s="44"/>
      <c r="G139" s="44"/>
      <c r="H139" s="130"/>
      <c r="I139" s="130"/>
      <c r="J139" s="130"/>
      <c r="K139" s="130"/>
      <c r="L139" s="130"/>
      <c r="M139" s="130"/>
      <c r="N139" s="130"/>
    </row>
    <row r="140" spans="1:14" s="68" customFormat="1">
      <c r="A140" s="76"/>
      <c r="B140" s="44"/>
      <c r="C140" s="44"/>
      <c r="D140" s="44"/>
      <c r="E140" s="44"/>
      <c r="F140" s="44"/>
      <c r="G140" s="44"/>
      <c r="H140" s="130"/>
      <c r="I140" s="130"/>
      <c r="J140" s="130"/>
      <c r="K140" s="130"/>
      <c r="L140" s="130"/>
      <c r="M140" s="130"/>
      <c r="N140" s="130"/>
    </row>
    <row r="141" spans="1:14" s="68" customFormat="1">
      <c r="A141" s="76"/>
      <c r="B141" s="44"/>
      <c r="C141" s="44"/>
      <c r="D141" s="44"/>
      <c r="E141" s="44"/>
      <c r="F141" s="44"/>
      <c r="G141" s="44"/>
      <c r="H141" s="130"/>
      <c r="I141" s="130"/>
      <c r="J141" s="130"/>
      <c r="K141" s="130"/>
      <c r="L141" s="130"/>
      <c r="M141" s="130"/>
      <c r="N141" s="130"/>
    </row>
    <row r="142" spans="1:14" s="68" customFormat="1">
      <c r="A142" s="76"/>
      <c r="B142" s="44"/>
      <c r="C142" s="44"/>
      <c r="D142" s="44"/>
      <c r="E142" s="44"/>
      <c r="F142" s="44"/>
      <c r="G142" s="44"/>
      <c r="H142" s="130"/>
      <c r="I142" s="130"/>
      <c r="J142" s="130"/>
      <c r="K142" s="130"/>
      <c r="L142" s="130"/>
      <c r="M142" s="130"/>
      <c r="N142" s="130"/>
    </row>
    <row r="143" spans="1:14" s="68" customFormat="1">
      <c r="A143" s="76"/>
      <c r="B143" s="44"/>
      <c r="C143" s="44"/>
      <c r="D143" s="44"/>
      <c r="E143" s="44"/>
      <c r="F143" s="44"/>
      <c r="G143" s="44"/>
      <c r="H143" s="130"/>
      <c r="I143" s="130"/>
      <c r="J143" s="130"/>
      <c r="K143" s="130"/>
      <c r="L143" s="130"/>
      <c r="M143" s="130"/>
      <c r="N143" s="130"/>
    </row>
    <row r="144" spans="1:14" s="68" customFormat="1">
      <c r="A144" s="76"/>
      <c r="B144" s="44"/>
      <c r="C144" s="44"/>
      <c r="D144" s="44"/>
      <c r="E144" s="44"/>
      <c r="F144" s="44"/>
      <c r="G144" s="44"/>
      <c r="H144" s="130"/>
      <c r="I144" s="130"/>
      <c r="J144" s="130"/>
      <c r="K144" s="130"/>
      <c r="L144" s="130"/>
      <c r="M144" s="130"/>
      <c r="N144" s="130"/>
    </row>
    <row r="145" spans="1:14" s="68" customFormat="1">
      <c r="A145" s="76"/>
      <c r="B145" s="44"/>
      <c r="C145" s="44"/>
      <c r="D145" s="44"/>
      <c r="E145" s="44"/>
      <c r="F145" s="44"/>
      <c r="G145" s="44"/>
      <c r="H145" s="130"/>
      <c r="I145" s="130"/>
      <c r="J145" s="130"/>
      <c r="K145" s="130"/>
      <c r="L145" s="130"/>
      <c r="M145" s="130"/>
      <c r="N145" s="130"/>
    </row>
    <row r="146" spans="1:14" s="68" customFormat="1">
      <c r="A146" s="76"/>
      <c r="B146" s="44"/>
      <c r="C146" s="44"/>
      <c r="D146" s="44"/>
      <c r="E146" s="44"/>
      <c r="F146" s="44"/>
      <c r="G146" s="44"/>
      <c r="H146" s="130"/>
      <c r="I146" s="130"/>
      <c r="J146" s="130"/>
      <c r="K146" s="130"/>
      <c r="L146" s="130"/>
      <c r="M146" s="130"/>
      <c r="N146" s="130"/>
    </row>
    <row r="147" spans="1:14" s="68" customFormat="1">
      <c r="A147" s="76"/>
      <c r="B147" s="44"/>
      <c r="C147" s="44"/>
      <c r="D147" s="44"/>
      <c r="E147" s="44"/>
      <c r="F147" s="44"/>
      <c r="G147" s="44"/>
      <c r="H147" s="130"/>
      <c r="I147" s="130"/>
      <c r="J147" s="130"/>
      <c r="K147" s="130"/>
      <c r="L147" s="130"/>
      <c r="M147" s="130"/>
      <c r="N147" s="130"/>
    </row>
    <row r="148" spans="1:14" s="68" customFormat="1">
      <c r="A148" s="76"/>
      <c r="B148" s="44"/>
      <c r="C148" s="44"/>
      <c r="D148" s="44"/>
      <c r="E148" s="44"/>
      <c r="F148" s="44"/>
      <c r="G148" s="44"/>
      <c r="H148" s="130"/>
      <c r="I148" s="130"/>
      <c r="J148" s="130"/>
      <c r="K148" s="130"/>
      <c r="L148" s="130"/>
      <c r="M148" s="130"/>
      <c r="N148" s="130"/>
    </row>
    <row r="149" spans="1:14" s="68" customFormat="1">
      <c r="A149" s="76"/>
      <c r="B149" s="44"/>
      <c r="C149" s="44"/>
      <c r="D149" s="44"/>
      <c r="E149" s="44"/>
      <c r="F149" s="44"/>
      <c r="G149" s="44"/>
      <c r="H149" s="130"/>
      <c r="I149" s="130"/>
      <c r="J149" s="130"/>
      <c r="K149" s="130"/>
      <c r="L149" s="130"/>
      <c r="M149" s="130"/>
      <c r="N149" s="130"/>
    </row>
    <row r="150" spans="1:14" s="68" customFormat="1">
      <c r="A150" s="76"/>
      <c r="B150" s="44"/>
      <c r="C150" s="44"/>
      <c r="D150" s="44"/>
      <c r="E150" s="44"/>
      <c r="F150" s="44"/>
      <c r="G150" s="44"/>
      <c r="H150" s="130"/>
      <c r="I150" s="130"/>
      <c r="J150" s="130"/>
      <c r="K150" s="130"/>
      <c r="L150" s="130"/>
      <c r="M150" s="130"/>
      <c r="N150" s="130"/>
    </row>
    <row r="151" spans="1:14" s="68" customFormat="1">
      <c r="A151" s="76"/>
      <c r="B151" s="44"/>
      <c r="C151" s="44"/>
      <c r="D151" s="44"/>
      <c r="E151" s="44"/>
      <c r="F151" s="44"/>
      <c r="G151" s="44"/>
      <c r="H151" s="130"/>
      <c r="I151" s="130"/>
      <c r="J151" s="130"/>
      <c r="K151" s="130"/>
      <c r="L151" s="130"/>
      <c r="M151" s="130"/>
      <c r="N151" s="130"/>
    </row>
    <row r="152" spans="1:14" s="68" customFormat="1">
      <c r="A152" s="76"/>
      <c r="B152" s="44"/>
      <c r="C152" s="44"/>
      <c r="D152" s="44"/>
      <c r="E152" s="44"/>
      <c r="F152" s="44"/>
      <c r="G152" s="44"/>
      <c r="H152" s="130"/>
      <c r="I152" s="130"/>
      <c r="J152" s="130"/>
      <c r="K152" s="130"/>
      <c r="L152" s="130"/>
      <c r="M152" s="130"/>
      <c r="N152" s="130"/>
    </row>
    <row r="153" spans="1:14" s="68" customFormat="1">
      <c r="A153" s="76"/>
      <c r="B153" s="44"/>
      <c r="C153" s="44"/>
      <c r="D153" s="44"/>
      <c r="E153" s="44"/>
      <c r="F153" s="44"/>
      <c r="G153" s="44"/>
      <c r="H153" s="130"/>
      <c r="I153" s="130"/>
      <c r="J153" s="130"/>
      <c r="K153" s="130"/>
      <c r="L153" s="130"/>
      <c r="M153" s="130"/>
      <c r="N153" s="130"/>
    </row>
    <row r="154" spans="1:14" s="68" customFormat="1">
      <c r="A154" s="76"/>
      <c r="B154" s="44"/>
      <c r="C154" s="44"/>
      <c r="D154" s="44"/>
      <c r="E154" s="44"/>
      <c r="F154" s="44"/>
      <c r="G154" s="44"/>
      <c r="H154" s="130"/>
      <c r="I154" s="130"/>
      <c r="J154" s="130"/>
      <c r="K154" s="130"/>
      <c r="L154" s="130"/>
      <c r="M154" s="130"/>
      <c r="N154" s="130"/>
    </row>
    <row r="155" spans="1:14" s="68" customFormat="1">
      <c r="A155" s="76"/>
      <c r="B155" s="44"/>
      <c r="C155" s="44"/>
      <c r="D155" s="44"/>
      <c r="E155" s="44"/>
      <c r="F155" s="44"/>
      <c r="G155" s="44"/>
      <c r="H155" s="130"/>
      <c r="I155" s="130"/>
      <c r="J155" s="130"/>
      <c r="K155" s="130"/>
      <c r="L155" s="130"/>
      <c r="M155" s="130"/>
      <c r="N155" s="130"/>
    </row>
    <row r="156" spans="1:14" s="68" customFormat="1">
      <c r="A156" s="76"/>
      <c r="B156" s="44"/>
      <c r="C156" s="44"/>
      <c r="D156" s="44"/>
      <c r="E156" s="44"/>
      <c r="F156" s="44"/>
      <c r="G156" s="44"/>
      <c r="H156" s="130"/>
      <c r="I156" s="130"/>
      <c r="J156" s="130"/>
      <c r="K156" s="130"/>
      <c r="L156" s="130"/>
      <c r="M156" s="130"/>
      <c r="N156" s="130"/>
    </row>
    <row r="157" spans="1:14" s="68" customFormat="1">
      <c r="A157" s="76"/>
      <c r="B157" s="44"/>
      <c r="C157" s="44"/>
      <c r="D157" s="44"/>
      <c r="E157" s="44"/>
      <c r="F157" s="44"/>
      <c r="G157" s="44"/>
      <c r="H157" s="130"/>
      <c r="I157" s="130"/>
      <c r="J157" s="130"/>
      <c r="K157" s="130"/>
      <c r="L157" s="130"/>
      <c r="M157" s="130"/>
      <c r="N157" s="130"/>
    </row>
    <row r="158" spans="1:14" s="68" customFormat="1">
      <c r="A158" s="76"/>
      <c r="B158" s="44"/>
      <c r="C158" s="44"/>
      <c r="D158" s="44"/>
      <c r="E158" s="44"/>
      <c r="F158" s="44"/>
      <c r="G158" s="44"/>
      <c r="H158" s="130"/>
      <c r="I158" s="130"/>
      <c r="J158" s="130"/>
      <c r="K158" s="130"/>
      <c r="L158" s="130"/>
      <c r="M158" s="130"/>
      <c r="N158" s="130"/>
    </row>
    <row r="159" spans="1:14" s="68" customFormat="1">
      <c r="A159" s="76"/>
      <c r="B159" s="44"/>
      <c r="C159" s="44"/>
      <c r="D159" s="44"/>
      <c r="E159" s="44"/>
      <c r="F159" s="44"/>
      <c r="G159" s="44"/>
      <c r="H159" s="130"/>
      <c r="I159" s="130"/>
      <c r="J159" s="130"/>
      <c r="K159" s="130"/>
      <c r="L159" s="130"/>
      <c r="M159" s="130"/>
      <c r="N159" s="130"/>
    </row>
    <row r="160" spans="1:14" s="68" customFormat="1">
      <c r="A160" s="76"/>
      <c r="B160" s="44"/>
      <c r="C160" s="44"/>
      <c r="D160" s="44"/>
      <c r="E160" s="44"/>
      <c r="F160" s="44"/>
      <c r="G160" s="44"/>
      <c r="H160" s="130"/>
      <c r="I160" s="130"/>
      <c r="J160" s="130"/>
      <c r="K160" s="130"/>
      <c r="L160" s="130"/>
      <c r="M160" s="130"/>
      <c r="N160" s="130"/>
    </row>
    <row r="161" spans="1:14" s="68" customFormat="1">
      <c r="A161" s="76"/>
      <c r="B161" s="44"/>
      <c r="C161" s="44"/>
      <c r="D161" s="44"/>
      <c r="E161" s="44"/>
      <c r="F161" s="44"/>
      <c r="G161" s="44"/>
      <c r="H161" s="130"/>
      <c r="I161" s="130"/>
      <c r="J161" s="130"/>
      <c r="K161" s="130"/>
      <c r="L161" s="130"/>
      <c r="M161" s="130"/>
      <c r="N161" s="130"/>
    </row>
    <row r="162" spans="1:14" s="68" customFormat="1">
      <c r="A162" s="76"/>
      <c r="B162" s="44"/>
      <c r="C162" s="44"/>
      <c r="D162" s="44"/>
      <c r="E162" s="44"/>
      <c r="F162" s="44"/>
      <c r="G162" s="44"/>
      <c r="H162" s="130"/>
      <c r="I162" s="130"/>
      <c r="J162" s="130"/>
      <c r="K162" s="130"/>
      <c r="L162" s="130"/>
      <c r="M162" s="130"/>
      <c r="N162" s="130"/>
    </row>
    <row r="163" spans="1:14" s="68" customFormat="1">
      <c r="A163" s="76"/>
      <c r="B163" s="44"/>
      <c r="C163" s="44"/>
      <c r="D163" s="44"/>
      <c r="E163" s="44"/>
      <c r="F163" s="44"/>
      <c r="G163" s="44"/>
      <c r="H163" s="130"/>
      <c r="I163" s="130"/>
      <c r="J163" s="130"/>
      <c r="K163" s="130"/>
      <c r="L163" s="130"/>
      <c r="M163" s="130"/>
      <c r="N163" s="130"/>
    </row>
    <row r="164" spans="1:14" s="68" customFormat="1">
      <c r="A164" s="76"/>
      <c r="B164" s="44"/>
      <c r="C164" s="44"/>
      <c r="D164" s="44"/>
      <c r="E164" s="44"/>
      <c r="F164" s="44"/>
      <c r="G164" s="44"/>
      <c r="H164" s="130"/>
      <c r="I164" s="130"/>
      <c r="J164" s="130"/>
      <c r="K164" s="130"/>
      <c r="L164" s="130"/>
      <c r="M164" s="130"/>
      <c r="N164" s="130"/>
    </row>
    <row r="165" spans="1:14" s="68" customFormat="1">
      <c r="A165" s="76"/>
      <c r="B165" s="44"/>
      <c r="C165" s="44"/>
      <c r="D165" s="44"/>
      <c r="E165" s="44"/>
      <c r="F165" s="44"/>
      <c r="G165" s="44"/>
      <c r="H165" s="130"/>
      <c r="I165" s="130"/>
      <c r="J165" s="130"/>
      <c r="K165" s="130"/>
      <c r="L165" s="130"/>
      <c r="M165" s="130"/>
      <c r="N165" s="130"/>
    </row>
    <row r="166" spans="1:14" s="68" customFormat="1">
      <c r="A166" s="76"/>
      <c r="B166" s="44"/>
      <c r="C166" s="44"/>
      <c r="D166" s="44"/>
      <c r="E166" s="44"/>
      <c r="F166" s="44"/>
      <c r="G166" s="44"/>
      <c r="H166" s="130"/>
      <c r="I166" s="130"/>
      <c r="J166" s="130"/>
      <c r="K166" s="130"/>
      <c r="L166" s="130"/>
      <c r="M166" s="130"/>
      <c r="N166" s="130"/>
    </row>
    <row r="167" spans="1:14" s="68" customFormat="1">
      <c r="A167" s="76"/>
      <c r="B167" s="44"/>
      <c r="C167" s="44"/>
      <c r="D167" s="44"/>
      <c r="E167" s="44"/>
      <c r="F167" s="44"/>
      <c r="G167" s="44"/>
      <c r="H167" s="130"/>
      <c r="I167" s="130"/>
      <c r="J167" s="130"/>
      <c r="K167" s="130"/>
      <c r="L167" s="130"/>
      <c r="M167" s="130"/>
      <c r="N167" s="130"/>
    </row>
    <row r="168" spans="1:14" s="68" customFormat="1">
      <c r="A168" s="76"/>
      <c r="B168" s="44"/>
      <c r="C168" s="44"/>
      <c r="D168" s="44"/>
      <c r="E168" s="44"/>
      <c r="F168" s="44"/>
      <c r="G168" s="44"/>
      <c r="H168" s="130"/>
      <c r="I168" s="130"/>
      <c r="J168" s="130"/>
      <c r="K168" s="130"/>
      <c r="L168" s="130"/>
      <c r="M168" s="130"/>
      <c r="N168" s="130"/>
    </row>
    <row r="169" spans="1:14" s="68" customFormat="1">
      <c r="A169" s="76"/>
      <c r="B169" s="44"/>
      <c r="C169" s="44"/>
      <c r="D169" s="44"/>
      <c r="E169" s="44"/>
      <c r="F169" s="44"/>
      <c r="G169" s="44"/>
      <c r="H169" s="130"/>
      <c r="I169" s="130"/>
      <c r="J169" s="130"/>
      <c r="K169" s="130"/>
      <c r="L169" s="130"/>
      <c r="M169" s="130"/>
      <c r="N169" s="130"/>
    </row>
    <row r="170" spans="1:14" s="68" customFormat="1">
      <c r="A170" s="76"/>
      <c r="B170" s="44"/>
      <c r="C170" s="44"/>
      <c r="D170" s="44"/>
      <c r="E170" s="44"/>
      <c r="F170" s="44"/>
      <c r="G170" s="44"/>
      <c r="H170" s="130"/>
      <c r="I170" s="130"/>
      <c r="J170" s="130"/>
      <c r="K170" s="130"/>
      <c r="L170" s="130"/>
      <c r="M170" s="130"/>
      <c r="N170" s="130"/>
    </row>
    <row r="171" spans="1:14" s="68" customFormat="1">
      <c r="A171" s="76"/>
      <c r="B171" s="44"/>
      <c r="C171" s="44"/>
      <c r="D171" s="44"/>
      <c r="E171" s="44"/>
      <c r="F171" s="44"/>
      <c r="G171" s="44"/>
      <c r="H171" s="130"/>
      <c r="I171" s="130"/>
      <c r="J171" s="130"/>
      <c r="K171" s="130"/>
      <c r="L171" s="130"/>
      <c r="M171" s="130"/>
      <c r="N171" s="130"/>
    </row>
    <row r="172" spans="1:14" s="68" customFormat="1">
      <c r="A172" s="76"/>
      <c r="B172" s="44"/>
      <c r="C172" s="44"/>
      <c r="D172" s="44"/>
      <c r="E172" s="44"/>
      <c r="F172" s="44"/>
      <c r="G172" s="44"/>
      <c r="H172" s="130"/>
      <c r="I172" s="130"/>
      <c r="J172" s="130"/>
      <c r="K172" s="130"/>
      <c r="L172" s="130"/>
      <c r="M172" s="130"/>
      <c r="N172" s="130"/>
    </row>
    <row r="173" spans="1:14" s="68" customFormat="1">
      <c r="A173" s="76"/>
      <c r="B173" s="44"/>
      <c r="C173" s="44"/>
      <c r="D173" s="44"/>
      <c r="E173" s="44"/>
      <c r="F173" s="44"/>
      <c r="G173" s="44"/>
      <c r="H173" s="130"/>
      <c r="I173" s="130"/>
      <c r="J173" s="130"/>
      <c r="K173" s="130"/>
      <c r="L173" s="130"/>
      <c r="M173" s="130"/>
      <c r="N173" s="130"/>
    </row>
    <row r="174" spans="1:14" s="68" customFormat="1">
      <c r="A174" s="76"/>
      <c r="B174" s="44"/>
      <c r="C174" s="44"/>
      <c r="D174" s="44"/>
      <c r="E174" s="44"/>
      <c r="F174" s="44"/>
      <c r="G174" s="44"/>
      <c r="H174" s="130"/>
      <c r="I174" s="130"/>
      <c r="J174" s="130"/>
      <c r="K174" s="130"/>
      <c r="L174" s="130"/>
      <c r="M174" s="130"/>
      <c r="N174" s="130"/>
    </row>
    <row r="175" spans="1:14" s="68" customFormat="1">
      <c r="A175" s="76"/>
      <c r="B175" s="44"/>
      <c r="C175" s="44"/>
      <c r="D175" s="44"/>
      <c r="E175" s="44"/>
      <c r="F175" s="44"/>
      <c r="G175" s="44"/>
      <c r="H175" s="130"/>
      <c r="I175" s="130"/>
      <c r="J175" s="130"/>
      <c r="K175" s="130"/>
      <c r="L175" s="130"/>
      <c r="M175" s="130"/>
      <c r="N175" s="130"/>
    </row>
    <row r="176" spans="1:14" s="68" customFormat="1">
      <c r="A176" s="76"/>
      <c r="B176" s="44"/>
      <c r="C176" s="44"/>
      <c r="D176" s="44"/>
      <c r="E176" s="44"/>
      <c r="F176" s="44"/>
      <c r="G176" s="44"/>
      <c r="H176" s="130"/>
      <c r="I176" s="130"/>
      <c r="J176" s="130"/>
      <c r="K176" s="130"/>
      <c r="L176" s="130"/>
      <c r="M176" s="130"/>
      <c r="N176" s="130"/>
    </row>
    <row r="177" spans="1:14" s="68" customFormat="1">
      <c r="A177" s="76"/>
      <c r="B177" s="44"/>
      <c r="C177" s="44"/>
      <c r="D177" s="44"/>
      <c r="E177" s="44"/>
      <c r="F177" s="44"/>
      <c r="G177" s="44"/>
      <c r="H177" s="130"/>
      <c r="I177" s="130"/>
      <c r="J177" s="130"/>
      <c r="K177" s="130"/>
      <c r="L177" s="130"/>
      <c r="M177" s="130"/>
      <c r="N177" s="130"/>
    </row>
    <row r="178" spans="1:14" s="68" customFormat="1">
      <c r="A178" s="76"/>
      <c r="B178" s="44"/>
      <c r="C178" s="44"/>
      <c r="D178" s="44"/>
      <c r="E178" s="44"/>
      <c r="F178" s="44"/>
      <c r="G178" s="44"/>
      <c r="H178" s="130"/>
      <c r="I178" s="130"/>
      <c r="J178" s="130"/>
      <c r="K178" s="130"/>
      <c r="L178" s="130"/>
      <c r="M178" s="130"/>
      <c r="N178" s="130"/>
    </row>
    <row r="179" spans="1:14" s="68" customFormat="1">
      <c r="A179" s="76"/>
      <c r="B179" s="44"/>
      <c r="C179" s="44"/>
      <c r="D179" s="44"/>
      <c r="E179" s="44"/>
      <c r="F179" s="44"/>
      <c r="G179" s="44"/>
      <c r="H179" s="130"/>
      <c r="I179" s="130"/>
      <c r="J179" s="130"/>
      <c r="K179" s="130"/>
      <c r="L179" s="130"/>
      <c r="M179" s="130"/>
      <c r="N179" s="130"/>
    </row>
    <row r="180" spans="1:14" s="68" customFormat="1">
      <c r="A180" s="76"/>
      <c r="B180" s="44"/>
      <c r="C180" s="44"/>
      <c r="D180" s="44"/>
      <c r="E180" s="44"/>
      <c r="F180" s="44"/>
      <c r="G180" s="44"/>
      <c r="H180" s="130"/>
      <c r="I180" s="130"/>
      <c r="J180" s="130"/>
      <c r="K180" s="130"/>
      <c r="L180" s="130"/>
      <c r="M180" s="130"/>
      <c r="N180" s="130"/>
    </row>
    <row r="181" spans="1:14" s="68" customFormat="1">
      <c r="A181" s="76"/>
      <c r="B181" s="44"/>
      <c r="C181" s="44"/>
      <c r="D181" s="44"/>
      <c r="E181" s="44"/>
      <c r="F181" s="44"/>
      <c r="G181" s="44"/>
      <c r="H181" s="130"/>
      <c r="I181" s="130"/>
      <c r="J181" s="130"/>
      <c r="K181" s="130"/>
      <c r="L181" s="130"/>
      <c r="M181" s="130"/>
      <c r="N181" s="130"/>
    </row>
    <row r="182" spans="1:14" s="68" customFormat="1">
      <c r="A182" s="76"/>
      <c r="B182" s="44"/>
      <c r="C182" s="44"/>
      <c r="D182" s="44"/>
      <c r="E182" s="44"/>
      <c r="F182" s="44"/>
      <c r="G182" s="44"/>
      <c r="H182" s="130"/>
      <c r="I182" s="130"/>
      <c r="J182" s="130"/>
      <c r="K182" s="130"/>
      <c r="L182" s="130"/>
      <c r="M182" s="130"/>
      <c r="N182" s="130"/>
    </row>
    <row r="183" spans="1:14" s="68" customFormat="1">
      <c r="A183" s="76"/>
      <c r="B183" s="44"/>
      <c r="C183" s="44"/>
      <c r="D183" s="44"/>
      <c r="E183" s="44"/>
      <c r="F183" s="44"/>
      <c r="G183" s="44"/>
      <c r="H183" s="130"/>
      <c r="I183" s="130"/>
      <c r="J183" s="130"/>
      <c r="K183" s="130"/>
      <c r="L183" s="130"/>
      <c r="M183" s="130"/>
      <c r="N183" s="130"/>
    </row>
    <row r="184" spans="1:14" s="68" customFormat="1">
      <c r="A184" s="76"/>
      <c r="B184" s="44"/>
      <c r="C184" s="44"/>
      <c r="D184" s="44"/>
      <c r="E184" s="44"/>
      <c r="F184" s="44"/>
      <c r="G184" s="44"/>
      <c r="H184" s="130"/>
      <c r="I184" s="130"/>
      <c r="J184" s="130"/>
      <c r="K184" s="130"/>
      <c r="L184" s="130"/>
      <c r="M184" s="130"/>
      <c r="N184" s="130"/>
    </row>
    <row r="185" spans="1:14" s="68" customFormat="1">
      <c r="A185" s="76"/>
      <c r="B185" s="44"/>
      <c r="C185" s="44"/>
      <c r="D185" s="44"/>
      <c r="E185" s="44"/>
      <c r="F185" s="44"/>
      <c r="G185" s="44"/>
      <c r="H185" s="130"/>
      <c r="I185" s="130"/>
      <c r="J185" s="130"/>
      <c r="K185" s="130"/>
      <c r="L185" s="130"/>
      <c r="M185" s="130"/>
      <c r="N185" s="130"/>
    </row>
    <row r="186" spans="1:14" s="68" customFormat="1">
      <c r="A186" s="76"/>
      <c r="B186" s="44"/>
      <c r="C186" s="44"/>
      <c r="D186" s="44"/>
      <c r="E186" s="44"/>
      <c r="F186" s="44"/>
      <c r="G186" s="44"/>
      <c r="H186" s="130"/>
      <c r="I186" s="130"/>
      <c r="J186" s="130"/>
      <c r="K186" s="130"/>
      <c r="L186" s="130"/>
      <c r="M186" s="130"/>
      <c r="N186" s="130"/>
    </row>
    <row r="187" spans="1:14" s="68" customFormat="1">
      <c r="A187" s="76"/>
      <c r="B187" s="44"/>
      <c r="C187" s="44"/>
      <c r="D187" s="44"/>
      <c r="E187" s="44"/>
      <c r="F187" s="44"/>
      <c r="G187" s="44"/>
      <c r="H187" s="130"/>
      <c r="I187" s="130"/>
      <c r="J187" s="130"/>
      <c r="K187" s="130"/>
      <c r="L187" s="130"/>
      <c r="M187" s="130"/>
      <c r="N187" s="130"/>
    </row>
    <row r="188" spans="1:14" s="68" customFormat="1">
      <c r="A188" s="76"/>
      <c r="B188" s="44"/>
      <c r="C188" s="44"/>
      <c r="D188" s="44"/>
      <c r="E188" s="44"/>
      <c r="F188" s="44"/>
      <c r="G188" s="44"/>
      <c r="H188" s="130"/>
      <c r="I188" s="130"/>
      <c r="J188" s="130"/>
      <c r="K188" s="130"/>
      <c r="L188" s="130"/>
      <c r="M188" s="130"/>
      <c r="N188" s="130"/>
    </row>
    <row r="189" spans="1:14" s="68" customFormat="1">
      <c r="A189" s="76"/>
      <c r="B189" s="44"/>
      <c r="C189" s="44"/>
      <c r="D189" s="44"/>
      <c r="E189" s="44"/>
      <c r="F189" s="44"/>
      <c r="G189" s="44"/>
      <c r="H189" s="130"/>
      <c r="I189" s="130"/>
      <c r="J189" s="130"/>
      <c r="K189" s="130"/>
      <c r="L189" s="130"/>
      <c r="M189" s="130"/>
      <c r="N189" s="130"/>
    </row>
    <row r="190" spans="1:14" s="68" customFormat="1">
      <c r="A190" s="76"/>
      <c r="B190" s="44"/>
      <c r="C190" s="44"/>
      <c r="D190" s="44"/>
      <c r="E190" s="44"/>
      <c r="F190" s="44"/>
      <c r="G190" s="44"/>
      <c r="H190" s="130"/>
      <c r="I190" s="130"/>
      <c r="J190" s="130"/>
      <c r="K190" s="130"/>
      <c r="L190" s="130"/>
      <c r="M190" s="130"/>
      <c r="N190" s="130"/>
    </row>
    <row r="191" spans="1:14" s="68" customFormat="1">
      <c r="A191" s="76"/>
      <c r="B191" s="44"/>
      <c r="C191" s="44"/>
      <c r="D191" s="44"/>
      <c r="E191" s="44"/>
      <c r="F191" s="44"/>
      <c r="G191" s="44"/>
      <c r="H191" s="130"/>
      <c r="I191" s="130"/>
      <c r="J191" s="130"/>
      <c r="K191" s="130"/>
      <c r="L191" s="130"/>
      <c r="M191" s="130"/>
      <c r="N191" s="130"/>
    </row>
    <row r="192" spans="1:14" s="68" customFormat="1">
      <c r="A192" s="76"/>
      <c r="B192" s="44"/>
      <c r="C192" s="44"/>
      <c r="D192" s="44"/>
      <c r="E192" s="44"/>
      <c r="F192" s="44"/>
      <c r="G192" s="44"/>
      <c r="H192" s="130"/>
      <c r="I192" s="130"/>
      <c r="J192" s="130"/>
      <c r="K192" s="130"/>
      <c r="L192" s="130"/>
      <c r="M192" s="130"/>
      <c r="N192" s="130"/>
    </row>
    <row r="193" spans="1:14" s="68" customFormat="1">
      <c r="A193" s="76"/>
      <c r="B193" s="44"/>
      <c r="C193" s="44"/>
      <c r="D193" s="44"/>
      <c r="E193" s="44"/>
      <c r="F193" s="44"/>
      <c r="G193" s="44"/>
      <c r="H193" s="130"/>
      <c r="I193" s="130"/>
      <c r="J193" s="130"/>
      <c r="K193" s="130"/>
      <c r="L193" s="130"/>
      <c r="M193" s="130"/>
      <c r="N193" s="130"/>
    </row>
    <row r="194" spans="1:14" s="68" customFormat="1">
      <c r="A194" s="76"/>
      <c r="B194" s="44"/>
      <c r="C194" s="44"/>
      <c r="D194" s="44"/>
      <c r="E194" s="44"/>
      <c r="F194" s="44"/>
      <c r="G194" s="44"/>
      <c r="H194" s="130"/>
      <c r="I194" s="130"/>
      <c r="J194" s="130"/>
      <c r="K194" s="130"/>
      <c r="L194" s="130"/>
      <c r="M194" s="130"/>
      <c r="N194" s="130"/>
    </row>
    <row r="195" spans="1:14" s="68" customFormat="1">
      <c r="A195" s="76"/>
      <c r="B195" s="44"/>
      <c r="C195" s="44"/>
      <c r="D195" s="44"/>
      <c r="E195" s="44"/>
      <c r="F195" s="44"/>
      <c r="G195" s="44"/>
      <c r="H195" s="130"/>
      <c r="I195" s="130"/>
      <c r="J195" s="130"/>
      <c r="K195" s="130"/>
      <c r="L195" s="130"/>
      <c r="M195" s="130"/>
      <c r="N195" s="130"/>
    </row>
    <row r="196" spans="1:14" s="68" customFormat="1">
      <c r="A196" s="76"/>
      <c r="B196" s="44"/>
      <c r="C196" s="44"/>
      <c r="D196" s="44"/>
      <c r="E196" s="44"/>
      <c r="F196" s="44"/>
      <c r="G196" s="44"/>
      <c r="H196" s="130"/>
      <c r="I196" s="130"/>
      <c r="J196" s="130"/>
      <c r="K196" s="130"/>
      <c r="L196" s="130"/>
      <c r="M196" s="130"/>
      <c r="N196" s="130"/>
    </row>
    <row r="197" spans="1:14" s="68" customFormat="1">
      <c r="A197" s="76"/>
      <c r="B197" s="44"/>
      <c r="C197" s="44"/>
      <c r="D197" s="44"/>
      <c r="E197" s="44"/>
      <c r="F197" s="44"/>
      <c r="G197" s="44"/>
      <c r="H197" s="130"/>
      <c r="I197" s="130"/>
      <c r="J197" s="130"/>
      <c r="K197" s="130"/>
      <c r="L197" s="130"/>
      <c r="M197" s="130"/>
      <c r="N197" s="130"/>
    </row>
    <row r="198" spans="1:14" s="68" customFormat="1">
      <c r="A198" s="76"/>
      <c r="B198" s="44"/>
      <c r="C198" s="44"/>
      <c r="D198" s="44"/>
      <c r="E198" s="44"/>
      <c r="F198" s="44"/>
      <c r="G198" s="44"/>
      <c r="H198" s="130"/>
      <c r="I198" s="130"/>
      <c r="J198" s="130"/>
      <c r="K198" s="130"/>
      <c r="L198" s="130"/>
      <c r="M198" s="130"/>
      <c r="N198" s="130"/>
    </row>
    <row r="199" spans="1:14" s="68" customFormat="1">
      <c r="A199" s="76"/>
      <c r="B199" s="44"/>
      <c r="C199" s="44"/>
      <c r="D199" s="44"/>
      <c r="E199" s="44"/>
      <c r="F199" s="44"/>
      <c r="G199" s="44"/>
      <c r="H199" s="130"/>
      <c r="I199" s="130"/>
      <c r="J199" s="130"/>
      <c r="K199" s="130"/>
      <c r="L199" s="130"/>
      <c r="M199" s="130"/>
      <c r="N199" s="130"/>
    </row>
    <row r="200" spans="1:14" s="68" customFormat="1">
      <c r="A200" s="76"/>
      <c r="B200" s="44"/>
      <c r="C200" s="44"/>
      <c r="D200" s="44"/>
      <c r="E200" s="44"/>
      <c r="F200" s="44"/>
      <c r="G200" s="44"/>
      <c r="H200" s="130"/>
      <c r="I200" s="130"/>
      <c r="J200" s="130"/>
      <c r="K200" s="130"/>
      <c r="L200" s="130"/>
      <c r="M200" s="130"/>
      <c r="N200" s="130"/>
    </row>
    <row r="201" spans="1:14" s="68" customFormat="1">
      <c r="A201" s="76"/>
      <c r="B201" s="44"/>
      <c r="C201" s="44"/>
      <c r="D201" s="44"/>
      <c r="E201" s="44"/>
      <c r="F201" s="44"/>
      <c r="G201" s="44"/>
      <c r="H201" s="130"/>
      <c r="I201" s="130"/>
      <c r="J201" s="130"/>
      <c r="K201" s="130"/>
      <c r="L201" s="130"/>
      <c r="M201" s="130"/>
      <c r="N201" s="130"/>
    </row>
    <row r="202" spans="1:14" s="68" customFormat="1">
      <c r="A202" s="76"/>
      <c r="B202" s="44"/>
      <c r="C202" s="44"/>
      <c r="D202" s="44"/>
      <c r="E202" s="44"/>
      <c r="F202" s="44"/>
      <c r="G202" s="44"/>
      <c r="H202" s="130"/>
      <c r="I202" s="130"/>
      <c r="J202" s="130"/>
      <c r="K202" s="130"/>
      <c r="L202" s="130"/>
      <c r="M202" s="130"/>
      <c r="N202" s="130"/>
    </row>
    <row r="203" spans="1:14" s="68" customFormat="1">
      <c r="A203" s="76"/>
      <c r="B203" s="44"/>
      <c r="C203" s="44"/>
      <c r="D203" s="44"/>
      <c r="E203" s="44"/>
      <c r="F203" s="44"/>
      <c r="G203" s="44"/>
      <c r="H203" s="130"/>
      <c r="I203" s="130"/>
      <c r="J203" s="130"/>
      <c r="K203" s="130"/>
      <c r="L203" s="130"/>
      <c r="M203" s="130"/>
      <c r="N203" s="130"/>
    </row>
    <row r="204" spans="1:14" s="68" customFormat="1">
      <c r="A204" s="76"/>
      <c r="B204" s="44"/>
      <c r="C204" s="44"/>
      <c r="D204" s="44"/>
      <c r="E204" s="44"/>
      <c r="F204" s="44"/>
      <c r="G204" s="44"/>
      <c r="H204" s="130"/>
      <c r="I204" s="130"/>
      <c r="J204" s="130"/>
      <c r="K204" s="130"/>
      <c r="L204" s="130"/>
      <c r="M204" s="130"/>
      <c r="N204" s="130"/>
    </row>
    <row r="205" spans="1:14" s="68" customFormat="1">
      <c r="A205" s="76"/>
      <c r="B205" s="44"/>
      <c r="C205" s="44"/>
      <c r="D205" s="44"/>
      <c r="E205" s="44"/>
      <c r="F205" s="44"/>
      <c r="G205" s="44"/>
      <c r="H205" s="130"/>
      <c r="I205" s="130"/>
      <c r="J205" s="130"/>
      <c r="K205" s="130"/>
      <c r="L205" s="130"/>
      <c r="M205" s="130"/>
      <c r="N205" s="130"/>
    </row>
    <row r="206" spans="1:14" s="68" customFormat="1">
      <c r="A206" s="76"/>
      <c r="B206" s="44"/>
      <c r="C206" s="44"/>
      <c r="D206" s="44"/>
      <c r="E206" s="44"/>
      <c r="F206" s="44"/>
      <c r="G206" s="44"/>
      <c r="H206" s="130"/>
      <c r="I206" s="130"/>
      <c r="J206" s="130"/>
      <c r="K206" s="130"/>
      <c r="L206" s="130"/>
      <c r="M206" s="130"/>
      <c r="N206" s="130"/>
    </row>
    <row r="207" spans="1:14" s="68" customFormat="1">
      <c r="A207" s="76"/>
      <c r="B207" s="44"/>
      <c r="C207" s="44"/>
      <c r="D207" s="44"/>
      <c r="E207" s="44"/>
      <c r="F207" s="44"/>
      <c r="G207" s="44"/>
      <c r="H207" s="130"/>
      <c r="I207" s="130"/>
      <c r="J207" s="130"/>
      <c r="K207" s="130"/>
      <c r="L207" s="130"/>
      <c r="M207" s="130"/>
      <c r="N207" s="130"/>
    </row>
    <row r="208" spans="1:14" s="68" customFormat="1">
      <c r="A208" s="76"/>
      <c r="B208" s="44"/>
      <c r="C208" s="44"/>
      <c r="D208" s="44"/>
      <c r="E208" s="44"/>
      <c r="F208" s="44"/>
      <c r="G208" s="44"/>
      <c r="H208" s="130"/>
      <c r="I208" s="130"/>
      <c r="J208" s="130"/>
      <c r="K208" s="130"/>
      <c r="L208" s="130"/>
      <c r="M208" s="130"/>
      <c r="N208" s="130"/>
    </row>
    <row r="209" spans="1:14" s="68" customFormat="1">
      <c r="A209" s="76"/>
      <c r="B209" s="44"/>
      <c r="C209" s="44"/>
      <c r="D209" s="44"/>
      <c r="E209" s="44"/>
      <c r="F209" s="44"/>
      <c r="G209" s="44"/>
      <c r="H209" s="130"/>
      <c r="I209" s="130"/>
      <c r="J209" s="130"/>
      <c r="K209" s="130"/>
      <c r="L209" s="130"/>
      <c r="M209" s="130"/>
      <c r="N209" s="130"/>
    </row>
    <row r="210" spans="1:14" s="68" customFormat="1">
      <c r="A210" s="76"/>
      <c r="B210" s="44"/>
      <c r="C210" s="44"/>
      <c r="D210" s="44"/>
      <c r="E210" s="44"/>
      <c r="F210" s="44"/>
      <c r="G210" s="44"/>
      <c r="H210" s="130"/>
      <c r="I210" s="130"/>
      <c r="J210" s="130"/>
      <c r="K210" s="130"/>
      <c r="L210" s="130"/>
      <c r="M210" s="130"/>
      <c r="N210" s="130"/>
    </row>
    <row r="211" spans="1:14" s="68" customFormat="1">
      <c r="A211" s="76"/>
      <c r="B211" s="44"/>
      <c r="C211" s="44"/>
      <c r="D211" s="44"/>
      <c r="E211" s="44"/>
      <c r="F211" s="44"/>
      <c r="G211" s="44"/>
      <c r="H211" s="130"/>
      <c r="I211" s="130"/>
      <c r="J211" s="130"/>
      <c r="K211" s="130"/>
      <c r="L211" s="130"/>
      <c r="M211" s="130"/>
      <c r="N211" s="130"/>
    </row>
    <row r="212" spans="1:14" s="68" customFormat="1">
      <c r="A212" s="76"/>
      <c r="B212" s="44"/>
      <c r="C212" s="44"/>
      <c r="D212" s="44"/>
      <c r="E212" s="44"/>
      <c r="F212" s="44"/>
      <c r="G212" s="44"/>
      <c r="H212" s="130"/>
      <c r="I212" s="130"/>
      <c r="J212" s="130"/>
      <c r="K212" s="130"/>
      <c r="L212" s="130"/>
      <c r="M212" s="130"/>
      <c r="N212" s="130"/>
    </row>
    <row r="213" spans="1:14" s="68" customFormat="1">
      <c r="A213" s="76"/>
      <c r="B213" s="44"/>
      <c r="C213" s="44"/>
      <c r="D213" s="44"/>
      <c r="E213" s="44"/>
      <c r="F213" s="44"/>
      <c r="G213" s="44"/>
      <c r="H213" s="130"/>
      <c r="I213" s="130"/>
      <c r="J213" s="130"/>
      <c r="K213" s="130"/>
      <c r="L213" s="130"/>
      <c r="M213" s="130"/>
      <c r="N213" s="130"/>
    </row>
    <row r="214" spans="1:14" s="68" customFormat="1">
      <c r="A214" s="76"/>
      <c r="B214" s="44"/>
      <c r="C214" s="44"/>
      <c r="D214" s="44"/>
      <c r="E214" s="44"/>
      <c r="F214" s="44"/>
      <c r="G214" s="44"/>
      <c r="H214" s="130"/>
      <c r="I214" s="130"/>
      <c r="J214" s="130"/>
      <c r="K214" s="130"/>
      <c r="L214" s="130"/>
      <c r="M214" s="130"/>
      <c r="N214" s="130"/>
    </row>
    <row r="215" spans="1:14" s="68" customFormat="1">
      <c r="A215" s="76"/>
      <c r="B215" s="44"/>
      <c r="C215" s="44"/>
      <c r="D215" s="44"/>
      <c r="E215" s="44"/>
      <c r="F215" s="44"/>
      <c r="G215" s="44"/>
      <c r="H215" s="130"/>
      <c r="I215" s="130"/>
      <c r="J215" s="130"/>
      <c r="K215" s="130"/>
      <c r="L215" s="130"/>
      <c r="M215" s="130"/>
      <c r="N215" s="130"/>
    </row>
    <row r="216" spans="1:14" s="68" customFormat="1">
      <c r="A216" s="76"/>
      <c r="B216" s="44"/>
      <c r="C216" s="44"/>
      <c r="D216" s="44"/>
      <c r="E216" s="44"/>
      <c r="F216" s="44"/>
      <c r="G216" s="44"/>
      <c r="H216" s="130"/>
      <c r="I216" s="130"/>
      <c r="J216" s="130"/>
      <c r="K216" s="130"/>
      <c r="L216" s="130"/>
      <c r="M216" s="130"/>
      <c r="N216" s="130"/>
    </row>
    <row r="217" spans="1:14" s="68" customFormat="1">
      <c r="A217" s="76"/>
      <c r="B217" s="44"/>
      <c r="C217" s="44"/>
      <c r="D217" s="44"/>
      <c r="E217" s="44"/>
      <c r="F217" s="44"/>
      <c r="G217" s="44"/>
      <c r="H217" s="130"/>
      <c r="I217" s="130"/>
      <c r="J217" s="130"/>
      <c r="K217" s="130"/>
      <c r="L217" s="130"/>
      <c r="M217" s="130"/>
      <c r="N217" s="130"/>
    </row>
    <row r="218" spans="1:14" s="68" customFormat="1">
      <c r="A218" s="76"/>
      <c r="B218" s="44"/>
      <c r="C218" s="44"/>
      <c r="D218" s="44"/>
      <c r="E218" s="44"/>
      <c r="F218" s="44"/>
      <c r="G218" s="44"/>
      <c r="H218" s="130"/>
      <c r="I218" s="130"/>
      <c r="J218" s="130"/>
      <c r="K218" s="130"/>
      <c r="L218" s="130"/>
      <c r="M218" s="130"/>
      <c r="N218" s="130"/>
    </row>
    <row r="219" spans="1:14" s="68" customFormat="1">
      <c r="A219" s="76"/>
      <c r="B219" s="44"/>
      <c r="C219" s="44"/>
      <c r="D219" s="44"/>
      <c r="E219" s="44"/>
      <c r="F219" s="44"/>
      <c r="G219" s="44"/>
      <c r="H219" s="130"/>
      <c r="I219" s="130"/>
      <c r="J219" s="130"/>
      <c r="K219" s="130"/>
      <c r="L219" s="130"/>
      <c r="M219" s="130"/>
      <c r="N219" s="130"/>
    </row>
    <row r="220" spans="1:14" s="68" customFormat="1">
      <c r="A220" s="76"/>
      <c r="B220" s="44"/>
      <c r="C220" s="44"/>
      <c r="D220" s="44"/>
      <c r="E220" s="44"/>
      <c r="F220" s="44"/>
      <c r="G220" s="44"/>
      <c r="H220" s="130"/>
      <c r="I220" s="130"/>
      <c r="J220" s="130"/>
      <c r="K220" s="130"/>
      <c r="L220" s="130"/>
      <c r="M220" s="130"/>
      <c r="N220" s="130"/>
    </row>
    <row r="221" spans="1:14" s="68" customFormat="1">
      <c r="A221" s="76"/>
      <c r="B221" s="44"/>
      <c r="C221" s="44"/>
      <c r="D221" s="44"/>
      <c r="E221" s="44"/>
      <c r="F221" s="44"/>
      <c r="G221" s="44"/>
      <c r="H221" s="130"/>
      <c r="I221" s="130"/>
      <c r="J221" s="130"/>
      <c r="K221" s="130"/>
      <c r="L221" s="130"/>
      <c r="M221" s="130"/>
      <c r="N221" s="130"/>
    </row>
    <row r="222" spans="1:14" s="68" customFormat="1">
      <c r="A222" s="76"/>
      <c r="B222" s="44"/>
      <c r="C222" s="44"/>
      <c r="D222" s="44"/>
      <c r="E222" s="44"/>
      <c r="F222" s="44"/>
      <c r="G222" s="44"/>
      <c r="H222" s="130"/>
      <c r="I222" s="130"/>
      <c r="J222" s="130"/>
      <c r="K222" s="130"/>
      <c r="L222" s="130"/>
      <c r="M222" s="130"/>
      <c r="N222" s="130"/>
    </row>
    <row r="223" spans="1:14" s="68" customFormat="1">
      <c r="A223" s="76"/>
      <c r="B223" s="44"/>
      <c r="C223" s="44"/>
      <c r="D223" s="44"/>
      <c r="E223" s="44"/>
      <c r="F223" s="44"/>
      <c r="G223" s="44"/>
      <c r="H223" s="130"/>
      <c r="I223" s="130"/>
      <c r="J223" s="130"/>
      <c r="K223" s="130"/>
      <c r="L223" s="130"/>
      <c r="M223" s="130"/>
      <c r="N223" s="130"/>
    </row>
    <row r="224" spans="1:14" s="68" customFormat="1">
      <c r="A224" s="76"/>
      <c r="B224" s="44"/>
      <c r="C224" s="44"/>
      <c r="D224" s="44"/>
      <c r="E224" s="44"/>
      <c r="F224" s="44"/>
      <c r="G224" s="44"/>
      <c r="H224" s="130"/>
      <c r="I224" s="130"/>
      <c r="J224" s="130"/>
      <c r="K224" s="130"/>
      <c r="L224" s="130"/>
      <c r="M224" s="130"/>
      <c r="N224" s="130"/>
    </row>
    <row r="225" spans="1:14" s="68" customFormat="1">
      <c r="A225" s="76"/>
      <c r="B225" s="44"/>
      <c r="C225" s="44"/>
      <c r="D225" s="44"/>
      <c r="E225" s="44"/>
      <c r="F225" s="44"/>
      <c r="G225" s="44"/>
      <c r="H225" s="130"/>
      <c r="I225" s="130"/>
      <c r="J225" s="130"/>
      <c r="K225" s="130"/>
      <c r="L225" s="130"/>
      <c r="M225" s="130"/>
      <c r="N225" s="130"/>
    </row>
    <row r="226" spans="1:14" s="68" customFormat="1">
      <c r="A226" s="76"/>
      <c r="B226" s="44"/>
      <c r="C226" s="44"/>
      <c r="D226" s="44"/>
      <c r="E226" s="44"/>
      <c r="F226" s="44"/>
      <c r="G226" s="44"/>
      <c r="H226" s="130"/>
      <c r="I226" s="130"/>
      <c r="J226" s="130"/>
      <c r="K226" s="130"/>
      <c r="L226" s="130"/>
      <c r="M226" s="130"/>
      <c r="N226" s="130"/>
    </row>
    <row r="227" spans="1:14" s="68" customFormat="1">
      <c r="A227" s="76"/>
      <c r="B227" s="44"/>
      <c r="C227" s="44"/>
      <c r="D227" s="44"/>
      <c r="E227" s="44"/>
      <c r="F227" s="44"/>
      <c r="G227" s="44"/>
      <c r="H227" s="130"/>
      <c r="I227" s="130"/>
      <c r="J227" s="130"/>
      <c r="K227" s="130"/>
      <c r="L227" s="130"/>
      <c r="M227" s="130"/>
      <c r="N227" s="130"/>
    </row>
    <row r="228" spans="1:14" s="68" customFormat="1">
      <c r="A228" s="76"/>
      <c r="B228" s="44"/>
      <c r="C228" s="44"/>
      <c r="D228" s="44"/>
      <c r="E228" s="44"/>
      <c r="F228" s="44"/>
      <c r="G228" s="44"/>
      <c r="H228" s="130"/>
      <c r="I228" s="130"/>
      <c r="J228" s="130"/>
      <c r="K228" s="130"/>
      <c r="L228" s="130"/>
      <c r="M228" s="130"/>
      <c r="N228" s="130"/>
    </row>
    <row r="229" spans="1:14" s="68" customFormat="1">
      <c r="A229" s="76"/>
      <c r="B229" s="44"/>
      <c r="C229" s="44"/>
      <c r="D229" s="44"/>
      <c r="E229" s="44"/>
      <c r="F229" s="44"/>
      <c r="G229" s="44"/>
      <c r="H229" s="130"/>
      <c r="I229" s="130"/>
      <c r="J229" s="130"/>
      <c r="K229" s="130"/>
      <c r="L229" s="130"/>
      <c r="M229" s="130"/>
      <c r="N229" s="130"/>
    </row>
    <row r="230" spans="1:14" s="68" customFormat="1">
      <c r="A230" s="76"/>
      <c r="B230" s="44"/>
      <c r="C230" s="44"/>
      <c r="D230" s="44"/>
      <c r="E230" s="44"/>
      <c r="F230" s="44"/>
      <c r="G230" s="44"/>
      <c r="H230" s="130"/>
      <c r="I230" s="130"/>
      <c r="J230" s="130"/>
      <c r="K230" s="130"/>
      <c r="L230" s="130"/>
      <c r="M230" s="130"/>
      <c r="N230" s="130"/>
    </row>
    <row r="231" spans="1:14" s="68" customFormat="1">
      <c r="A231" s="76"/>
      <c r="B231" s="44"/>
      <c r="C231" s="44"/>
      <c r="D231" s="44"/>
      <c r="E231" s="44"/>
      <c r="F231" s="44"/>
      <c r="G231" s="44"/>
      <c r="H231" s="130"/>
      <c r="I231" s="130"/>
      <c r="J231" s="130"/>
      <c r="K231" s="130"/>
      <c r="L231" s="130"/>
      <c r="M231" s="130"/>
      <c r="N231" s="130"/>
    </row>
    <row r="232" spans="1:14" s="68" customFormat="1">
      <c r="A232" s="76"/>
      <c r="B232" s="44"/>
      <c r="C232" s="44"/>
      <c r="D232" s="44"/>
      <c r="E232" s="44"/>
      <c r="F232" s="44"/>
      <c r="G232" s="44"/>
      <c r="H232" s="130"/>
      <c r="I232" s="130"/>
      <c r="J232" s="130"/>
      <c r="K232" s="130"/>
      <c r="L232" s="130"/>
      <c r="M232" s="130"/>
      <c r="N232" s="130"/>
    </row>
    <row r="233" spans="1:14" s="68" customFormat="1">
      <c r="A233" s="76"/>
      <c r="B233" s="44"/>
      <c r="C233" s="44"/>
      <c r="D233" s="44"/>
      <c r="E233" s="44"/>
      <c r="F233" s="44"/>
      <c r="G233" s="44"/>
      <c r="H233" s="130"/>
      <c r="I233" s="130"/>
      <c r="J233" s="130"/>
      <c r="K233" s="130"/>
      <c r="L233" s="130"/>
      <c r="M233" s="130"/>
      <c r="N233" s="130"/>
    </row>
    <row r="234" spans="1:14" s="68" customFormat="1">
      <c r="A234" s="76"/>
      <c r="B234" s="44"/>
      <c r="C234" s="44"/>
      <c r="D234" s="44"/>
      <c r="E234" s="44"/>
      <c r="F234" s="44"/>
      <c r="G234" s="44"/>
      <c r="H234" s="130"/>
      <c r="I234" s="130"/>
      <c r="J234" s="130"/>
      <c r="K234" s="130"/>
      <c r="L234" s="130"/>
      <c r="M234" s="130"/>
      <c r="N234" s="130"/>
    </row>
    <row r="235" spans="1:14" s="68" customFormat="1">
      <c r="A235" s="76"/>
      <c r="B235" s="44"/>
      <c r="C235" s="44"/>
      <c r="D235" s="44"/>
      <c r="E235" s="44"/>
      <c r="F235" s="44"/>
      <c r="G235" s="44"/>
      <c r="H235" s="130"/>
      <c r="I235" s="130"/>
      <c r="J235" s="130"/>
      <c r="K235" s="130"/>
      <c r="L235" s="130"/>
      <c r="M235" s="130"/>
      <c r="N235" s="130"/>
    </row>
    <row r="236" spans="1:14" s="68" customFormat="1">
      <c r="A236" s="76"/>
      <c r="B236" s="44"/>
      <c r="C236" s="44"/>
      <c r="D236" s="44"/>
      <c r="E236" s="44"/>
      <c r="F236" s="44"/>
      <c r="G236" s="44"/>
      <c r="H236" s="130"/>
      <c r="I236" s="130"/>
      <c r="J236" s="130"/>
      <c r="K236" s="130"/>
      <c r="L236" s="130"/>
      <c r="M236" s="130"/>
      <c r="N236" s="130"/>
    </row>
    <row r="237" spans="1:14" s="68" customFormat="1">
      <c r="A237" s="76"/>
      <c r="B237" s="44"/>
      <c r="C237" s="44"/>
      <c r="D237" s="44"/>
      <c r="E237" s="44"/>
      <c r="F237" s="44"/>
      <c r="G237" s="44"/>
      <c r="H237" s="130"/>
      <c r="I237" s="130"/>
      <c r="J237" s="130"/>
      <c r="K237" s="130"/>
      <c r="L237" s="130"/>
      <c r="M237" s="130"/>
      <c r="N237" s="130"/>
    </row>
    <row r="238" spans="1:14" s="68" customFormat="1">
      <c r="A238" s="76"/>
      <c r="B238" s="44"/>
      <c r="C238" s="44"/>
      <c r="D238" s="44"/>
      <c r="E238" s="44"/>
      <c r="F238" s="44"/>
      <c r="G238" s="44"/>
      <c r="H238" s="130"/>
      <c r="I238" s="130"/>
      <c r="J238" s="130"/>
      <c r="K238" s="130"/>
      <c r="L238" s="130"/>
      <c r="M238" s="130"/>
      <c r="N238" s="130"/>
    </row>
    <row r="239" spans="1:14" s="68" customFormat="1">
      <c r="A239" s="76"/>
      <c r="B239" s="44"/>
      <c r="C239" s="44"/>
      <c r="D239" s="44"/>
      <c r="E239" s="44"/>
      <c r="F239" s="44"/>
      <c r="G239" s="44"/>
      <c r="H239" s="130"/>
      <c r="I239" s="130"/>
      <c r="J239" s="130"/>
      <c r="K239" s="130"/>
      <c r="L239" s="130"/>
      <c r="M239" s="130"/>
      <c r="N239" s="130"/>
    </row>
    <row r="240" spans="1:14" s="68" customFormat="1">
      <c r="A240" s="76"/>
      <c r="B240" s="44"/>
      <c r="C240" s="44"/>
      <c r="D240" s="44"/>
      <c r="E240" s="44"/>
      <c r="F240" s="44"/>
      <c r="G240" s="44"/>
      <c r="H240" s="130"/>
      <c r="I240" s="130"/>
      <c r="J240" s="130"/>
      <c r="K240" s="130"/>
      <c r="L240" s="130"/>
      <c r="M240" s="130"/>
      <c r="N240" s="130"/>
    </row>
    <row r="241" spans="1:14" s="68" customFormat="1">
      <c r="A241" s="76"/>
      <c r="B241" s="44"/>
      <c r="C241" s="44"/>
      <c r="D241" s="44"/>
      <c r="E241" s="44"/>
      <c r="F241" s="44"/>
      <c r="G241" s="44"/>
      <c r="H241" s="130"/>
      <c r="I241" s="130"/>
      <c r="J241" s="130"/>
      <c r="K241" s="130"/>
      <c r="L241" s="130"/>
      <c r="M241" s="130"/>
      <c r="N241" s="130"/>
    </row>
    <row r="242" spans="1:14" s="68" customFormat="1">
      <c r="A242" s="76"/>
      <c r="B242" s="44"/>
      <c r="C242" s="44"/>
      <c r="D242" s="44"/>
      <c r="E242" s="44"/>
      <c r="F242" s="44"/>
      <c r="G242" s="44"/>
      <c r="H242" s="130"/>
      <c r="I242" s="130"/>
      <c r="J242" s="130"/>
      <c r="K242" s="130"/>
      <c r="L242" s="130"/>
      <c r="M242" s="130"/>
      <c r="N242" s="130"/>
    </row>
    <row r="243" spans="1:14" s="68" customFormat="1">
      <c r="A243" s="76"/>
      <c r="B243" s="44"/>
      <c r="C243" s="44"/>
      <c r="D243" s="44"/>
      <c r="E243" s="44"/>
      <c r="F243" s="44"/>
      <c r="G243" s="44"/>
      <c r="H243" s="130"/>
      <c r="I243" s="130"/>
      <c r="J243" s="130"/>
      <c r="K243" s="130"/>
      <c r="L243" s="130"/>
      <c r="M243" s="130"/>
      <c r="N243" s="130"/>
    </row>
    <row r="244" spans="1:14" s="68" customFormat="1">
      <c r="A244" s="76"/>
      <c r="B244" s="44"/>
      <c r="C244" s="44"/>
      <c r="D244" s="44"/>
      <c r="E244" s="44"/>
      <c r="F244" s="44"/>
      <c r="G244" s="44"/>
      <c r="H244" s="130"/>
      <c r="I244" s="130"/>
      <c r="J244" s="130"/>
      <c r="K244" s="130"/>
      <c r="L244" s="130"/>
      <c r="M244" s="130"/>
      <c r="N244" s="130"/>
    </row>
    <row r="245" spans="1:14" s="68" customFormat="1">
      <c r="A245" s="76"/>
      <c r="B245" s="44"/>
      <c r="C245" s="44"/>
      <c r="D245" s="44"/>
      <c r="E245" s="44"/>
      <c r="F245" s="44"/>
      <c r="G245" s="44"/>
      <c r="H245" s="130"/>
      <c r="I245" s="130"/>
      <c r="J245" s="130"/>
      <c r="K245" s="130"/>
      <c r="L245" s="130"/>
      <c r="M245" s="130"/>
      <c r="N245" s="130"/>
    </row>
    <row r="246" spans="1:14" s="68" customFormat="1">
      <c r="A246" s="76"/>
      <c r="B246" s="44"/>
      <c r="C246" s="44"/>
      <c r="D246" s="44"/>
      <c r="E246" s="44"/>
      <c r="F246" s="44"/>
      <c r="G246" s="44"/>
      <c r="H246" s="130"/>
      <c r="I246" s="130"/>
      <c r="J246" s="130"/>
      <c r="K246" s="130"/>
      <c r="L246" s="130"/>
      <c r="M246" s="130"/>
      <c r="N246" s="130"/>
    </row>
    <row r="247" spans="1:14" s="68" customFormat="1">
      <c r="A247" s="76"/>
      <c r="B247" s="44"/>
      <c r="C247" s="44"/>
      <c r="D247" s="44"/>
      <c r="E247" s="44"/>
      <c r="F247" s="44"/>
      <c r="G247" s="44"/>
      <c r="H247" s="130"/>
      <c r="I247" s="130"/>
      <c r="J247" s="130"/>
      <c r="K247" s="130"/>
      <c r="L247" s="130"/>
      <c r="M247" s="130"/>
      <c r="N247" s="130"/>
    </row>
    <row r="248" spans="1:14" s="68" customFormat="1">
      <c r="A248" s="76"/>
      <c r="B248" s="44"/>
      <c r="C248" s="44"/>
      <c r="D248" s="44"/>
      <c r="E248" s="44"/>
      <c r="F248" s="44"/>
      <c r="G248" s="44"/>
      <c r="H248" s="130"/>
      <c r="I248" s="130"/>
      <c r="J248" s="130"/>
      <c r="K248" s="130"/>
      <c r="L248" s="130"/>
      <c r="M248" s="130"/>
      <c r="N248" s="130"/>
    </row>
    <row r="249" spans="1:14" s="68" customFormat="1">
      <c r="A249" s="76"/>
      <c r="B249" s="44"/>
      <c r="C249" s="44"/>
      <c r="D249" s="44"/>
      <c r="E249" s="44"/>
      <c r="F249" s="44"/>
      <c r="G249" s="44"/>
      <c r="H249" s="130"/>
      <c r="I249" s="130"/>
      <c r="J249" s="130"/>
      <c r="K249" s="130"/>
      <c r="L249" s="130"/>
      <c r="M249" s="130"/>
      <c r="N249" s="130"/>
    </row>
    <row r="250" spans="1:14" s="68" customFormat="1">
      <c r="A250" s="76"/>
      <c r="B250" s="44"/>
      <c r="C250" s="44"/>
      <c r="D250" s="44"/>
      <c r="E250" s="44"/>
      <c r="F250" s="44"/>
      <c r="G250" s="44"/>
      <c r="H250" s="130"/>
      <c r="I250" s="130"/>
      <c r="J250" s="130"/>
      <c r="K250" s="130"/>
      <c r="L250" s="130"/>
      <c r="M250" s="130"/>
      <c r="N250" s="130"/>
    </row>
    <row r="251" spans="1:14" s="68" customFormat="1">
      <c r="A251" s="76"/>
      <c r="B251" s="44"/>
      <c r="C251" s="44"/>
      <c r="D251" s="44"/>
      <c r="E251" s="44"/>
      <c r="F251" s="44"/>
      <c r="G251" s="44"/>
      <c r="H251" s="130"/>
      <c r="I251" s="130"/>
      <c r="J251" s="130"/>
      <c r="K251" s="130"/>
      <c r="L251" s="130"/>
      <c r="M251" s="130"/>
      <c r="N251" s="130"/>
    </row>
    <row r="252" spans="1:14" s="68" customFormat="1">
      <c r="A252" s="76"/>
      <c r="B252" s="44"/>
      <c r="C252" s="44"/>
      <c r="D252" s="44"/>
      <c r="E252" s="44"/>
      <c r="F252" s="44"/>
      <c r="G252" s="44"/>
      <c r="H252" s="130"/>
      <c r="I252" s="130"/>
      <c r="J252" s="130"/>
      <c r="K252" s="130"/>
      <c r="L252" s="130"/>
      <c r="M252" s="130"/>
      <c r="N252" s="130"/>
    </row>
    <row r="253" spans="1:14" s="68" customFormat="1">
      <c r="A253" s="76"/>
      <c r="B253" s="44"/>
      <c r="C253" s="44"/>
      <c r="D253" s="44"/>
      <c r="E253" s="44"/>
      <c r="F253" s="44"/>
      <c r="G253" s="44"/>
      <c r="H253" s="130"/>
      <c r="I253" s="130"/>
      <c r="J253" s="130"/>
      <c r="K253" s="130"/>
      <c r="L253" s="130"/>
      <c r="M253" s="130"/>
      <c r="N253" s="130"/>
    </row>
    <row r="254" spans="1:14" s="68" customFormat="1">
      <c r="A254" s="76"/>
      <c r="B254" s="44"/>
      <c r="C254" s="44"/>
      <c r="D254" s="44"/>
      <c r="E254" s="44"/>
      <c r="F254" s="44"/>
      <c r="G254" s="44"/>
      <c r="H254" s="130"/>
      <c r="I254" s="130"/>
      <c r="J254" s="130"/>
      <c r="K254" s="130"/>
      <c r="L254" s="130"/>
      <c r="M254" s="130"/>
      <c r="N254" s="130"/>
    </row>
    <row r="255" spans="1:14" s="68" customFormat="1">
      <c r="A255" s="76"/>
      <c r="B255" s="44"/>
      <c r="C255" s="44"/>
      <c r="D255" s="44"/>
      <c r="E255" s="44"/>
      <c r="F255" s="44"/>
      <c r="G255" s="44"/>
      <c r="H255" s="130"/>
      <c r="I255" s="130"/>
      <c r="J255" s="130"/>
      <c r="K255" s="130"/>
      <c r="L255" s="130"/>
      <c r="M255" s="130"/>
      <c r="N255" s="130"/>
    </row>
    <row r="256" spans="1:14" s="68" customFormat="1">
      <c r="A256" s="76"/>
      <c r="B256" s="44"/>
      <c r="C256" s="44"/>
      <c r="D256" s="44"/>
      <c r="E256" s="44"/>
      <c r="F256" s="44"/>
      <c r="G256" s="44"/>
      <c r="H256" s="130"/>
      <c r="I256" s="130"/>
      <c r="J256" s="130"/>
      <c r="K256" s="130"/>
      <c r="L256" s="130"/>
      <c r="M256" s="130"/>
      <c r="N256" s="130"/>
    </row>
    <row r="257" spans="1:14" s="68" customFormat="1">
      <c r="A257" s="76"/>
      <c r="B257" s="44"/>
      <c r="C257" s="44"/>
      <c r="D257" s="44"/>
      <c r="E257" s="44"/>
      <c r="F257" s="44"/>
      <c r="G257" s="44"/>
      <c r="H257" s="130"/>
      <c r="I257" s="130"/>
      <c r="J257" s="130"/>
      <c r="K257" s="130"/>
      <c r="L257" s="130"/>
      <c r="M257" s="130"/>
      <c r="N257" s="130"/>
    </row>
    <row r="258" spans="1:14" s="68" customFormat="1">
      <c r="A258" s="76"/>
      <c r="B258" s="44"/>
      <c r="C258" s="44"/>
      <c r="D258" s="44"/>
      <c r="E258" s="44"/>
      <c r="F258" s="44"/>
      <c r="G258" s="44"/>
      <c r="H258" s="130"/>
      <c r="I258" s="130"/>
      <c r="J258" s="130"/>
      <c r="K258" s="130"/>
      <c r="L258" s="130"/>
      <c r="M258" s="130"/>
      <c r="N258" s="130"/>
    </row>
    <row r="259" spans="1:14" s="68" customFormat="1">
      <c r="A259" s="76"/>
      <c r="B259" s="44"/>
      <c r="C259" s="44"/>
      <c r="D259" s="44"/>
      <c r="E259" s="44"/>
      <c r="F259" s="44"/>
      <c r="G259" s="44"/>
      <c r="H259" s="130"/>
      <c r="I259" s="130"/>
      <c r="J259" s="130"/>
      <c r="K259" s="130"/>
      <c r="L259" s="130"/>
      <c r="M259" s="130"/>
      <c r="N259" s="130"/>
    </row>
    <row r="260" spans="1:14" s="68" customFormat="1">
      <c r="A260" s="76"/>
      <c r="B260" s="44"/>
      <c r="C260" s="44"/>
      <c r="D260" s="44"/>
      <c r="E260" s="44"/>
      <c r="F260" s="44"/>
      <c r="G260" s="44"/>
      <c r="H260" s="130"/>
      <c r="I260" s="130"/>
      <c r="J260" s="130"/>
      <c r="K260" s="130"/>
      <c r="L260" s="130"/>
      <c r="M260" s="130"/>
      <c r="N260" s="130"/>
    </row>
    <row r="261" spans="1:14" s="68" customFormat="1">
      <c r="A261" s="76"/>
      <c r="B261" s="44"/>
      <c r="C261" s="44"/>
      <c r="D261" s="44"/>
      <c r="E261" s="44"/>
      <c r="F261" s="44"/>
      <c r="G261" s="44"/>
      <c r="H261" s="130"/>
      <c r="I261" s="130"/>
      <c r="J261" s="130"/>
      <c r="K261" s="130"/>
      <c r="L261" s="130"/>
      <c r="M261" s="130"/>
      <c r="N261" s="130"/>
    </row>
    <row r="262" spans="1:14" s="68" customFormat="1">
      <c r="A262" s="76"/>
      <c r="B262" s="44"/>
      <c r="C262" s="44"/>
      <c r="D262" s="44"/>
      <c r="E262" s="44"/>
      <c r="F262" s="44"/>
      <c r="G262" s="44"/>
      <c r="H262" s="130"/>
      <c r="I262" s="130"/>
      <c r="J262" s="130"/>
      <c r="K262" s="130"/>
      <c r="L262" s="130"/>
      <c r="M262" s="130"/>
      <c r="N262" s="130"/>
    </row>
    <row r="263" spans="1:14" s="68" customFormat="1">
      <c r="A263" s="76"/>
      <c r="B263" s="44"/>
      <c r="C263" s="44"/>
      <c r="D263" s="44"/>
      <c r="E263" s="44"/>
      <c r="F263" s="44"/>
      <c r="G263" s="44"/>
      <c r="H263" s="130"/>
      <c r="I263" s="130"/>
      <c r="J263" s="130"/>
      <c r="K263" s="130"/>
      <c r="L263" s="130"/>
      <c r="M263" s="130"/>
      <c r="N263" s="130"/>
    </row>
    <row r="264" spans="1:14" s="68" customFormat="1">
      <c r="A264" s="76"/>
      <c r="B264" s="44"/>
      <c r="C264" s="44"/>
      <c r="D264" s="44"/>
      <c r="E264" s="44"/>
      <c r="F264" s="44"/>
      <c r="G264" s="44"/>
      <c r="H264" s="130"/>
      <c r="I264" s="130"/>
      <c r="J264" s="130"/>
      <c r="K264" s="130"/>
      <c r="L264" s="130"/>
      <c r="M264" s="130"/>
      <c r="N264" s="130"/>
    </row>
    <row r="265" spans="1:14" s="68" customFormat="1">
      <c r="A265" s="76"/>
      <c r="B265" s="44"/>
      <c r="C265" s="44"/>
      <c r="D265" s="44"/>
      <c r="E265" s="44"/>
      <c r="F265" s="44"/>
      <c r="G265" s="44"/>
      <c r="H265" s="130"/>
      <c r="I265" s="130"/>
      <c r="J265" s="130"/>
      <c r="K265" s="130"/>
      <c r="L265" s="130"/>
      <c r="M265" s="130"/>
      <c r="N265" s="130"/>
    </row>
    <row r="266" spans="1:14" s="68" customFormat="1">
      <c r="A266" s="76"/>
      <c r="B266" s="44"/>
      <c r="C266" s="44"/>
      <c r="D266" s="44"/>
      <c r="E266" s="44"/>
      <c r="F266" s="44"/>
      <c r="G266" s="44"/>
      <c r="H266" s="130"/>
      <c r="I266" s="130"/>
      <c r="J266" s="130"/>
      <c r="K266" s="130"/>
      <c r="L266" s="130"/>
      <c r="M266" s="130"/>
      <c r="N266" s="130"/>
    </row>
    <row r="267" spans="1:14" s="68" customFormat="1">
      <c r="A267" s="76"/>
      <c r="B267" s="44"/>
      <c r="C267" s="44"/>
      <c r="D267" s="44"/>
      <c r="E267" s="44"/>
      <c r="F267" s="44"/>
      <c r="G267" s="44"/>
      <c r="H267" s="130"/>
      <c r="I267" s="130"/>
      <c r="J267" s="130"/>
      <c r="K267" s="130"/>
      <c r="L267" s="130"/>
      <c r="M267" s="130"/>
      <c r="N267" s="130"/>
    </row>
    <row r="268" spans="1:14" s="68" customFormat="1">
      <c r="A268" s="76"/>
      <c r="B268" s="44"/>
      <c r="C268" s="44"/>
      <c r="D268" s="44"/>
      <c r="E268" s="44"/>
      <c r="F268" s="44"/>
      <c r="G268" s="44"/>
      <c r="H268" s="130"/>
      <c r="I268" s="130"/>
      <c r="J268" s="130"/>
      <c r="K268" s="130"/>
      <c r="L268" s="130"/>
      <c r="M268" s="130"/>
      <c r="N268" s="130"/>
    </row>
    <row r="269" spans="1:14" s="68" customFormat="1">
      <c r="A269" s="76"/>
      <c r="B269" s="44"/>
      <c r="C269" s="44"/>
      <c r="D269" s="44"/>
      <c r="E269" s="44"/>
      <c r="F269" s="44"/>
      <c r="G269" s="44"/>
      <c r="H269" s="130"/>
      <c r="I269" s="130"/>
      <c r="J269" s="130"/>
      <c r="K269" s="130"/>
      <c r="L269" s="130"/>
      <c r="M269" s="130"/>
      <c r="N269" s="130"/>
    </row>
    <row r="270" spans="1:14" s="68" customFormat="1">
      <c r="A270" s="76"/>
      <c r="B270" s="44"/>
      <c r="C270" s="44"/>
      <c r="D270" s="44"/>
      <c r="E270" s="44"/>
      <c r="F270" s="44"/>
      <c r="G270" s="44"/>
      <c r="H270" s="130"/>
      <c r="I270" s="130"/>
      <c r="J270" s="130"/>
      <c r="K270" s="130"/>
      <c r="L270" s="130"/>
      <c r="M270" s="130"/>
      <c r="N270" s="130"/>
    </row>
    <row r="271" spans="1:14" s="68" customFormat="1">
      <c r="A271" s="76"/>
      <c r="B271" s="44"/>
      <c r="C271" s="44"/>
      <c r="D271" s="44"/>
      <c r="E271" s="44"/>
      <c r="F271" s="44"/>
      <c r="G271" s="44"/>
      <c r="H271" s="130"/>
      <c r="I271" s="130"/>
      <c r="J271" s="130"/>
      <c r="K271" s="130"/>
      <c r="L271" s="130"/>
      <c r="M271" s="130"/>
      <c r="N271" s="130"/>
    </row>
    <row r="272" spans="1:14" s="68" customFormat="1">
      <c r="A272" s="76"/>
      <c r="B272" s="44"/>
      <c r="C272" s="44"/>
      <c r="D272" s="44"/>
      <c r="E272" s="44"/>
      <c r="F272" s="44"/>
      <c r="G272" s="44"/>
      <c r="H272" s="130"/>
      <c r="I272" s="130"/>
      <c r="J272" s="130"/>
      <c r="K272" s="130"/>
      <c r="L272" s="130"/>
      <c r="M272" s="130"/>
      <c r="N272" s="130"/>
    </row>
    <row r="273" spans="1:14" s="68" customFormat="1">
      <c r="A273" s="76"/>
      <c r="B273" s="44"/>
      <c r="C273" s="44"/>
      <c r="D273" s="44"/>
      <c r="E273" s="44"/>
      <c r="F273" s="44"/>
      <c r="G273" s="44"/>
      <c r="H273" s="130"/>
      <c r="I273" s="130"/>
      <c r="J273" s="130"/>
      <c r="K273" s="130"/>
      <c r="L273" s="130"/>
      <c r="M273" s="130"/>
      <c r="N273" s="130"/>
    </row>
    <row r="274" spans="1:14" s="68" customFormat="1">
      <c r="A274" s="76"/>
      <c r="B274" s="44"/>
      <c r="C274" s="44"/>
      <c r="D274" s="44"/>
      <c r="E274" s="44"/>
      <c r="F274" s="44"/>
      <c r="G274" s="44"/>
      <c r="H274" s="130"/>
      <c r="I274" s="130"/>
      <c r="J274" s="130"/>
      <c r="K274" s="130"/>
      <c r="L274" s="130"/>
      <c r="M274" s="130"/>
      <c r="N274" s="130"/>
    </row>
    <row r="275" spans="1:14" s="68" customFormat="1">
      <c r="A275" s="76"/>
      <c r="B275" s="44"/>
      <c r="C275" s="44"/>
      <c r="D275" s="44"/>
      <c r="E275" s="44"/>
      <c r="F275" s="44"/>
      <c r="G275" s="44"/>
      <c r="H275" s="130"/>
      <c r="I275" s="130"/>
      <c r="J275" s="130"/>
      <c r="K275" s="130"/>
      <c r="L275" s="130"/>
      <c r="M275" s="130"/>
      <c r="N275" s="130"/>
    </row>
    <row r="276" spans="1:14" s="68" customFormat="1">
      <c r="A276" s="76"/>
      <c r="B276" s="44"/>
      <c r="C276" s="44"/>
      <c r="D276" s="44"/>
      <c r="E276" s="44"/>
      <c r="F276" s="44"/>
      <c r="G276" s="44"/>
      <c r="H276" s="130"/>
      <c r="I276" s="130"/>
      <c r="J276" s="130"/>
      <c r="K276" s="130"/>
      <c r="L276" s="130"/>
      <c r="M276" s="130"/>
      <c r="N276" s="130"/>
    </row>
    <row r="277" spans="1:14" s="68" customFormat="1">
      <c r="A277" s="76"/>
      <c r="B277" s="44"/>
      <c r="C277" s="44"/>
      <c r="D277" s="44"/>
      <c r="E277" s="44"/>
      <c r="F277" s="44"/>
      <c r="G277" s="44"/>
      <c r="H277" s="130"/>
      <c r="I277" s="130"/>
      <c r="J277" s="130"/>
      <c r="K277" s="130"/>
      <c r="L277" s="130"/>
      <c r="M277" s="130"/>
      <c r="N277" s="130"/>
    </row>
    <row r="278" spans="1:14" s="68" customFormat="1">
      <c r="A278" s="76"/>
      <c r="B278" s="44"/>
      <c r="C278" s="44"/>
      <c r="D278" s="44"/>
      <c r="E278" s="44"/>
      <c r="F278" s="44"/>
      <c r="G278" s="44"/>
      <c r="H278" s="130"/>
      <c r="I278" s="130"/>
      <c r="J278" s="130"/>
      <c r="K278" s="130"/>
      <c r="L278" s="130"/>
      <c r="M278" s="130"/>
      <c r="N278" s="130"/>
    </row>
    <row r="279" spans="1:14" s="68" customFormat="1">
      <c r="A279" s="76"/>
      <c r="B279" s="44"/>
      <c r="C279" s="44"/>
      <c r="D279" s="44"/>
      <c r="E279" s="44"/>
      <c r="F279" s="44"/>
      <c r="G279" s="44"/>
      <c r="H279" s="130"/>
      <c r="I279" s="130"/>
      <c r="J279" s="130"/>
      <c r="K279" s="130"/>
      <c r="L279" s="130"/>
      <c r="M279" s="130"/>
      <c r="N279" s="130"/>
    </row>
    <row r="280" spans="1:14" s="68" customFormat="1">
      <c r="A280" s="76"/>
      <c r="B280" s="44"/>
      <c r="C280" s="44"/>
      <c r="D280" s="44"/>
      <c r="E280" s="44"/>
      <c r="F280" s="44"/>
      <c r="G280" s="44"/>
      <c r="H280" s="130"/>
      <c r="I280" s="130"/>
      <c r="J280" s="130"/>
      <c r="K280" s="130"/>
      <c r="L280" s="130"/>
      <c r="M280" s="130"/>
      <c r="N280" s="130"/>
    </row>
    <row r="281" spans="1:14" s="68" customFormat="1">
      <c r="A281" s="76"/>
      <c r="B281" s="44"/>
      <c r="C281" s="44"/>
      <c r="D281" s="44"/>
      <c r="E281" s="44"/>
      <c r="F281" s="44"/>
      <c r="G281" s="44"/>
      <c r="H281" s="130"/>
      <c r="I281" s="130"/>
      <c r="J281" s="130"/>
      <c r="K281" s="130"/>
      <c r="L281" s="130"/>
      <c r="M281" s="130"/>
      <c r="N281" s="130"/>
    </row>
    <row r="282" spans="1:14" s="68" customFormat="1">
      <c r="A282" s="76"/>
      <c r="B282" s="44"/>
      <c r="C282" s="44"/>
      <c r="D282" s="44"/>
      <c r="E282" s="44"/>
      <c r="F282" s="44"/>
      <c r="G282" s="44"/>
      <c r="H282" s="130"/>
      <c r="I282" s="130"/>
      <c r="J282" s="130"/>
      <c r="K282" s="130"/>
      <c r="L282" s="130"/>
      <c r="M282" s="130"/>
      <c r="N282" s="130"/>
    </row>
    <row r="283" spans="1:14" s="68" customFormat="1">
      <c r="A283" s="76"/>
      <c r="B283" s="44"/>
      <c r="C283" s="44"/>
      <c r="D283" s="44"/>
      <c r="E283" s="44"/>
      <c r="F283" s="44"/>
      <c r="G283" s="44"/>
      <c r="H283" s="130"/>
      <c r="I283" s="130"/>
      <c r="J283" s="130"/>
      <c r="K283" s="130"/>
      <c r="L283" s="130"/>
      <c r="M283" s="130"/>
      <c r="N283" s="130"/>
    </row>
    <row r="284" spans="1:14" s="68" customFormat="1">
      <c r="A284" s="76"/>
      <c r="B284" s="44"/>
      <c r="C284" s="44"/>
      <c r="D284" s="44"/>
      <c r="E284" s="44"/>
      <c r="F284" s="44"/>
      <c r="G284" s="44"/>
      <c r="H284" s="130"/>
      <c r="I284" s="130"/>
      <c r="J284" s="130"/>
      <c r="K284" s="130"/>
      <c r="L284" s="130"/>
      <c r="M284" s="130"/>
      <c r="N284" s="130"/>
    </row>
    <row r="285" spans="1:14" s="68" customFormat="1">
      <c r="A285" s="76"/>
      <c r="B285" s="44"/>
      <c r="C285" s="44"/>
      <c r="D285" s="44"/>
      <c r="E285" s="44"/>
      <c r="F285" s="44"/>
      <c r="G285" s="44"/>
      <c r="H285" s="130"/>
      <c r="I285" s="130"/>
      <c r="J285" s="130"/>
      <c r="K285" s="130"/>
      <c r="L285" s="130"/>
      <c r="M285" s="130"/>
      <c r="N285" s="130"/>
    </row>
    <row r="286" spans="1:14" s="68" customFormat="1">
      <c r="A286" s="76"/>
      <c r="B286" s="44"/>
      <c r="C286" s="44"/>
      <c r="D286" s="44"/>
      <c r="E286" s="44"/>
      <c r="F286" s="44"/>
      <c r="G286" s="44"/>
      <c r="H286" s="130"/>
      <c r="I286" s="130"/>
      <c r="J286" s="130"/>
      <c r="K286" s="130"/>
      <c r="L286" s="130"/>
      <c r="M286" s="130"/>
      <c r="N286" s="130"/>
    </row>
    <row r="287" spans="1:14" s="68" customFormat="1">
      <c r="A287" s="76"/>
      <c r="B287" s="44"/>
      <c r="C287" s="44"/>
      <c r="D287" s="44"/>
      <c r="E287" s="44"/>
      <c r="F287" s="44"/>
      <c r="G287" s="44"/>
      <c r="H287" s="130"/>
      <c r="I287" s="130"/>
      <c r="J287" s="130"/>
      <c r="K287" s="130"/>
      <c r="L287" s="130"/>
      <c r="M287" s="130"/>
      <c r="N287" s="130"/>
    </row>
    <row r="288" spans="1:14" s="68" customFormat="1">
      <c r="A288" s="76"/>
      <c r="B288" s="44"/>
      <c r="C288" s="44"/>
      <c r="D288" s="44"/>
      <c r="E288" s="44"/>
      <c r="F288" s="44"/>
      <c r="G288" s="44"/>
      <c r="H288" s="130"/>
      <c r="I288" s="130"/>
      <c r="J288" s="130"/>
      <c r="K288" s="130"/>
      <c r="L288" s="130"/>
      <c r="M288" s="130"/>
      <c r="N288" s="130"/>
    </row>
    <row r="289" spans="1:14" s="68" customFormat="1">
      <c r="A289" s="76"/>
      <c r="B289" s="44"/>
      <c r="C289" s="44"/>
      <c r="D289" s="44"/>
      <c r="E289" s="44"/>
      <c r="F289" s="44"/>
      <c r="G289" s="44"/>
      <c r="H289" s="130"/>
      <c r="I289" s="130"/>
      <c r="J289" s="130"/>
      <c r="K289" s="130"/>
      <c r="L289" s="130"/>
      <c r="M289" s="130"/>
      <c r="N289" s="130"/>
    </row>
    <row r="290" spans="1:14" s="68" customFormat="1">
      <c r="A290" s="76"/>
      <c r="B290" s="44"/>
      <c r="C290" s="44"/>
      <c r="D290" s="44"/>
      <c r="E290" s="44"/>
      <c r="F290" s="44"/>
      <c r="G290" s="44"/>
      <c r="H290" s="130"/>
      <c r="I290" s="130"/>
      <c r="J290" s="130"/>
      <c r="K290" s="130"/>
      <c r="L290" s="130"/>
      <c r="M290" s="130"/>
      <c r="N290" s="130"/>
    </row>
    <row r="291" spans="1:14" s="68" customFormat="1">
      <c r="A291" s="76"/>
      <c r="B291" s="44"/>
      <c r="C291" s="44"/>
      <c r="D291" s="44"/>
      <c r="E291" s="44"/>
      <c r="F291" s="44"/>
      <c r="G291" s="44"/>
      <c r="H291" s="130"/>
      <c r="I291" s="130"/>
      <c r="J291" s="130"/>
      <c r="K291" s="130"/>
      <c r="L291" s="130"/>
      <c r="M291" s="130"/>
      <c r="N291" s="130"/>
    </row>
    <row r="292" spans="1:14" s="68" customFormat="1">
      <c r="A292" s="76"/>
      <c r="B292" s="44"/>
      <c r="C292" s="44"/>
      <c r="D292" s="44"/>
      <c r="E292" s="44"/>
      <c r="F292" s="44"/>
      <c r="G292" s="44"/>
      <c r="H292" s="130"/>
      <c r="I292" s="130"/>
      <c r="J292" s="130"/>
      <c r="K292" s="130"/>
      <c r="L292" s="130"/>
      <c r="M292" s="130"/>
      <c r="N292" s="130"/>
    </row>
    <row r="293" spans="1:14" s="68" customFormat="1">
      <c r="A293" s="76"/>
      <c r="B293" s="44"/>
      <c r="C293" s="44"/>
      <c r="D293" s="44"/>
      <c r="E293" s="44"/>
      <c r="F293" s="44"/>
      <c r="G293" s="44"/>
      <c r="H293" s="130"/>
      <c r="I293" s="130"/>
      <c r="J293" s="130"/>
      <c r="K293" s="130"/>
      <c r="L293" s="130"/>
      <c r="M293" s="130"/>
      <c r="N293" s="130"/>
    </row>
    <row r="294" spans="1:14" s="68" customFormat="1">
      <c r="A294" s="76"/>
      <c r="B294" s="44"/>
      <c r="C294" s="44"/>
      <c r="D294" s="44"/>
      <c r="E294" s="44"/>
      <c r="F294" s="44"/>
      <c r="G294" s="44"/>
      <c r="H294" s="130"/>
      <c r="I294" s="130"/>
      <c r="J294" s="130"/>
      <c r="K294" s="130"/>
      <c r="L294" s="130"/>
      <c r="M294" s="130"/>
      <c r="N294" s="130"/>
    </row>
    <row r="295" spans="1:14" s="68" customFormat="1">
      <c r="A295" s="76"/>
      <c r="B295" s="44"/>
      <c r="C295" s="44"/>
      <c r="D295" s="44"/>
      <c r="E295" s="44"/>
      <c r="F295" s="44"/>
      <c r="G295" s="44"/>
      <c r="H295" s="130"/>
      <c r="I295" s="130"/>
      <c r="J295" s="130"/>
      <c r="K295" s="130"/>
      <c r="L295" s="130"/>
      <c r="M295" s="130"/>
      <c r="N295" s="130"/>
    </row>
    <row r="296" spans="1:14" s="68" customFormat="1">
      <c r="A296" s="76"/>
      <c r="B296" s="44"/>
      <c r="C296" s="44"/>
      <c r="D296" s="44"/>
      <c r="E296" s="44"/>
      <c r="F296" s="44"/>
      <c r="G296" s="44"/>
      <c r="H296" s="130"/>
      <c r="I296" s="130"/>
      <c r="J296" s="130"/>
      <c r="K296" s="130"/>
      <c r="L296" s="130"/>
      <c r="M296" s="130"/>
      <c r="N296" s="130"/>
    </row>
    <row r="297" spans="1:14" s="68" customFormat="1">
      <c r="A297" s="76"/>
      <c r="B297" s="44"/>
      <c r="C297" s="44"/>
      <c r="D297" s="44"/>
      <c r="E297" s="44"/>
      <c r="F297" s="44"/>
      <c r="G297" s="44"/>
      <c r="H297" s="130"/>
      <c r="I297" s="130"/>
      <c r="J297" s="130"/>
      <c r="K297" s="130"/>
      <c r="L297" s="130"/>
      <c r="M297" s="130"/>
      <c r="N297" s="130"/>
    </row>
    <row r="298" spans="1:14" s="68" customFormat="1">
      <c r="A298" s="76"/>
      <c r="B298" s="44"/>
      <c r="C298" s="44"/>
      <c r="D298" s="44"/>
      <c r="E298" s="44"/>
      <c r="F298" s="44"/>
      <c r="G298" s="44"/>
      <c r="H298" s="130"/>
      <c r="I298" s="130"/>
      <c r="J298" s="130"/>
      <c r="K298" s="130"/>
      <c r="L298" s="130"/>
      <c r="M298" s="130"/>
      <c r="N298" s="130"/>
    </row>
    <row r="299" spans="1:14" s="68" customFormat="1">
      <c r="A299" s="76"/>
      <c r="B299" s="44"/>
      <c r="C299" s="44"/>
      <c r="D299" s="44"/>
      <c r="E299" s="44"/>
      <c r="F299" s="44"/>
      <c r="G299" s="44"/>
      <c r="H299" s="130"/>
      <c r="I299" s="130"/>
      <c r="J299" s="130"/>
      <c r="K299" s="130"/>
      <c r="L299" s="130"/>
      <c r="M299" s="130"/>
      <c r="N299" s="130"/>
    </row>
    <row r="300" spans="1:14" s="68" customFormat="1">
      <c r="A300" s="76"/>
      <c r="B300" s="44"/>
      <c r="C300" s="44"/>
      <c r="D300" s="44"/>
      <c r="E300" s="44"/>
      <c r="F300" s="44"/>
      <c r="G300" s="44"/>
      <c r="H300" s="130"/>
      <c r="I300" s="130"/>
      <c r="J300" s="130"/>
      <c r="K300" s="130"/>
      <c r="L300" s="130"/>
      <c r="M300" s="130"/>
      <c r="N300" s="130"/>
    </row>
    <row r="301" spans="1:14" s="68" customFormat="1">
      <c r="A301" s="76"/>
      <c r="B301" s="44"/>
      <c r="C301" s="44"/>
      <c r="D301" s="44"/>
      <c r="E301" s="44"/>
      <c r="F301" s="44"/>
      <c r="G301" s="44"/>
      <c r="H301" s="130"/>
      <c r="I301" s="130"/>
      <c r="J301" s="130"/>
      <c r="K301" s="130"/>
      <c r="L301" s="130"/>
      <c r="M301" s="130"/>
      <c r="N301" s="130"/>
    </row>
    <row r="302" spans="1:14" s="68" customFormat="1">
      <c r="A302" s="76"/>
      <c r="B302" s="44"/>
      <c r="C302" s="44"/>
      <c r="D302" s="44"/>
      <c r="E302" s="44"/>
      <c r="F302" s="44"/>
      <c r="G302" s="44"/>
      <c r="H302" s="130"/>
      <c r="I302" s="130"/>
      <c r="J302" s="130"/>
      <c r="K302" s="130"/>
      <c r="L302" s="130"/>
      <c r="M302" s="130"/>
      <c r="N302" s="130"/>
    </row>
    <row r="303" spans="1:14" s="68" customFormat="1">
      <c r="A303" s="76"/>
      <c r="B303" s="44"/>
      <c r="C303" s="44"/>
      <c r="D303" s="44"/>
      <c r="E303" s="44"/>
      <c r="F303" s="44"/>
      <c r="G303" s="44"/>
      <c r="H303" s="130"/>
      <c r="I303" s="130"/>
      <c r="J303" s="130"/>
      <c r="K303" s="130"/>
      <c r="L303" s="130"/>
      <c r="M303" s="130"/>
      <c r="N303" s="130"/>
    </row>
    <row r="304" spans="1:14" s="68" customFormat="1">
      <c r="A304" s="76"/>
      <c r="B304" s="44"/>
      <c r="C304" s="44"/>
      <c r="D304" s="44"/>
      <c r="E304" s="44"/>
      <c r="F304" s="44"/>
      <c r="G304" s="44"/>
      <c r="H304" s="130"/>
      <c r="I304" s="130"/>
      <c r="J304" s="130"/>
      <c r="K304" s="130"/>
      <c r="L304" s="130"/>
      <c r="M304" s="130"/>
      <c r="N304" s="130"/>
    </row>
    <row r="305" spans="1:14" s="68" customFormat="1">
      <c r="A305" s="76"/>
      <c r="B305" s="44"/>
      <c r="C305" s="44"/>
      <c r="D305" s="44"/>
      <c r="E305" s="44"/>
      <c r="F305" s="44"/>
      <c r="G305" s="44"/>
      <c r="H305" s="130"/>
      <c r="I305" s="130"/>
      <c r="J305" s="130"/>
      <c r="K305" s="130"/>
      <c r="L305" s="130"/>
      <c r="M305" s="130"/>
      <c r="N305" s="130"/>
    </row>
    <row r="306" spans="1:14" s="68" customFormat="1">
      <c r="A306" s="76"/>
      <c r="B306" s="44"/>
      <c r="C306" s="44"/>
      <c r="D306" s="44"/>
      <c r="E306" s="44"/>
      <c r="F306" s="44"/>
      <c r="G306" s="44"/>
      <c r="H306" s="130"/>
      <c r="I306" s="130"/>
      <c r="J306" s="130"/>
      <c r="K306" s="130"/>
      <c r="L306" s="130"/>
      <c r="M306" s="130"/>
      <c r="N306" s="130"/>
    </row>
    <row r="307" spans="1:14" s="68" customFormat="1">
      <c r="A307" s="76"/>
      <c r="B307" s="44"/>
      <c r="C307" s="44"/>
      <c r="D307" s="44"/>
      <c r="E307" s="44"/>
      <c r="F307" s="44"/>
      <c r="G307" s="44"/>
      <c r="H307" s="130"/>
      <c r="I307" s="130"/>
      <c r="J307" s="130"/>
      <c r="K307" s="130"/>
      <c r="L307" s="130"/>
      <c r="M307" s="130"/>
      <c r="N307" s="130"/>
    </row>
    <row r="308" spans="1:14" s="68" customFormat="1">
      <c r="A308" s="76"/>
      <c r="B308" s="44"/>
      <c r="C308" s="44"/>
      <c r="D308" s="44"/>
      <c r="E308" s="44"/>
      <c r="F308" s="44"/>
      <c r="G308" s="44"/>
      <c r="H308" s="130"/>
      <c r="I308" s="130"/>
      <c r="J308" s="130"/>
      <c r="K308" s="130"/>
      <c r="L308" s="130"/>
      <c r="M308" s="130"/>
      <c r="N308" s="130"/>
    </row>
    <row r="309" spans="1:14" s="68" customFormat="1">
      <c r="A309" s="76"/>
      <c r="B309" s="44"/>
      <c r="C309" s="44"/>
      <c r="D309" s="44"/>
      <c r="E309" s="44"/>
      <c r="F309" s="44"/>
      <c r="G309" s="44"/>
      <c r="H309" s="130"/>
      <c r="I309" s="130"/>
      <c r="J309" s="130"/>
      <c r="K309" s="130"/>
      <c r="L309" s="130"/>
      <c r="M309" s="130"/>
      <c r="N309" s="130"/>
    </row>
    <row r="310" spans="1:14" s="68" customFormat="1">
      <c r="A310" s="76"/>
      <c r="B310" s="44"/>
      <c r="C310" s="44"/>
      <c r="D310" s="44"/>
      <c r="E310" s="44"/>
      <c r="F310" s="44"/>
      <c r="G310" s="44"/>
      <c r="H310" s="130"/>
      <c r="I310" s="130"/>
      <c r="J310" s="130"/>
      <c r="K310" s="130"/>
      <c r="L310" s="130"/>
      <c r="M310" s="130"/>
      <c r="N310" s="130"/>
    </row>
    <row r="311" spans="1:14" s="68" customFormat="1">
      <c r="A311" s="76"/>
      <c r="B311" s="44"/>
      <c r="C311" s="44"/>
      <c r="D311" s="44"/>
      <c r="E311" s="44"/>
      <c r="F311" s="44"/>
      <c r="G311" s="44"/>
      <c r="H311" s="130"/>
      <c r="I311" s="130"/>
      <c r="J311" s="130"/>
      <c r="K311" s="130"/>
      <c r="L311" s="130"/>
      <c r="M311" s="130"/>
      <c r="N311" s="130"/>
    </row>
    <row r="312" spans="1:14" s="68" customFormat="1">
      <c r="A312" s="76"/>
      <c r="B312" s="44"/>
      <c r="C312" s="44"/>
      <c r="D312" s="44"/>
      <c r="E312" s="44"/>
      <c r="F312" s="44"/>
      <c r="G312" s="44"/>
      <c r="H312" s="130"/>
      <c r="I312" s="130"/>
      <c r="J312" s="130"/>
      <c r="K312" s="130"/>
      <c r="L312" s="130"/>
      <c r="M312" s="130"/>
      <c r="N312" s="130"/>
    </row>
    <row r="313" spans="1:14" s="68" customFormat="1">
      <c r="A313" s="76"/>
      <c r="B313" s="44"/>
      <c r="C313" s="44"/>
      <c r="D313" s="44"/>
      <c r="E313" s="44"/>
      <c r="F313" s="44"/>
      <c r="G313" s="44"/>
      <c r="H313" s="130"/>
      <c r="I313" s="130"/>
      <c r="J313" s="130"/>
      <c r="K313" s="130"/>
      <c r="L313" s="130"/>
      <c r="M313" s="130"/>
      <c r="N313" s="130"/>
    </row>
    <row r="314" spans="1:14" s="68" customFormat="1">
      <c r="A314" s="76"/>
      <c r="B314" s="44"/>
      <c r="C314" s="44"/>
      <c r="D314" s="44"/>
      <c r="E314" s="44"/>
      <c r="F314" s="44"/>
      <c r="G314" s="44"/>
      <c r="H314" s="130"/>
      <c r="I314" s="130"/>
      <c r="J314" s="130"/>
      <c r="K314" s="130"/>
      <c r="L314" s="130"/>
      <c r="M314" s="130"/>
      <c r="N314" s="130"/>
    </row>
    <row r="315" spans="1:14" s="68" customFormat="1">
      <c r="A315" s="76"/>
      <c r="B315" s="44"/>
      <c r="C315" s="44"/>
      <c r="D315" s="44"/>
      <c r="E315" s="44"/>
      <c r="F315" s="44"/>
      <c r="G315" s="44"/>
      <c r="H315" s="130"/>
      <c r="I315" s="130"/>
      <c r="J315" s="130"/>
      <c r="K315" s="130"/>
      <c r="L315" s="130"/>
      <c r="M315" s="130"/>
      <c r="N315" s="130"/>
    </row>
    <row r="316" spans="1:14" s="68" customFormat="1">
      <c r="A316" s="76"/>
      <c r="B316" s="44"/>
      <c r="C316" s="44"/>
      <c r="D316" s="44"/>
      <c r="E316" s="44"/>
      <c r="F316" s="44"/>
      <c r="G316" s="44"/>
      <c r="H316" s="130"/>
      <c r="I316" s="130"/>
      <c r="J316" s="130"/>
      <c r="K316" s="130"/>
      <c r="L316" s="130"/>
      <c r="M316" s="130"/>
      <c r="N316" s="130"/>
    </row>
    <row r="317" spans="1:14" s="68" customFormat="1">
      <c r="A317" s="76"/>
      <c r="B317" s="44"/>
      <c r="C317" s="44"/>
      <c r="D317" s="44"/>
      <c r="E317" s="44"/>
      <c r="F317" s="44"/>
      <c r="G317" s="44"/>
      <c r="H317" s="130"/>
      <c r="I317" s="130"/>
      <c r="J317" s="130"/>
      <c r="K317" s="130"/>
      <c r="L317" s="130"/>
      <c r="M317" s="130"/>
      <c r="N317" s="130"/>
    </row>
    <row r="318" spans="1:14" s="68" customFormat="1">
      <c r="A318" s="76"/>
      <c r="B318" s="44"/>
      <c r="C318" s="44"/>
      <c r="D318" s="44"/>
      <c r="E318" s="44"/>
      <c r="F318" s="44"/>
      <c r="G318" s="44"/>
      <c r="H318" s="130"/>
      <c r="I318" s="130"/>
      <c r="J318" s="130"/>
      <c r="K318" s="130"/>
      <c r="L318" s="130"/>
      <c r="M318" s="130"/>
      <c r="N318" s="130"/>
    </row>
    <row r="319" spans="1:14" s="68" customFormat="1">
      <c r="A319" s="76"/>
      <c r="B319" s="44"/>
      <c r="C319" s="44"/>
      <c r="D319" s="44"/>
      <c r="E319" s="44"/>
      <c r="F319" s="44"/>
      <c r="G319" s="44"/>
      <c r="H319" s="130"/>
      <c r="I319" s="130"/>
      <c r="J319" s="130"/>
      <c r="K319" s="130"/>
      <c r="L319" s="130"/>
      <c r="M319" s="130"/>
      <c r="N319" s="130"/>
    </row>
    <row r="320" spans="1:14" s="68" customFormat="1">
      <c r="A320" s="76"/>
      <c r="B320" s="44"/>
      <c r="C320" s="44"/>
      <c r="D320" s="44"/>
      <c r="E320" s="44"/>
      <c r="F320" s="44"/>
      <c r="G320" s="44"/>
      <c r="H320" s="130"/>
      <c r="I320" s="130"/>
      <c r="J320" s="130"/>
      <c r="K320" s="130"/>
      <c r="L320" s="130"/>
      <c r="M320" s="130"/>
      <c r="N320" s="130"/>
    </row>
    <row r="321" spans="1:14" s="68" customFormat="1">
      <c r="A321" s="76"/>
      <c r="B321" s="44"/>
      <c r="C321" s="44"/>
      <c r="D321" s="44"/>
      <c r="E321" s="44"/>
      <c r="F321" s="44"/>
      <c r="G321" s="44"/>
      <c r="H321" s="130"/>
      <c r="I321" s="130"/>
      <c r="J321" s="130"/>
      <c r="K321" s="130"/>
      <c r="L321" s="130"/>
      <c r="M321" s="130"/>
      <c r="N321" s="130"/>
    </row>
    <row r="322" spans="1:14" s="68" customFormat="1">
      <c r="A322" s="76"/>
      <c r="B322" s="44"/>
      <c r="C322" s="44"/>
      <c r="D322" s="44"/>
      <c r="E322" s="44"/>
      <c r="F322" s="44"/>
      <c r="G322" s="44"/>
      <c r="H322" s="130"/>
      <c r="I322" s="130"/>
      <c r="J322" s="130"/>
      <c r="K322" s="130"/>
      <c r="L322" s="130"/>
      <c r="M322" s="130"/>
      <c r="N322" s="130"/>
    </row>
    <row r="323" spans="1:14" s="68" customFormat="1">
      <c r="A323" s="76"/>
      <c r="B323" s="44"/>
      <c r="C323" s="44"/>
      <c r="D323" s="44"/>
      <c r="E323" s="44"/>
      <c r="F323" s="44"/>
      <c r="G323" s="44"/>
      <c r="H323" s="130"/>
      <c r="I323" s="130"/>
      <c r="J323" s="130"/>
      <c r="K323" s="130"/>
      <c r="L323" s="130"/>
      <c r="M323" s="130"/>
      <c r="N323" s="130"/>
    </row>
    <row r="324" spans="1:14" s="68" customFormat="1">
      <c r="A324" s="76"/>
      <c r="B324" s="44"/>
      <c r="C324" s="44"/>
      <c r="D324" s="44"/>
      <c r="E324" s="44"/>
      <c r="F324" s="44"/>
      <c r="G324" s="44"/>
      <c r="H324" s="130"/>
      <c r="I324" s="130"/>
      <c r="J324" s="130"/>
      <c r="K324" s="130"/>
      <c r="L324" s="130"/>
      <c r="M324" s="130"/>
      <c r="N324" s="130"/>
    </row>
    <row r="325" spans="1:14" s="68" customFormat="1">
      <c r="A325" s="76"/>
      <c r="B325" s="44"/>
      <c r="C325" s="44"/>
      <c r="D325" s="44"/>
      <c r="E325" s="44"/>
      <c r="F325" s="44"/>
      <c r="G325" s="44"/>
      <c r="H325" s="130"/>
      <c r="I325" s="130"/>
      <c r="J325" s="130"/>
      <c r="K325" s="130"/>
      <c r="L325" s="130"/>
      <c r="M325" s="130"/>
      <c r="N325" s="130"/>
    </row>
    <row r="326" spans="1:14" s="68" customFormat="1">
      <c r="A326" s="76"/>
      <c r="B326" s="44"/>
      <c r="C326" s="44"/>
      <c r="D326" s="44"/>
      <c r="E326" s="44"/>
      <c r="F326" s="44"/>
      <c r="G326" s="44"/>
      <c r="H326" s="130"/>
      <c r="I326" s="130"/>
      <c r="J326" s="130"/>
      <c r="K326" s="130"/>
      <c r="L326" s="130"/>
      <c r="M326" s="130"/>
      <c r="N326" s="130"/>
    </row>
    <row r="327" spans="1:14" s="68" customFormat="1">
      <c r="A327" s="76"/>
      <c r="B327" s="44"/>
      <c r="C327" s="44"/>
      <c r="D327" s="44"/>
      <c r="E327" s="44"/>
      <c r="F327" s="44"/>
      <c r="G327" s="44"/>
      <c r="H327" s="130"/>
      <c r="I327" s="130"/>
      <c r="J327" s="130"/>
      <c r="K327" s="130"/>
      <c r="L327" s="130"/>
      <c r="M327" s="130"/>
      <c r="N327" s="130"/>
    </row>
    <row r="328" spans="1:14" s="68" customFormat="1">
      <c r="A328" s="76"/>
      <c r="B328" s="44"/>
      <c r="C328" s="44"/>
      <c r="D328" s="44"/>
      <c r="E328" s="44"/>
      <c r="F328" s="44"/>
      <c r="G328" s="44"/>
      <c r="H328" s="130"/>
      <c r="I328" s="130"/>
      <c r="J328" s="130"/>
      <c r="K328" s="130"/>
      <c r="L328" s="130"/>
      <c r="M328" s="130"/>
      <c r="N328" s="130"/>
    </row>
    <row r="329" spans="1:14" s="68" customFormat="1">
      <c r="A329" s="76"/>
      <c r="B329" s="44"/>
      <c r="C329" s="44"/>
      <c r="D329" s="44"/>
      <c r="E329" s="44"/>
      <c r="F329" s="44"/>
      <c r="G329" s="44"/>
      <c r="H329" s="130"/>
      <c r="I329" s="130"/>
      <c r="J329" s="130"/>
      <c r="K329" s="130"/>
      <c r="L329" s="130"/>
      <c r="M329" s="130"/>
      <c r="N329" s="130"/>
    </row>
    <row r="330" spans="1:14" s="68" customFormat="1">
      <c r="A330" s="76"/>
      <c r="B330" s="44"/>
      <c r="C330" s="44"/>
      <c r="D330" s="44"/>
      <c r="E330" s="44"/>
      <c r="F330" s="44"/>
      <c r="G330" s="44"/>
      <c r="H330" s="130"/>
      <c r="I330" s="130"/>
      <c r="J330" s="130"/>
      <c r="K330" s="130"/>
      <c r="L330" s="130"/>
      <c r="M330" s="130"/>
      <c r="N330" s="130"/>
    </row>
    <row r="331" spans="1:14" s="68" customFormat="1">
      <c r="A331" s="76"/>
      <c r="B331" s="44"/>
      <c r="C331" s="44"/>
      <c r="D331" s="44"/>
      <c r="E331" s="44"/>
      <c r="F331" s="44"/>
      <c r="G331" s="44"/>
      <c r="H331" s="130"/>
      <c r="I331" s="130"/>
      <c r="J331" s="130"/>
      <c r="K331" s="130"/>
      <c r="L331" s="130"/>
      <c r="M331" s="130"/>
      <c r="N331" s="130"/>
    </row>
    <row r="332" spans="1:14" s="68" customFormat="1">
      <c r="A332" s="76"/>
      <c r="B332" s="44"/>
      <c r="C332" s="44"/>
      <c r="D332" s="44"/>
      <c r="E332" s="44"/>
      <c r="F332" s="44"/>
      <c r="G332" s="44"/>
      <c r="H332" s="130"/>
      <c r="I332" s="130"/>
      <c r="J332" s="130"/>
      <c r="K332" s="130"/>
      <c r="L332" s="130"/>
      <c r="M332" s="130"/>
      <c r="N332" s="130"/>
    </row>
    <row r="333" spans="1:14" s="68" customFormat="1">
      <c r="A333" s="76"/>
      <c r="B333" s="44"/>
      <c r="C333" s="44"/>
      <c r="D333" s="44"/>
      <c r="E333" s="44"/>
      <c r="F333" s="44"/>
      <c r="G333" s="44"/>
      <c r="H333" s="130"/>
      <c r="I333" s="130"/>
      <c r="J333" s="130"/>
      <c r="K333" s="130"/>
      <c r="L333" s="130"/>
      <c r="M333" s="130"/>
      <c r="N333" s="130"/>
    </row>
    <row r="334" spans="1:14" s="68" customFormat="1">
      <c r="A334" s="76"/>
      <c r="B334" s="44"/>
      <c r="C334" s="44"/>
      <c r="D334" s="44"/>
      <c r="E334" s="44"/>
      <c r="F334" s="44"/>
      <c r="G334" s="44"/>
      <c r="H334" s="130"/>
      <c r="I334" s="130"/>
      <c r="J334" s="130"/>
      <c r="K334" s="130"/>
      <c r="L334" s="130"/>
      <c r="M334" s="130"/>
      <c r="N334" s="130"/>
    </row>
    <row r="335" spans="1:14" s="68" customFormat="1">
      <c r="A335" s="76"/>
      <c r="B335" s="44"/>
      <c r="C335" s="44"/>
      <c r="D335" s="44"/>
      <c r="E335" s="44"/>
      <c r="F335" s="44"/>
      <c r="G335" s="44"/>
      <c r="H335" s="130"/>
      <c r="I335" s="130"/>
      <c r="J335" s="130"/>
      <c r="K335" s="130"/>
      <c r="L335" s="130"/>
      <c r="M335" s="130"/>
      <c r="N335" s="130"/>
    </row>
    <row r="336" spans="1:14" s="68" customFormat="1">
      <c r="A336" s="76"/>
      <c r="B336" s="44"/>
      <c r="C336" s="44"/>
      <c r="D336" s="44"/>
      <c r="E336" s="44"/>
      <c r="F336" s="44"/>
      <c r="G336" s="44"/>
      <c r="H336" s="130"/>
      <c r="I336" s="130"/>
      <c r="J336" s="130"/>
      <c r="K336" s="130"/>
      <c r="L336" s="130"/>
      <c r="M336" s="130"/>
      <c r="N336" s="130"/>
    </row>
    <row r="337" spans="1:14" s="68" customFormat="1">
      <c r="A337" s="76"/>
      <c r="B337" s="44"/>
      <c r="C337" s="44"/>
      <c r="D337" s="44"/>
      <c r="E337" s="44"/>
      <c r="F337" s="44"/>
      <c r="G337" s="44"/>
      <c r="H337" s="130"/>
      <c r="I337" s="130"/>
      <c r="J337" s="130"/>
      <c r="K337" s="130"/>
      <c r="L337" s="130"/>
      <c r="M337" s="130"/>
      <c r="N337" s="130"/>
    </row>
    <row r="338" spans="1:14" s="68" customFormat="1">
      <c r="A338" s="76"/>
      <c r="B338" s="44"/>
      <c r="C338" s="44"/>
      <c r="D338" s="44"/>
      <c r="E338" s="44"/>
      <c r="F338" s="44"/>
      <c r="G338" s="44"/>
      <c r="H338" s="130"/>
      <c r="I338" s="130"/>
      <c r="J338" s="130"/>
      <c r="K338" s="130"/>
      <c r="L338" s="130"/>
      <c r="M338" s="130"/>
      <c r="N338" s="130"/>
    </row>
    <row r="339" spans="1:14" s="68" customFormat="1">
      <c r="A339" s="76"/>
      <c r="B339" s="44"/>
      <c r="C339" s="44"/>
      <c r="D339" s="44"/>
      <c r="E339" s="44"/>
      <c r="F339" s="44"/>
      <c r="G339" s="44"/>
      <c r="H339" s="130"/>
      <c r="I339" s="130"/>
      <c r="J339" s="130"/>
      <c r="K339" s="130"/>
      <c r="L339" s="130"/>
      <c r="M339" s="130"/>
      <c r="N339" s="130"/>
    </row>
    <row r="340" spans="1:14" s="68" customFormat="1">
      <c r="A340" s="76"/>
      <c r="B340" s="44"/>
      <c r="C340" s="44"/>
      <c r="D340" s="44"/>
      <c r="E340" s="44"/>
      <c r="F340" s="44"/>
      <c r="G340" s="44"/>
      <c r="H340" s="130"/>
      <c r="I340" s="130"/>
      <c r="J340" s="130"/>
      <c r="K340" s="130"/>
      <c r="L340" s="130"/>
      <c r="M340" s="130"/>
      <c r="N340" s="130"/>
    </row>
    <row r="341" spans="1:14" s="68" customFormat="1">
      <c r="A341" s="76"/>
      <c r="B341" s="44"/>
      <c r="C341" s="44"/>
      <c r="D341" s="44"/>
      <c r="E341" s="44"/>
      <c r="F341" s="44"/>
      <c r="G341" s="44"/>
      <c r="H341" s="130"/>
      <c r="I341" s="130"/>
      <c r="J341" s="130"/>
      <c r="K341" s="130"/>
      <c r="L341" s="130"/>
      <c r="M341" s="130"/>
      <c r="N341" s="130"/>
    </row>
    <row r="342" spans="1:14" s="68" customFormat="1">
      <c r="A342" s="76"/>
      <c r="B342" s="44"/>
      <c r="C342" s="44"/>
      <c r="D342" s="44"/>
      <c r="E342" s="44"/>
      <c r="F342" s="44"/>
      <c r="G342" s="44"/>
      <c r="H342" s="130"/>
      <c r="I342" s="130"/>
      <c r="J342" s="130"/>
      <c r="K342" s="130"/>
      <c r="L342" s="130"/>
      <c r="M342" s="130"/>
      <c r="N342" s="130"/>
    </row>
    <row r="343" spans="1:14" s="68" customFormat="1">
      <c r="A343" s="76"/>
      <c r="B343" s="44"/>
      <c r="C343" s="44"/>
      <c r="D343" s="44"/>
      <c r="E343" s="44"/>
      <c r="F343" s="44"/>
      <c r="G343" s="44"/>
      <c r="H343" s="130"/>
      <c r="I343" s="130"/>
      <c r="J343" s="130"/>
      <c r="K343" s="130"/>
      <c r="L343" s="130"/>
      <c r="M343" s="130"/>
      <c r="N343" s="130"/>
    </row>
    <row r="344" spans="1:14" s="68" customFormat="1">
      <c r="A344" s="76"/>
      <c r="B344" s="44"/>
      <c r="C344" s="44"/>
      <c r="D344" s="44"/>
      <c r="E344" s="44"/>
      <c r="F344" s="44"/>
      <c r="G344" s="44"/>
      <c r="H344" s="130"/>
      <c r="I344" s="130"/>
      <c r="J344" s="130"/>
      <c r="K344" s="130"/>
      <c r="L344" s="130"/>
      <c r="M344" s="130"/>
      <c r="N344" s="130"/>
    </row>
    <row r="345" spans="1:14" s="68" customFormat="1">
      <c r="A345" s="76"/>
      <c r="B345" s="44"/>
      <c r="C345" s="44"/>
      <c r="D345" s="44"/>
      <c r="E345" s="44"/>
      <c r="F345" s="44"/>
      <c r="G345" s="44"/>
      <c r="H345" s="130"/>
      <c r="I345" s="130"/>
      <c r="J345" s="130"/>
      <c r="K345" s="130"/>
      <c r="L345" s="130"/>
      <c r="M345" s="130"/>
      <c r="N345" s="130"/>
    </row>
    <row r="346" spans="1:14" s="68" customFormat="1">
      <c r="A346" s="76"/>
      <c r="B346" s="44"/>
      <c r="C346" s="44"/>
      <c r="D346" s="44"/>
      <c r="E346" s="44"/>
      <c r="F346" s="44"/>
      <c r="G346" s="44"/>
      <c r="H346" s="130"/>
      <c r="I346" s="130"/>
      <c r="J346" s="130"/>
      <c r="K346" s="130"/>
      <c r="L346" s="130"/>
      <c r="M346" s="130"/>
      <c r="N346" s="130"/>
    </row>
    <row r="347" spans="1:14" s="68" customFormat="1">
      <c r="A347" s="73"/>
      <c r="B347" s="44"/>
      <c r="C347" s="44"/>
      <c r="D347" s="44"/>
      <c r="E347" s="44"/>
      <c r="F347" s="44"/>
      <c r="G347" s="44"/>
      <c r="H347" s="130"/>
      <c r="I347" s="130"/>
      <c r="J347" s="130"/>
      <c r="K347" s="130"/>
      <c r="L347" s="130"/>
      <c r="M347" s="130"/>
      <c r="N347" s="130"/>
    </row>
  </sheetData>
  <mergeCells count="21">
    <mergeCell ref="E6:E7"/>
    <mergeCell ref="F6:G6"/>
    <mergeCell ref="E5:G5"/>
    <mergeCell ref="H6:H7"/>
    <mergeCell ref="I6:I7"/>
    <mergeCell ref="B37:C37"/>
    <mergeCell ref="A2:O2"/>
    <mergeCell ref="A3:O3"/>
    <mergeCell ref="A4:O4"/>
    <mergeCell ref="A5:A7"/>
    <mergeCell ref="B5:B7"/>
    <mergeCell ref="C5:C7"/>
    <mergeCell ref="D5:D7"/>
    <mergeCell ref="H5:I5"/>
    <mergeCell ref="J5:K5"/>
    <mergeCell ref="O5:O7"/>
    <mergeCell ref="N5:N7"/>
    <mergeCell ref="L5:L7"/>
    <mergeCell ref="M5:M7"/>
    <mergeCell ref="J6:J7"/>
    <mergeCell ref="K6:K7"/>
  </mergeCells>
  <pageMargins left="0.234251969" right="0.16" top="0.5" bottom="0.5" header="0.31496062992126" footer="0.31496062992126"/>
  <pageSetup paperSize="9" scale="73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biểu 01</vt:lpstr>
      <vt:lpstr>foxz</vt:lpstr>
      <vt:lpstr>Tổng hợp các nguồn vốn</vt:lpstr>
      <vt:lpstr>Biểu 01 (ĐTC tỉnh)</vt:lpstr>
      <vt:lpstr>Biểu số 02 (ĐTC huyện)</vt:lpstr>
      <vt:lpstr>Biểu số 03 (ĐTC huyện)</vt:lpstr>
      <vt:lpstr>Biểu số 04 (SN)</vt:lpstr>
      <vt:lpstr>Biểu số 05 (SNGD)</vt:lpstr>
      <vt:lpstr>'Biểu 01 (ĐTC tỉnh)'!Print_Area</vt:lpstr>
      <vt:lpstr>'Biểu số 02 (ĐTC huyện)'!Print_Area</vt:lpstr>
      <vt:lpstr>'Biểu số 03 (ĐTC huyện)'!Print_Area</vt:lpstr>
      <vt:lpstr>'Biểu số 04 (SN)'!Print_Area</vt:lpstr>
      <vt:lpstr>'Biểu số 05 (SNGD)'!Print_Area</vt:lpstr>
      <vt:lpstr>'Biểu 01 (ĐTC tỉnh)'!Print_Titles</vt:lpstr>
      <vt:lpstr>'Biểu số 04 (SN)'!Print_Titles</vt:lpstr>
      <vt:lpstr>'Biểu số 05 (SNGD)'!Print_Titles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Bách</cp:lastModifiedBy>
  <cp:lastPrinted>2022-06-08T04:14:55Z</cp:lastPrinted>
  <dcterms:created xsi:type="dcterms:W3CDTF">2021-10-12T06:37:15Z</dcterms:created>
  <dcterms:modified xsi:type="dcterms:W3CDTF">2022-06-11T01:28:48Z</dcterms:modified>
</cp:coreProperties>
</file>