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Local\Temp\Tandan JSC\files\"/>
    </mc:Choice>
  </mc:AlternateContent>
  <xr:revisionPtr revIDLastSave="0" documentId="13_ncr:1_{41826C33-643E-4E81-B75A-39100887D46D}" xr6:coauthVersionLast="36" xr6:coauthVersionMax="36" xr10:uidLastSave="{00000000-0000-0000-0000-000000000000}"/>
  <bookViews>
    <workbookView xWindow="600" yWindow="60" windowWidth="19320" windowHeight="7995" xr2:uid="{00000000-000D-0000-FFFF-FFFF00000000}"/>
  </bookViews>
  <sheets>
    <sheet name="Bieu 02-KP NQ 05" sheetId="1" r:id="rId1"/>
  </sheets>
  <definedNames>
    <definedName name="_xlnm.Print_Titles" localSheetId="0">'Bieu 02-KP NQ 05'!$4:$5</definedName>
  </definedNames>
  <calcPr calcId="191029"/>
</workbook>
</file>

<file path=xl/calcChain.xml><?xml version="1.0" encoding="utf-8"?>
<calcChain xmlns="http://schemas.openxmlformats.org/spreadsheetml/2006/main">
  <c r="E37" i="1" l="1"/>
  <c r="D27" i="1"/>
  <c r="E27" i="1"/>
  <c r="F27" i="1"/>
  <c r="G27" i="1"/>
  <c r="H27" i="1"/>
  <c r="J27" i="1"/>
  <c r="K27" i="1"/>
  <c r="L27" i="1"/>
  <c r="M27" i="1"/>
  <c r="N27" i="1"/>
  <c r="D24" i="1"/>
  <c r="D23" i="1" s="1"/>
  <c r="E24" i="1"/>
  <c r="F24" i="1"/>
  <c r="G24" i="1"/>
  <c r="G23" i="1" s="1"/>
  <c r="H24" i="1"/>
  <c r="H23" i="1" s="1"/>
  <c r="J24" i="1"/>
  <c r="K24" i="1"/>
  <c r="L24" i="1"/>
  <c r="L23" i="1" s="1"/>
  <c r="M24" i="1"/>
  <c r="M23" i="1" s="1"/>
  <c r="N24" i="1"/>
  <c r="D19" i="1"/>
  <c r="G19" i="1"/>
  <c r="J19" i="1"/>
  <c r="L19" i="1"/>
  <c r="M19" i="1"/>
  <c r="N19" i="1"/>
  <c r="I28" i="1"/>
  <c r="I11" i="1"/>
  <c r="I12" i="1"/>
  <c r="I13" i="1"/>
  <c r="I14" i="1"/>
  <c r="I15" i="1"/>
  <c r="I16" i="1"/>
  <c r="I17" i="1"/>
  <c r="I18" i="1"/>
  <c r="I22" i="1"/>
  <c r="I25" i="1"/>
  <c r="I26" i="1"/>
  <c r="I24" i="1" s="1"/>
  <c r="I29" i="1"/>
  <c r="I30" i="1"/>
  <c r="I31" i="1"/>
  <c r="I32" i="1"/>
  <c r="I33" i="1"/>
  <c r="I34" i="1"/>
  <c r="I35" i="1"/>
  <c r="I36" i="1"/>
  <c r="I38" i="1"/>
  <c r="I40" i="1"/>
  <c r="I42" i="1"/>
  <c r="I43" i="1"/>
  <c r="I10" i="1"/>
  <c r="D9" i="1"/>
  <c r="E9" i="1"/>
  <c r="F9" i="1"/>
  <c r="G9" i="1"/>
  <c r="G8" i="1" s="1"/>
  <c r="G7" i="1" s="1"/>
  <c r="H9" i="1"/>
  <c r="J9" i="1"/>
  <c r="K9" i="1"/>
  <c r="L9" i="1"/>
  <c r="L8" i="1" s="1"/>
  <c r="M9" i="1"/>
  <c r="N9" i="1"/>
  <c r="C11" i="1"/>
  <c r="C12" i="1"/>
  <c r="C13" i="1"/>
  <c r="C14" i="1"/>
  <c r="C15" i="1"/>
  <c r="C16" i="1"/>
  <c r="C17" i="1"/>
  <c r="C18" i="1"/>
  <c r="C22" i="1"/>
  <c r="C25" i="1"/>
  <c r="C26" i="1"/>
  <c r="C28" i="1"/>
  <c r="C29" i="1"/>
  <c r="C30" i="1"/>
  <c r="C31" i="1"/>
  <c r="C32" i="1"/>
  <c r="C33" i="1"/>
  <c r="C34" i="1"/>
  <c r="C35" i="1"/>
  <c r="C36" i="1"/>
  <c r="C38" i="1"/>
  <c r="C42" i="1"/>
  <c r="C43" i="1"/>
  <c r="C10" i="1"/>
  <c r="N41" i="1"/>
  <c r="I41" i="1" s="1"/>
  <c r="N39" i="1"/>
  <c r="N37" i="1" s="1"/>
  <c r="H41" i="1"/>
  <c r="C41" i="1" s="1"/>
  <c r="H39" i="1"/>
  <c r="H20" i="1"/>
  <c r="H19" i="1" s="1"/>
  <c r="M39" i="1"/>
  <c r="M37" i="1" s="1"/>
  <c r="G39" i="1"/>
  <c r="G37" i="1" s="1"/>
  <c r="F20" i="1"/>
  <c r="F19" i="1" s="1"/>
  <c r="F40" i="1"/>
  <c r="C40" i="1" s="1"/>
  <c r="L39" i="1"/>
  <c r="L37" i="1" s="1"/>
  <c r="F39" i="1"/>
  <c r="E21" i="1"/>
  <c r="C21" i="1" s="1"/>
  <c r="K21" i="1"/>
  <c r="I21" i="1" s="1"/>
  <c r="K20" i="1"/>
  <c r="K39" i="1"/>
  <c r="K37" i="1" s="1"/>
  <c r="J39" i="1"/>
  <c r="D39" i="1"/>
  <c r="F37" i="1" l="1"/>
  <c r="J23" i="1"/>
  <c r="E23" i="1"/>
  <c r="C39" i="1"/>
  <c r="C37" i="1" s="1"/>
  <c r="I39" i="1"/>
  <c r="I37" i="1" s="1"/>
  <c r="H37" i="1"/>
  <c r="C9" i="1"/>
  <c r="J8" i="1"/>
  <c r="K23" i="1"/>
  <c r="F23" i="1"/>
  <c r="F8" i="1" s="1"/>
  <c r="F7" i="1" s="1"/>
  <c r="M8" i="1"/>
  <c r="H8" i="1"/>
  <c r="D8" i="1"/>
  <c r="N23" i="1"/>
  <c r="N8" i="1" s="1"/>
  <c r="N7" i="1" s="1"/>
  <c r="L7" i="1"/>
  <c r="M7" i="1"/>
  <c r="H7" i="1"/>
  <c r="K19" i="1"/>
  <c r="K8" i="1" s="1"/>
  <c r="K7" i="1" s="1"/>
  <c r="I27" i="1"/>
  <c r="I23" i="1" s="1"/>
  <c r="J37" i="1"/>
  <c r="C27" i="1"/>
  <c r="C24" i="1"/>
  <c r="D37" i="1"/>
  <c r="C20" i="1"/>
  <c r="C19" i="1" s="1"/>
  <c r="I20" i="1"/>
  <c r="I19" i="1" s="1"/>
  <c r="I9" i="1"/>
  <c r="E19" i="1"/>
  <c r="E8" i="1" l="1"/>
  <c r="E7" i="1" s="1"/>
  <c r="D7" i="1"/>
  <c r="J7" i="1"/>
  <c r="I8" i="1"/>
  <c r="I7" i="1" s="1"/>
  <c r="C23" i="1"/>
  <c r="C8" i="1" s="1"/>
  <c r="C7" i="1" s="1"/>
</calcChain>
</file>

<file path=xl/sharedStrings.xml><?xml version="1.0" encoding="utf-8"?>
<sst xmlns="http://schemas.openxmlformats.org/spreadsheetml/2006/main" count="66" uniqueCount="60">
  <si>
    <t>Đơn vị: Triệu đồng</t>
  </si>
  <si>
    <t>Stt</t>
  </si>
  <si>
    <t>Nội dung</t>
  </si>
  <si>
    <t>Tổng số</t>
  </si>
  <si>
    <t>Năm 2016</t>
  </si>
  <si>
    <t>Năm 2017</t>
  </si>
  <si>
    <t>Năm 2018</t>
  </si>
  <si>
    <t>Thực hiện năm 2016</t>
  </si>
  <si>
    <t>A</t>
  </si>
  <si>
    <t>B</t>
  </si>
  <si>
    <t>I</t>
  </si>
  <si>
    <t>Các chính sách hỗ trợ</t>
  </si>
  <si>
    <t>Kinh phí phòng chống, chữa cháy rừng</t>
  </si>
  <si>
    <t>Hỗ trợ phát triển cây cao su</t>
  </si>
  <si>
    <t>Hỗ trợ thực hiện chính sách miễn thu thủy lợi phí</t>
  </si>
  <si>
    <t>Kinh phí bảo vệ và phát triển đất trồng lúa</t>
  </si>
  <si>
    <t>Kinh phí thực hiện giao đất, giao rừng, cấp giấy CNQSD đất lâm nghiệp (Kế hoạch 388)</t>
  </si>
  <si>
    <t>Hỗ trợ người dân hộ nghèo vùng khó khăn theo QĐ 102</t>
  </si>
  <si>
    <t>II</t>
  </si>
  <si>
    <t>Vốn đầu tư</t>
  </si>
  <si>
    <t>Chương trình MTQG giảm nghèo bền vững</t>
  </si>
  <si>
    <t>Chương trình MTQG xây dựng nông thôn mới</t>
  </si>
  <si>
    <t xml:space="preserve"> -</t>
  </si>
  <si>
    <t>Vốn sự nghiệp</t>
  </si>
  <si>
    <t>III</t>
  </si>
  <si>
    <t>Chương trình mục tiêu phát triển lâm nghiệp bền vững</t>
  </si>
  <si>
    <t>Chương trình mục tiêu Tái cơ cấu kinh tế nông nghiệp và phòng chống giảm nhẹ thiên tai, ổn định đời sống dân cư</t>
  </si>
  <si>
    <t>Kinh phí phòng chống, chữa cháy rừng (nguồn dự phòng Trung ương)</t>
  </si>
  <si>
    <t>Chương trình mục tiêu Giáo dục nghề nghiệp - việc làm và an toàn lao động</t>
  </si>
  <si>
    <t>Đào tạo cán bộ hợp tác và tổ hợp tác xã</t>
  </si>
  <si>
    <t>Khắc phục thiệt hại do rét đậm rét hại gây ra</t>
  </si>
  <si>
    <t>Khắc phục hậu quả hạn hán vụ Đông Xuân</t>
  </si>
  <si>
    <t>Khắc phục hậu quả thiên tai</t>
  </si>
  <si>
    <t>Kinh phí phân bổ giai đoạn 2016-2020</t>
  </si>
  <si>
    <t>Năm 2019</t>
  </si>
  <si>
    <t>Năm 2020</t>
  </si>
  <si>
    <t>1=2+3+4+5+6</t>
  </si>
  <si>
    <t>Thực hiện năm 2017</t>
  </si>
  <si>
    <t>Kinh phí thực hiện khuyến nông (tỉnh, huyện)</t>
  </si>
  <si>
    <t>Chương trình mục tiêu, nhiệm vụ khác</t>
  </si>
  <si>
    <t>Chương trình giảm nghèo bền vững (hỗ trợ sản xuất)</t>
  </si>
  <si>
    <t>Chính sách hỗ trợ phát triển sản xuất nông nghiệp, lâm nghiệp, thủy sản (QĐ 02/2014/QĐ-UBND; 45/2018/QĐ-UBND)</t>
  </si>
  <si>
    <t>Kinh phí thực hiện giai đoạn 2016-2020</t>
  </si>
  <si>
    <t>Thực hiện năm 2018</t>
  </si>
  <si>
    <t>Thực hiện năm 2019</t>
  </si>
  <si>
    <t>Kinh phí huyện</t>
  </si>
  <si>
    <t>VỐN HỖ TRỢ/ĐẦU TƯ GIÁN TIẾP CHO SẢN XUẤT NÔNG, LÂM NGHIỆP (Xây dựng công trình thủy lợi, NSH: Kênh, mương, đập đầu mối, hồ chứa, kè đất sản xuất; đường giao thông nội đồng,…)</t>
  </si>
  <si>
    <t>VỐN HỖ TRỢ TRỰC TIẾP CHO SẢN XUẤT NÔNG, LÂM NGHIỆP</t>
  </si>
  <si>
    <t>Chương trình xây dựng nông thôn mới (hỗ trợ sản xuất)</t>
  </si>
  <si>
    <t>Vốn sự nghiệp chương trình mục tiêu quốc gia</t>
  </si>
  <si>
    <t>Chương trình MTQG việc làm và dạy nghề (dạy nghề NN)</t>
  </si>
  <si>
    <t>Chương trình bố trí dân cư theo QĐ 1776</t>
  </si>
  <si>
    <t>Thực hiện QĐ 755</t>
  </si>
  <si>
    <t>Đầu tư từ nguồn thu tiền sử dụng đất</t>
  </si>
  <si>
    <t>Kinh phí sự nghiệp thủy lợi</t>
  </si>
  <si>
    <t>Kinh phí sự nghiệp giao thông</t>
  </si>
  <si>
    <t>Khắc phục hậu quả thiệt hại do Dịch tả lợn Châu Phi gây ra năm 2019</t>
  </si>
  <si>
    <t xml:space="preserve">(Kèm theo báo cáo số:          /BC-UBND ngày      tháng 9 năm 2021 của UBND huyện Tuần Giáo) </t>
  </si>
  <si>
    <t>Thực hiện năm 2020</t>
  </si>
  <si>
    <t>BIỂU TỔNG HỢP KINH PHÍ PHÁT TRIỂN SẢN XUẤT NÔNG, LÂM NGHIỆP-THỰC HIỆN NGHỊ QUYẾT SỐ 03-NQ/TU GIAI ĐOẠN 2016-2020 TRÊN ĐỊA BÀN HUYỆN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</si>
</sst>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8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.5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/>
    <xf numFmtId="0" fontId="2" fillId="0" borderId="2" xfId="0" applyFont="1" applyBorder="1" applyAlignment="1">
      <alignment horizontal="center" vertical="center"/>
    </xf>
    <xf numFmtId="165" fontId="2" fillId="0" borderId="2" xfId="0" applyNumberFormat="1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165" fontId="5" fillId="0" borderId="3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65" fontId="3" fillId="0" borderId="3" xfId="1" applyNumberFormat="1" applyFont="1" applyBorder="1" applyAlignment="1">
      <alignment vertical="center" wrapText="1"/>
    </xf>
    <xf numFmtId="165" fontId="3" fillId="0" borderId="3" xfId="1" applyNumberFormat="1" applyFont="1" applyBorder="1"/>
    <xf numFmtId="0" fontId="3" fillId="0" borderId="3" xfId="0" applyFont="1" applyBorder="1" applyAlignment="1">
      <alignment horizontal="justify" wrapText="1"/>
    </xf>
    <xf numFmtId="0" fontId="5" fillId="0" borderId="3" xfId="0" applyFont="1" applyFill="1" applyBorder="1" applyAlignment="1">
      <alignment horizontal="justify" wrapText="1"/>
    </xf>
    <xf numFmtId="0" fontId="3" fillId="0" borderId="3" xfId="0" applyFont="1" applyFill="1" applyBorder="1" applyAlignment="1">
      <alignment horizontal="justify" wrapText="1"/>
    </xf>
    <xf numFmtId="0" fontId="3" fillId="0" borderId="3" xfId="0" applyFont="1" applyBorder="1" applyAlignment="1">
      <alignment horizontal="justify" vertical="center"/>
    </xf>
    <xf numFmtId="165" fontId="3" fillId="0" borderId="3" xfId="1" applyNumberFormat="1" applyFont="1" applyBorder="1" applyAlignment="1">
      <alignment horizontal="center" vertical="center"/>
    </xf>
    <xf numFmtId="0" fontId="3" fillId="0" borderId="8" xfId="0" applyFont="1" applyBorder="1"/>
    <xf numFmtId="0" fontId="3" fillId="0" borderId="4" xfId="0" applyFont="1" applyBorder="1"/>
    <xf numFmtId="0" fontId="4" fillId="0" borderId="0" xfId="0" applyFont="1" applyBorder="1" applyAlignment="1"/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justify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justify" vertical="center"/>
    </xf>
    <xf numFmtId="0" fontId="3" fillId="0" borderId="4" xfId="0" applyFont="1" applyBorder="1" applyAlignment="1">
      <alignment horizontal="center"/>
    </xf>
    <xf numFmtId="166" fontId="3" fillId="0" borderId="3" xfId="1" applyNumberFormat="1" applyFont="1" applyBorder="1"/>
    <xf numFmtId="165" fontId="3" fillId="2" borderId="3" xfId="1" applyNumberFormat="1" applyFont="1" applyFill="1" applyBorder="1"/>
    <xf numFmtId="0" fontId="3" fillId="0" borderId="3" xfId="0" applyFont="1" applyFill="1" applyBorder="1" applyAlignment="1">
      <alignment horizontal="center" vertical="center"/>
    </xf>
    <xf numFmtId="165" fontId="2" fillId="0" borderId="3" xfId="1" applyNumberFormat="1" applyFont="1" applyBorder="1" applyAlignment="1">
      <alignment vertical="center" wrapText="1"/>
    </xf>
    <xf numFmtId="165" fontId="5" fillId="0" borderId="3" xfId="1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justify" wrapText="1"/>
    </xf>
    <xf numFmtId="165" fontId="3" fillId="0" borderId="4" xfId="1" applyNumberFormat="1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zoomScale="85" zoomScaleNormal="85" workbookViewId="0">
      <selection activeCell="H8" sqref="H8"/>
    </sheetView>
  </sheetViews>
  <sheetFormatPr defaultRowHeight="15.75" x14ac:dyDescent="0.25"/>
  <cols>
    <col min="1" max="1" width="4.875" style="1" customWidth="1"/>
    <col min="2" max="2" width="44.875" style="1" customWidth="1"/>
    <col min="3" max="3" width="12.125" style="1" customWidth="1"/>
    <col min="4" max="4" width="9.875" style="1" customWidth="1"/>
    <col min="5" max="5" width="10.125" style="1" customWidth="1"/>
    <col min="6" max="8" width="10" style="1" customWidth="1"/>
    <col min="9" max="9" width="12.375" style="1" customWidth="1"/>
    <col min="10" max="10" width="10.375" style="1" customWidth="1"/>
    <col min="11" max="11" width="10.875" style="1" customWidth="1"/>
    <col min="12" max="12" width="10.75" style="1" customWidth="1"/>
    <col min="13" max="13" width="9" style="1"/>
    <col min="14" max="14" width="10.125" style="1" bestFit="1" customWidth="1"/>
    <col min="15" max="258" width="9" style="1"/>
    <col min="259" max="259" width="4.25" style="1" customWidth="1"/>
    <col min="260" max="260" width="40.25" style="1" customWidth="1"/>
    <col min="261" max="268" width="11.25" style="1" customWidth="1"/>
    <col min="269" max="269" width="9" style="1"/>
    <col min="270" max="270" width="10.125" style="1" bestFit="1" customWidth="1"/>
    <col min="271" max="514" width="9" style="1"/>
    <col min="515" max="515" width="4.25" style="1" customWidth="1"/>
    <col min="516" max="516" width="40.25" style="1" customWidth="1"/>
    <col min="517" max="524" width="11.25" style="1" customWidth="1"/>
    <col min="525" max="525" width="9" style="1"/>
    <col min="526" max="526" width="10.125" style="1" bestFit="1" customWidth="1"/>
    <col min="527" max="770" width="9" style="1"/>
    <col min="771" max="771" width="4.25" style="1" customWidth="1"/>
    <col min="772" max="772" width="40.25" style="1" customWidth="1"/>
    <col min="773" max="780" width="11.25" style="1" customWidth="1"/>
    <col min="781" max="781" width="9" style="1"/>
    <col min="782" max="782" width="10.125" style="1" bestFit="1" customWidth="1"/>
    <col min="783" max="1026" width="9" style="1"/>
    <col min="1027" max="1027" width="4.25" style="1" customWidth="1"/>
    <col min="1028" max="1028" width="40.25" style="1" customWidth="1"/>
    <col min="1029" max="1036" width="11.25" style="1" customWidth="1"/>
    <col min="1037" max="1037" width="9" style="1"/>
    <col min="1038" max="1038" width="10.125" style="1" bestFit="1" customWidth="1"/>
    <col min="1039" max="1282" width="9" style="1"/>
    <col min="1283" max="1283" width="4.25" style="1" customWidth="1"/>
    <col min="1284" max="1284" width="40.25" style="1" customWidth="1"/>
    <col min="1285" max="1292" width="11.25" style="1" customWidth="1"/>
    <col min="1293" max="1293" width="9" style="1"/>
    <col min="1294" max="1294" width="10.125" style="1" bestFit="1" customWidth="1"/>
    <col min="1295" max="1538" width="9" style="1"/>
    <col min="1539" max="1539" width="4.25" style="1" customWidth="1"/>
    <col min="1540" max="1540" width="40.25" style="1" customWidth="1"/>
    <col min="1541" max="1548" width="11.25" style="1" customWidth="1"/>
    <col min="1549" max="1549" width="9" style="1"/>
    <col min="1550" max="1550" width="10.125" style="1" bestFit="1" customWidth="1"/>
    <col min="1551" max="1794" width="9" style="1"/>
    <col min="1795" max="1795" width="4.25" style="1" customWidth="1"/>
    <col min="1796" max="1796" width="40.25" style="1" customWidth="1"/>
    <col min="1797" max="1804" width="11.25" style="1" customWidth="1"/>
    <col min="1805" max="1805" width="9" style="1"/>
    <col min="1806" max="1806" width="10.125" style="1" bestFit="1" customWidth="1"/>
    <col min="1807" max="2050" width="9" style="1"/>
    <col min="2051" max="2051" width="4.25" style="1" customWidth="1"/>
    <col min="2052" max="2052" width="40.25" style="1" customWidth="1"/>
    <col min="2053" max="2060" width="11.25" style="1" customWidth="1"/>
    <col min="2061" max="2061" width="9" style="1"/>
    <col min="2062" max="2062" width="10.125" style="1" bestFit="1" customWidth="1"/>
    <col min="2063" max="2306" width="9" style="1"/>
    <col min="2307" max="2307" width="4.25" style="1" customWidth="1"/>
    <col min="2308" max="2308" width="40.25" style="1" customWidth="1"/>
    <col min="2309" max="2316" width="11.25" style="1" customWidth="1"/>
    <col min="2317" max="2317" width="9" style="1"/>
    <col min="2318" max="2318" width="10.125" style="1" bestFit="1" customWidth="1"/>
    <col min="2319" max="2562" width="9" style="1"/>
    <col min="2563" max="2563" width="4.25" style="1" customWidth="1"/>
    <col min="2564" max="2564" width="40.25" style="1" customWidth="1"/>
    <col min="2565" max="2572" width="11.25" style="1" customWidth="1"/>
    <col min="2573" max="2573" width="9" style="1"/>
    <col min="2574" max="2574" width="10.125" style="1" bestFit="1" customWidth="1"/>
    <col min="2575" max="2818" width="9" style="1"/>
    <col min="2819" max="2819" width="4.25" style="1" customWidth="1"/>
    <col min="2820" max="2820" width="40.25" style="1" customWidth="1"/>
    <col min="2821" max="2828" width="11.25" style="1" customWidth="1"/>
    <col min="2829" max="2829" width="9" style="1"/>
    <col min="2830" max="2830" width="10.125" style="1" bestFit="1" customWidth="1"/>
    <col min="2831" max="3074" width="9" style="1"/>
    <col min="3075" max="3075" width="4.25" style="1" customWidth="1"/>
    <col min="3076" max="3076" width="40.25" style="1" customWidth="1"/>
    <col min="3077" max="3084" width="11.25" style="1" customWidth="1"/>
    <col min="3085" max="3085" width="9" style="1"/>
    <col min="3086" max="3086" width="10.125" style="1" bestFit="1" customWidth="1"/>
    <col min="3087" max="3330" width="9" style="1"/>
    <col min="3331" max="3331" width="4.25" style="1" customWidth="1"/>
    <col min="3332" max="3332" width="40.25" style="1" customWidth="1"/>
    <col min="3333" max="3340" width="11.25" style="1" customWidth="1"/>
    <col min="3341" max="3341" width="9" style="1"/>
    <col min="3342" max="3342" width="10.125" style="1" bestFit="1" customWidth="1"/>
    <col min="3343" max="3586" width="9" style="1"/>
    <col min="3587" max="3587" width="4.25" style="1" customWidth="1"/>
    <col min="3588" max="3588" width="40.25" style="1" customWidth="1"/>
    <col min="3589" max="3596" width="11.25" style="1" customWidth="1"/>
    <col min="3597" max="3597" width="9" style="1"/>
    <col min="3598" max="3598" width="10.125" style="1" bestFit="1" customWidth="1"/>
    <col min="3599" max="3842" width="9" style="1"/>
    <col min="3843" max="3843" width="4.25" style="1" customWidth="1"/>
    <col min="3844" max="3844" width="40.25" style="1" customWidth="1"/>
    <col min="3845" max="3852" width="11.25" style="1" customWidth="1"/>
    <col min="3853" max="3853" width="9" style="1"/>
    <col min="3854" max="3854" width="10.125" style="1" bestFit="1" customWidth="1"/>
    <col min="3855" max="4098" width="9" style="1"/>
    <col min="4099" max="4099" width="4.25" style="1" customWidth="1"/>
    <col min="4100" max="4100" width="40.25" style="1" customWidth="1"/>
    <col min="4101" max="4108" width="11.25" style="1" customWidth="1"/>
    <col min="4109" max="4109" width="9" style="1"/>
    <col min="4110" max="4110" width="10.125" style="1" bestFit="1" customWidth="1"/>
    <col min="4111" max="4354" width="9" style="1"/>
    <col min="4355" max="4355" width="4.25" style="1" customWidth="1"/>
    <col min="4356" max="4356" width="40.25" style="1" customWidth="1"/>
    <col min="4357" max="4364" width="11.25" style="1" customWidth="1"/>
    <col min="4365" max="4365" width="9" style="1"/>
    <col min="4366" max="4366" width="10.125" style="1" bestFit="1" customWidth="1"/>
    <col min="4367" max="4610" width="9" style="1"/>
    <col min="4611" max="4611" width="4.25" style="1" customWidth="1"/>
    <col min="4612" max="4612" width="40.25" style="1" customWidth="1"/>
    <col min="4613" max="4620" width="11.25" style="1" customWidth="1"/>
    <col min="4621" max="4621" width="9" style="1"/>
    <col min="4622" max="4622" width="10.125" style="1" bestFit="1" customWidth="1"/>
    <col min="4623" max="4866" width="9" style="1"/>
    <col min="4867" max="4867" width="4.25" style="1" customWidth="1"/>
    <col min="4868" max="4868" width="40.25" style="1" customWidth="1"/>
    <col min="4869" max="4876" width="11.25" style="1" customWidth="1"/>
    <col min="4877" max="4877" width="9" style="1"/>
    <col min="4878" max="4878" width="10.125" style="1" bestFit="1" customWidth="1"/>
    <col min="4879" max="5122" width="9" style="1"/>
    <col min="5123" max="5123" width="4.25" style="1" customWidth="1"/>
    <col min="5124" max="5124" width="40.25" style="1" customWidth="1"/>
    <col min="5125" max="5132" width="11.25" style="1" customWidth="1"/>
    <col min="5133" max="5133" width="9" style="1"/>
    <col min="5134" max="5134" width="10.125" style="1" bestFit="1" customWidth="1"/>
    <col min="5135" max="5378" width="9" style="1"/>
    <col min="5379" max="5379" width="4.25" style="1" customWidth="1"/>
    <col min="5380" max="5380" width="40.25" style="1" customWidth="1"/>
    <col min="5381" max="5388" width="11.25" style="1" customWidth="1"/>
    <col min="5389" max="5389" width="9" style="1"/>
    <col min="5390" max="5390" width="10.125" style="1" bestFit="1" customWidth="1"/>
    <col min="5391" max="5634" width="9" style="1"/>
    <col min="5635" max="5635" width="4.25" style="1" customWidth="1"/>
    <col min="5636" max="5636" width="40.25" style="1" customWidth="1"/>
    <col min="5637" max="5644" width="11.25" style="1" customWidth="1"/>
    <col min="5645" max="5645" width="9" style="1"/>
    <col min="5646" max="5646" width="10.125" style="1" bestFit="1" customWidth="1"/>
    <col min="5647" max="5890" width="9" style="1"/>
    <col min="5891" max="5891" width="4.25" style="1" customWidth="1"/>
    <col min="5892" max="5892" width="40.25" style="1" customWidth="1"/>
    <col min="5893" max="5900" width="11.25" style="1" customWidth="1"/>
    <col min="5901" max="5901" width="9" style="1"/>
    <col min="5902" max="5902" width="10.125" style="1" bestFit="1" customWidth="1"/>
    <col min="5903" max="6146" width="9" style="1"/>
    <col min="6147" max="6147" width="4.25" style="1" customWidth="1"/>
    <col min="6148" max="6148" width="40.25" style="1" customWidth="1"/>
    <col min="6149" max="6156" width="11.25" style="1" customWidth="1"/>
    <col min="6157" max="6157" width="9" style="1"/>
    <col min="6158" max="6158" width="10.125" style="1" bestFit="1" customWidth="1"/>
    <col min="6159" max="6402" width="9" style="1"/>
    <col min="6403" max="6403" width="4.25" style="1" customWidth="1"/>
    <col min="6404" max="6404" width="40.25" style="1" customWidth="1"/>
    <col min="6405" max="6412" width="11.25" style="1" customWidth="1"/>
    <col min="6413" max="6413" width="9" style="1"/>
    <col min="6414" max="6414" width="10.125" style="1" bestFit="1" customWidth="1"/>
    <col min="6415" max="6658" width="9" style="1"/>
    <col min="6659" max="6659" width="4.25" style="1" customWidth="1"/>
    <col min="6660" max="6660" width="40.25" style="1" customWidth="1"/>
    <col min="6661" max="6668" width="11.25" style="1" customWidth="1"/>
    <col min="6669" max="6669" width="9" style="1"/>
    <col min="6670" max="6670" width="10.125" style="1" bestFit="1" customWidth="1"/>
    <col min="6671" max="6914" width="9" style="1"/>
    <col min="6915" max="6915" width="4.25" style="1" customWidth="1"/>
    <col min="6916" max="6916" width="40.25" style="1" customWidth="1"/>
    <col min="6917" max="6924" width="11.25" style="1" customWidth="1"/>
    <col min="6925" max="6925" width="9" style="1"/>
    <col min="6926" max="6926" width="10.125" style="1" bestFit="1" customWidth="1"/>
    <col min="6927" max="7170" width="9" style="1"/>
    <col min="7171" max="7171" width="4.25" style="1" customWidth="1"/>
    <col min="7172" max="7172" width="40.25" style="1" customWidth="1"/>
    <col min="7173" max="7180" width="11.25" style="1" customWidth="1"/>
    <col min="7181" max="7181" width="9" style="1"/>
    <col min="7182" max="7182" width="10.125" style="1" bestFit="1" customWidth="1"/>
    <col min="7183" max="7426" width="9" style="1"/>
    <col min="7427" max="7427" width="4.25" style="1" customWidth="1"/>
    <col min="7428" max="7428" width="40.25" style="1" customWidth="1"/>
    <col min="7429" max="7436" width="11.25" style="1" customWidth="1"/>
    <col min="7437" max="7437" width="9" style="1"/>
    <col min="7438" max="7438" width="10.125" style="1" bestFit="1" customWidth="1"/>
    <col min="7439" max="7682" width="9" style="1"/>
    <col min="7683" max="7683" width="4.25" style="1" customWidth="1"/>
    <col min="7684" max="7684" width="40.25" style="1" customWidth="1"/>
    <col min="7685" max="7692" width="11.25" style="1" customWidth="1"/>
    <col min="7693" max="7693" width="9" style="1"/>
    <col min="7694" max="7694" width="10.125" style="1" bestFit="1" customWidth="1"/>
    <col min="7695" max="7938" width="9" style="1"/>
    <col min="7939" max="7939" width="4.25" style="1" customWidth="1"/>
    <col min="7940" max="7940" width="40.25" style="1" customWidth="1"/>
    <col min="7941" max="7948" width="11.25" style="1" customWidth="1"/>
    <col min="7949" max="7949" width="9" style="1"/>
    <col min="7950" max="7950" width="10.125" style="1" bestFit="1" customWidth="1"/>
    <col min="7951" max="8194" width="9" style="1"/>
    <col min="8195" max="8195" width="4.25" style="1" customWidth="1"/>
    <col min="8196" max="8196" width="40.25" style="1" customWidth="1"/>
    <col min="8197" max="8204" width="11.25" style="1" customWidth="1"/>
    <col min="8205" max="8205" width="9" style="1"/>
    <col min="8206" max="8206" width="10.125" style="1" bestFit="1" customWidth="1"/>
    <col min="8207" max="8450" width="9" style="1"/>
    <col min="8451" max="8451" width="4.25" style="1" customWidth="1"/>
    <col min="8452" max="8452" width="40.25" style="1" customWidth="1"/>
    <col min="8453" max="8460" width="11.25" style="1" customWidth="1"/>
    <col min="8461" max="8461" width="9" style="1"/>
    <col min="8462" max="8462" width="10.125" style="1" bestFit="1" customWidth="1"/>
    <col min="8463" max="8706" width="9" style="1"/>
    <col min="8707" max="8707" width="4.25" style="1" customWidth="1"/>
    <col min="8708" max="8708" width="40.25" style="1" customWidth="1"/>
    <col min="8709" max="8716" width="11.25" style="1" customWidth="1"/>
    <col min="8717" max="8717" width="9" style="1"/>
    <col min="8718" max="8718" width="10.125" style="1" bestFit="1" customWidth="1"/>
    <col min="8719" max="8962" width="9" style="1"/>
    <col min="8963" max="8963" width="4.25" style="1" customWidth="1"/>
    <col min="8964" max="8964" width="40.25" style="1" customWidth="1"/>
    <col min="8965" max="8972" width="11.25" style="1" customWidth="1"/>
    <col min="8973" max="8973" width="9" style="1"/>
    <col min="8974" max="8974" width="10.125" style="1" bestFit="1" customWidth="1"/>
    <col min="8975" max="9218" width="9" style="1"/>
    <col min="9219" max="9219" width="4.25" style="1" customWidth="1"/>
    <col min="9220" max="9220" width="40.25" style="1" customWidth="1"/>
    <col min="9221" max="9228" width="11.25" style="1" customWidth="1"/>
    <col min="9229" max="9229" width="9" style="1"/>
    <col min="9230" max="9230" width="10.125" style="1" bestFit="1" customWidth="1"/>
    <col min="9231" max="9474" width="9" style="1"/>
    <col min="9475" max="9475" width="4.25" style="1" customWidth="1"/>
    <col min="9476" max="9476" width="40.25" style="1" customWidth="1"/>
    <col min="9477" max="9484" width="11.25" style="1" customWidth="1"/>
    <col min="9485" max="9485" width="9" style="1"/>
    <col min="9486" max="9486" width="10.125" style="1" bestFit="1" customWidth="1"/>
    <col min="9487" max="9730" width="9" style="1"/>
    <col min="9731" max="9731" width="4.25" style="1" customWidth="1"/>
    <col min="9732" max="9732" width="40.25" style="1" customWidth="1"/>
    <col min="9733" max="9740" width="11.25" style="1" customWidth="1"/>
    <col min="9741" max="9741" width="9" style="1"/>
    <col min="9742" max="9742" width="10.125" style="1" bestFit="1" customWidth="1"/>
    <col min="9743" max="9986" width="9" style="1"/>
    <col min="9987" max="9987" width="4.25" style="1" customWidth="1"/>
    <col min="9988" max="9988" width="40.25" style="1" customWidth="1"/>
    <col min="9989" max="9996" width="11.25" style="1" customWidth="1"/>
    <col min="9997" max="9997" width="9" style="1"/>
    <col min="9998" max="9998" width="10.125" style="1" bestFit="1" customWidth="1"/>
    <col min="9999" max="10242" width="9" style="1"/>
    <col min="10243" max="10243" width="4.25" style="1" customWidth="1"/>
    <col min="10244" max="10244" width="40.25" style="1" customWidth="1"/>
    <col min="10245" max="10252" width="11.25" style="1" customWidth="1"/>
    <col min="10253" max="10253" width="9" style="1"/>
    <col min="10254" max="10254" width="10.125" style="1" bestFit="1" customWidth="1"/>
    <col min="10255" max="10498" width="9" style="1"/>
    <col min="10499" max="10499" width="4.25" style="1" customWidth="1"/>
    <col min="10500" max="10500" width="40.25" style="1" customWidth="1"/>
    <col min="10501" max="10508" width="11.25" style="1" customWidth="1"/>
    <col min="10509" max="10509" width="9" style="1"/>
    <col min="10510" max="10510" width="10.125" style="1" bestFit="1" customWidth="1"/>
    <col min="10511" max="10754" width="9" style="1"/>
    <col min="10755" max="10755" width="4.25" style="1" customWidth="1"/>
    <col min="10756" max="10756" width="40.25" style="1" customWidth="1"/>
    <col min="10757" max="10764" width="11.25" style="1" customWidth="1"/>
    <col min="10765" max="10765" width="9" style="1"/>
    <col min="10766" max="10766" width="10.125" style="1" bestFit="1" customWidth="1"/>
    <col min="10767" max="11010" width="9" style="1"/>
    <col min="11011" max="11011" width="4.25" style="1" customWidth="1"/>
    <col min="11012" max="11012" width="40.25" style="1" customWidth="1"/>
    <col min="11013" max="11020" width="11.25" style="1" customWidth="1"/>
    <col min="11021" max="11021" width="9" style="1"/>
    <col min="11022" max="11022" width="10.125" style="1" bestFit="1" customWidth="1"/>
    <col min="11023" max="11266" width="9" style="1"/>
    <col min="11267" max="11267" width="4.25" style="1" customWidth="1"/>
    <col min="11268" max="11268" width="40.25" style="1" customWidth="1"/>
    <col min="11269" max="11276" width="11.25" style="1" customWidth="1"/>
    <col min="11277" max="11277" width="9" style="1"/>
    <col min="11278" max="11278" width="10.125" style="1" bestFit="1" customWidth="1"/>
    <col min="11279" max="11522" width="9" style="1"/>
    <col min="11523" max="11523" width="4.25" style="1" customWidth="1"/>
    <col min="11524" max="11524" width="40.25" style="1" customWidth="1"/>
    <col min="11525" max="11532" width="11.25" style="1" customWidth="1"/>
    <col min="11533" max="11533" width="9" style="1"/>
    <col min="11534" max="11534" width="10.125" style="1" bestFit="1" customWidth="1"/>
    <col min="11535" max="11778" width="9" style="1"/>
    <col min="11779" max="11779" width="4.25" style="1" customWidth="1"/>
    <col min="11780" max="11780" width="40.25" style="1" customWidth="1"/>
    <col min="11781" max="11788" width="11.25" style="1" customWidth="1"/>
    <col min="11789" max="11789" width="9" style="1"/>
    <col min="11790" max="11790" width="10.125" style="1" bestFit="1" customWidth="1"/>
    <col min="11791" max="12034" width="9" style="1"/>
    <col min="12035" max="12035" width="4.25" style="1" customWidth="1"/>
    <col min="12036" max="12036" width="40.25" style="1" customWidth="1"/>
    <col min="12037" max="12044" width="11.25" style="1" customWidth="1"/>
    <col min="12045" max="12045" width="9" style="1"/>
    <col min="12046" max="12046" width="10.125" style="1" bestFit="1" customWidth="1"/>
    <col min="12047" max="12290" width="9" style="1"/>
    <col min="12291" max="12291" width="4.25" style="1" customWidth="1"/>
    <col min="12292" max="12292" width="40.25" style="1" customWidth="1"/>
    <col min="12293" max="12300" width="11.25" style="1" customWidth="1"/>
    <col min="12301" max="12301" width="9" style="1"/>
    <col min="12302" max="12302" width="10.125" style="1" bestFit="1" customWidth="1"/>
    <col min="12303" max="12546" width="9" style="1"/>
    <col min="12547" max="12547" width="4.25" style="1" customWidth="1"/>
    <col min="12548" max="12548" width="40.25" style="1" customWidth="1"/>
    <col min="12549" max="12556" width="11.25" style="1" customWidth="1"/>
    <col min="12557" max="12557" width="9" style="1"/>
    <col min="12558" max="12558" width="10.125" style="1" bestFit="1" customWidth="1"/>
    <col min="12559" max="12802" width="9" style="1"/>
    <col min="12803" max="12803" width="4.25" style="1" customWidth="1"/>
    <col min="12804" max="12804" width="40.25" style="1" customWidth="1"/>
    <col min="12805" max="12812" width="11.25" style="1" customWidth="1"/>
    <col min="12813" max="12813" width="9" style="1"/>
    <col min="12814" max="12814" width="10.125" style="1" bestFit="1" customWidth="1"/>
    <col min="12815" max="13058" width="9" style="1"/>
    <col min="13059" max="13059" width="4.25" style="1" customWidth="1"/>
    <col min="13060" max="13060" width="40.25" style="1" customWidth="1"/>
    <col min="13061" max="13068" width="11.25" style="1" customWidth="1"/>
    <col min="13069" max="13069" width="9" style="1"/>
    <col min="13070" max="13070" width="10.125" style="1" bestFit="1" customWidth="1"/>
    <col min="13071" max="13314" width="9" style="1"/>
    <col min="13315" max="13315" width="4.25" style="1" customWidth="1"/>
    <col min="13316" max="13316" width="40.25" style="1" customWidth="1"/>
    <col min="13317" max="13324" width="11.25" style="1" customWidth="1"/>
    <col min="13325" max="13325" width="9" style="1"/>
    <col min="13326" max="13326" width="10.125" style="1" bestFit="1" customWidth="1"/>
    <col min="13327" max="13570" width="9" style="1"/>
    <col min="13571" max="13571" width="4.25" style="1" customWidth="1"/>
    <col min="13572" max="13572" width="40.25" style="1" customWidth="1"/>
    <col min="13573" max="13580" width="11.25" style="1" customWidth="1"/>
    <col min="13581" max="13581" width="9" style="1"/>
    <col min="13582" max="13582" width="10.125" style="1" bestFit="1" customWidth="1"/>
    <col min="13583" max="13826" width="9" style="1"/>
    <col min="13827" max="13827" width="4.25" style="1" customWidth="1"/>
    <col min="13828" max="13828" width="40.25" style="1" customWidth="1"/>
    <col min="13829" max="13836" width="11.25" style="1" customWidth="1"/>
    <col min="13837" max="13837" width="9" style="1"/>
    <col min="13838" max="13838" width="10.125" style="1" bestFit="1" customWidth="1"/>
    <col min="13839" max="14082" width="9" style="1"/>
    <col min="14083" max="14083" width="4.25" style="1" customWidth="1"/>
    <col min="14084" max="14084" width="40.25" style="1" customWidth="1"/>
    <col min="14085" max="14092" width="11.25" style="1" customWidth="1"/>
    <col min="14093" max="14093" width="9" style="1"/>
    <col min="14094" max="14094" width="10.125" style="1" bestFit="1" customWidth="1"/>
    <col min="14095" max="14338" width="9" style="1"/>
    <col min="14339" max="14339" width="4.25" style="1" customWidth="1"/>
    <col min="14340" max="14340" width="40.25" style="1" customWidth="1"/>
    <col min="14341" max="14348" width="11.25" style="1" customWidth="1"/>
    <col min="14349" max="14349" width="9" style="1"/>
    <col min="14350" max="14350" width="10.125" style="1" bestFit="1" customWidth="1"/>
    <col min="14351" max="14594" width="9" style="1"/>
    <col min="14595" max="14595" width="4.25" style="1" customWidth="1"/>
    <col min="14596" max="14596" width="40.25" style="1" customWidth="1"/>
    <col min="14597" max="14604" width="11.25" style="1" customWidth="1"/>
    <col min="14605" max="14605" width="9" style="1"/>
    <col min="14606" max="14606" width="10.125" style="1" bestFit="1" customWidth="1"/>
    <col min="14607" max="14850" width="9" style="1"/>
    <col min="14851" max="14851" width="4.25" style="1" customWidth="1"/>
    <col min="14852" max="14852" width="40.25" style="1" customWidth="1"/>
    <col min="14853" max="14860" width="11.25" style="1" customWidth="1"/>
    <col min="14861" max="14861" width="9" style="1"/>
    <col min="14862" max="14862" width="10.125" style="1" bestFit="1" customWidth="1"/>
    <col min="14863" max="15106" width="9" style="1"/>
    <col min="15107" max="15107" width="4.25" style="1" customWidth="1"/>
    <col min="15108" max="15108" width="40.25" style="1" customWidth="1"/>
    <col min="15109" max="15116" width="11.25" style="1" customWidth="1"/>
    <col min="15117" max="15117" width="9" style="1"/>
    <col min="15118" max="15118" width="10.125" style="1" bestFit="1" customWidth="1"/>
    <col min="15119" max="15362" width="9" style="1"/>
    <col min="15363" max="15363" width="4.25" style="1" customWidth="1"/>
    <col min="15364" max="15364" width="40.25" style="1" customWidth="1"/>
    <col min="15365" max="15372" width="11.25" style="1" customWidth="1"/>
    <col min="15373" max="15373" width="9" style="1"/>
    <col min="15374" max="15374" width="10.125" style="1" bestFit="1" customWidth="1"/>
    <col min="15375" max="15618" width="9" style="1"/>
    <col min="15619" max="15619" width="4.25" style="1" customWidth="1"/>
    <col min="15620" max="15620" width="40.25" style="1" customWidth="1"/>
    <col min="15621" max="15628" width="11.25" style="1" customWidth="1"/>
    <col min="15629" max="15629" width="9" style="1"/>
    <col min="15630" max="15630" width="10.125" style="1" bestFit="1" customWidth="1"/>
    <col min="15631" max="15874" width="9" style="1"/>
    <col min="15875" max="15875" width="4.25" style="1" customWidth="1"/>
    <col min="15876" max="15876" width="40.25" style="1" customWidth="1"/>
    <col min="15877" max="15884" width="11.25" style="1" customWidth="1"/>
    <col min="15885" max="15885" width="9" style="1"/>
    <col min="15886" max="15886" width="10.125" style="1" bestFit="1" customWidth="1"/>
    <col min="15887" max="16130" width="9" style="1"/>
    <col min="16131" max="16131" width="4.25" style="1" customWidth="1"/>
    <col min="16132" max="16132" width="40.25" style="1" customWidth="1"/>
    <col min="16133" max="16140" width="11.25" style="1" customWidth="1"/>
    <col min="16141" max="16141" width="9" style="1"/>
    <col min="16142" max="16142" width="10.125" style="1" bestFit="1" customWidth="1"/>
    <col min="16143" max="16384" width="9" style="1"/>
  </cols>
  <sheetData>
    <row r="1" spans="1:14" ht="22.5" customHeight="1" x14ac:dyDescent="0.25">
      <c r="A1" s="41" t="s">
        <v>59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5">
      <c r="A2" s="46" t="s">
        <v>57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x14ac:dyDescent="0.25">
      <c r="I3" s="23"/>
      <c r="J3" s="23"/>
      <c r="M3" s="23" t="s">
        <v>0</v>
      </c>
    </row>
    <row r="4" spans="1:14" s="2" customFormat="1" ht="15.75" customHeight="1" x14ac:dyDescent="0.25">
      <c r="A4" s="42" t="s">
        <v>1</v>
      </c>
      <c r="B4" s="42" t="s">
        <v>2</v>
      </c>
      <c r="C4" s="43" t="s">
        <v>33</v>
      </c>
      <c r="D4" s="44"/>
      <c r="E4" s="44"/>
      <c r="F4" s="44"/>
      <c r="G4" s="44"/>
      <c r="H4" s="45"/>
      <c r="I4" s="42" t="s">
        <v>42</v>
      </c>
      <c r="J4" s="42"/>
      <c r="K4" s="42"/>
      <c r="L4" s="42"/>
      <c r="M4" s="42"/>
      <c r="N4" s="42"/>
    </row>
    <row r="5" spans="1:14" s="2" customFormat="1" ht="47.25" x14ac:dyDescent="0.25">
      <c r="A5" s="42"/>
      <c r="B5" s="42"/>
      <c r="C5" s="3" t="s">
        <v>3</v>
      </c>
      <c r="D5" s="3" t="s">
        <v>4</v>
      </c>
      <c r="E5" s="3" t="s">
        <v>5</v>
      </c>
      <c r="F5" s="3" t="s">
        <v>6</v>
      </c>
      <c r="G5" s="3" t="s">
        <v>34</v>
      </c>
      <c r="H5" s="3" t="s">
        <v>35</v>
      </c>
      <c r="I5" s="3" t="s">
        <v>3</v>
      </c>
      <c r="J5" s="3" t="s">
        <v>7</v>
      </c>
      <c r="K5" s="3" t="s">
        <v>37</v>
      </c>
      <c r="L5" s="3" t="s">
        <v>43</v>
      </c>
      <c r="M5" s="3" t="s">
        <v>44</v>
      </c>
      <c r="N5" s="3" t="s">
        <v>58</v>
      </c>
    </row>
    <row r="6" spans="1:14" s="5" customFormat="1" ht="24" customHeight="1" x14ac:dyDescent="0.25">
      <c r="A6" s="4" t="s">
        <v>8</v>
      </c>
      <c r="B6" s="4" t="s">
        <v>9</v>
      </c>
      <c r="C6" s="4" t="s">
        <v>36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 t="s">
        <v>36</v>
      </c>
      <c r="J6" s="4">
        <v>2</v>
      </c>
      <c r="K6" s="4">
        <v>3</v>
      </c>
      <c r="L6" s="4">
        <v>4</v>
      </c>
      <c r="M6" s="4">
        <v>5</v>
      </c>
      <c r="N6" s="4">
        <v>6</v>
      </c>
    </row>
    <row r="7" spans="1:14" ht="21.75" customHeight="1" x14ac:dyDescent="0.25">
      <c r="A7" s="6"/>
      <c r="B7" s="7" t="s">
        <v>3</v>
      </c>
      <c r="C7" s="8">
        <f>C8+C37</f>
        <v>824697.8</v>
      </c>
      <c r="D7" s="8">
        <f t="shared" ref="D7:N7" si="0">D8+D37</f>
        <v>113939.6</v>
      </c>
      <c r="E7" s="8">
        <f t="shared" si="0"/>
        <v>151154.4</v>
      </c>
      <c r="F7" s="8">
        <f t="shared" si="0"/>
        <v>183583</v>
      </c>
      <c r="G7" s="8">
        <f t="shared" si="0"/>
        <v>184920.8</v>
      </c>
      <c r="H7" s="8">
        <f t="shared" si="0"/>
        <v>191100</v>
      </c>
      <c r="I7" s="8">
        <f t="shared" si="0"/>
        <v>678354.8</v>
      </c>
      <c r="J7" s="8">
        <f t="shared" si="0"/>
        <v>99747.6</v>
      </c>
      <c r="K7" s="8">
        <f t="shared" si="0"/>
        <v>124642.4</v>
      </c>
      <c r="L7" s="8">
        <f t="shared" si="0"/>
        <v>146472</v>
      </c>
      <c r="M7" s="8">
        <f t="shared" si="0"/>
        <v>116167.8</v>
      </c>
      <c r="N7" s="8">
        <f t="shared" si="0"/>
        <v>191325</v>
      </c>
    </row>
    <row r="8" spans="1:14" ht="33.75" customHeight="1" x14ac:dyDescent="0.25">
      <c r="A8" s="24" t="s">
        <v>8</v>
      </c>
      <c r="B8" s="47" t="s">
        <v>47</v>
      </c>
      <c r="C8" s="25">
        <f>C9+C19+C23</f>
        <v>210051.8</v>
      </c>
      <c r="D8" s="25">
        <f t="shared" ref="D8:N8" si="1">D9+D19+D23</f>
        <v>28775.599999999999</v>
      </c>
      <c r="E8" s="25">
        <f t="shared" si="1"/>
        <v>41578.400000000001</v>
      </c>
      <c r="F8" s="25">
        <f t="shared" si="1"/>
        <v>58331</v>
      </c>
      <c r="G8" s="25">
        <f t="shared" si="1"/>
        <v>48339.8</v>
      </c>
      <c r="H8" s="25">
        <f t="shared" si="1"/>
        <v>33027</v>
      </c>
      <c r="I8" s="25">
        <f t="shared" si="1"/>
        <v>178651.8</v>
      </c>
      <c r="J8" s="25">
        <f t="shared" si="1"/>
        <v>27124.6</v>
      </c>
      <c r="K8" s="25">
        <f t="shared" si="1"/>
        <v>33871.4</v>
      </c>
      <c r="L8" s="25">
        <f t="shared" si="1"/>
        <v>42245</v>
      </c>
      <c r="M8" s="25">
        <f t="shared" si="1"/>
        <v>42158.8</v>
      </c>
      <c r="N8" s="25">
        <f t="shared" si="1"/>
        <v>33252</v>
      </c>
    </row>
    <row r="9" spans="1:14" x14ac:dyDescent="0.25">
      <c r="A9" s="9" t="s">
        <v>10</v>
      </c>
      <c r="B9" s="10" t="s">
        <v>11</v>
      </c>
      <c r="C9" s="11">
        <f>SUM(C10:C18)</f>
        <v>78238.8</v>
      </c>
      <c r="D9" s="11">
        <f t="shared" ref="D9:N9" si="2">SUM(D10:D18)</f>
        <v>16863.599999999999</v>
      </c>
      <c r="E9" s="11">
        <f t="shared" si="2"/>
        <v>16233.4</v>
      </c>
      <c r="F9" s="11">
        <f t="shared" si="2"/>
        <v>20456</v>
      </c>
      <c r="G9" s="11">
        <f t="shared" si="2"/>
        <v>15016.8</v>
      </c>
      <c r="H9" s="11">
        <f t="shared" si="2"/>
        <v>9669</v>
      </c>
      <c r="I9" s="11">
        <f t="shared" si="2"/>
        <v>68729.8</v>
      </c>
      <c r="J9" s="11">
        <f t="shared" si="2"/>
        <v>15362.6</v>
      </c>
      <c r="K9" s="11">
        <f t="shared" si="2"/>
        <v>15169.4</v>
      </c>
      <c r="L9" s="11">
        <f t="shared" si="2"/>
        <v>15900</v>
      </c>
      <c r="M9" s="11">
        <f t="shared" si="2"/>
        <v>12186.8</v>
      </c>
      <c r="N9" s="11">
        <f t="shared" si="2"/>
        <v>10111</v>
      </c>
    </row>
    <row r="10" spans="1:14" ht="47.25" x14ac:dyDescent="0.25">
      <c r="A10" s="12">
        <v>1</v>
      </c>
      <c r="B10" s="13" t="s">
        <v>41</v>
      </c>
      <c r="C10" s="14">
        <f>SUM(D10:H10)</f>
        <v>10000</v>
      </c>
      <c r="D10" s="14">
        <v>2000</v>
      </c>
      <c r="E10" s="14">
        <v>2000</v>
      </c>
      <c r="F10" s="14">
        <v>2000</v>
      </c>
      <c r="G10" s="14">
        <v>2000</v>
      </c>
      <c r="H10" s="14">
        <v>2000</v>
      </c>
      <c r="I10" s="14">
        <f>SUM(J10:N10)</f>
        <v>10000</v>
      </c>
      <c r="J10" s="14">
        <v>2000</v>
      </c>
      <c r="K10" s="14">
        <v>2000</v>
      </c>
      <c r="L10" s="14">
        <v>2000</v>
      </c>
      <c r="M10" s="14">
        <v>2000</v>
      </c>
      <c r="N10" s="14">
        <v>2000</v>
      </c>
    </row>
    <row r="11" spans="1:14" x14ac:dyDescent="0.25">
      <c r="A11" s="12">
        <v>2</v>
      </c>
      <c r="B11" s="13" t="s">
        <v>38</v>
      </c>
      <c r="C11" s="14">
        <f t="shared" ref="C11:C43" si="3">SUM(D11:H11)</f>
        <v>0</v>
      </c>
      <c r="D11" s="15"/>
      <c r="E11" s="15"/>
      <c r="F11" s="15"/>
      <c r="G11" s="15"/>
      <c r="H11" s="15"/>
      <c r="I11" s="14">
        <f t="shared" ref="I11:I43" si="4">SUM(J11:N11)</f>
        <v>0</v>
      </c>
      <c r="J11" s="15"/>
      <c r="K11" s="15"/>
      <c r="L11" s="14"/>
      <c r="M11" s="26"/>
      <c r="N11" s="26"/>
    </row>
    <row r="12" spans="1:14" x14ac:dyDescent="0.25">
      <c r="A12" s="12" t="s">
        <v>22</v>
      </c>
      <c r="B12" s="13" t="s">
        <v>45</v>
      </c>
      <c r="C12" s="14">
        <f t="shared" si="3"/>
        <v>4793.8</v>
      </c>
      <c r="D12" s="33">
        <v>716.6</v>
      </c>
      <c r="E12" s="33">
        <v>753.4</v>
      </c>
      <c r="F12" s="15">
        <v>1113</v>
      </c>
      <c r="G12" s="33">
        <v>1607.8</v>
      </c>
      <c r="H12" s="15">
        <v>603</v>
      </c>
      <c r="I12" s="14">
        <f t="shared" si="4"/>
        <v>4793.8</v>
      </c>
      <c r="J12" s="33">
        <v>716.6</v>
      </c>
      <c r="K12" s="33">
        <v>753.4</v>
      </c>
      <c r="L12" s="14">
        <v>1113</v>
      </c>
      <c r="M12" s="26">
        <v>1607.8</v>
      </c>
      <c r="N12" s="26">
        <v>603</v>
      </c>
    </row>
    <row r="13" spans="1:14" x14ac:dyDescent="0.25">
      <c r="A13" s="12">
        <v>3</v>
      </c>
      <c r="B13" s="13" t="s">
        <v>12</v>
      </c>
      <c r="C13" s="14">
        <f t="shared" si="3"/>
        <v>10</v>
      </c>
      <c r="D13" s="15">
        <v>10</v>
      </c>
      <c r="E13" s="15"/>
      <c r="F13" s="15"/>
      <c r="G13" s="15"/>
      <c r="H13" s="15"/>
      <c r="I13" s="14">
        <f t="shared" si="4"/>
        <v>10</v>
      </c>
      <c r="J13" s="15">
        <v>10</v>
      </c>
      <c r="K13" s="15"/>
      <c r="L13" s="15"/>
      <c r="M13" s="26"/>
      <c r="N13" s="26"/>
    </row>
    <row r="14" spans="1:14" x14ac:dyDescent="0.25">
      <c r="A14" s="12">
        <v>4</v>
      </c>
      <c r="B14" s="16" t="s">
        <v>13</v>
      </c>
      <c r="C14" s="14">
        <f t="shared" si="3"/>
        <v>2811</v>
      </c>
      <c r="D14" s="15">
        <v>1100</v>
      </c>
      <c r="E14" s="15"/>
      <c r="F14" s="15">
        <v>1711</v>
      </c>
      <c r="G14" s="15"/>
      <c r="H14" s="15"/>
      <c r="I14" s="14">
        <f t="shared" si="4"/>
        <v>2098</v>
      </c>
      <c r="J14" s="15">
        <v>188</v>
      </c>
      <c r="K14" s="15">
        <v>544</v>
      </c>
      <c r="L14" s="14">
        <v>1366</v>
      </c>
      <c r="M14" s="26"/>
      <c r="N14" s="26"/>
    </row>
    <row r="15" spans="1:14" x14ac:dyDescent="0.25">
      <c r="A15" s="12">
        <v>5</v>
      </c>
      <c r="B15" s="16" t="s">
        <v>14</v>
      </c>
      <c r="C15" s="14">
        <f t="shared" si="3"/>
        <v>18211</v>
      </c>
      <c r="D15" s="15">
        <v>3802</v>
      </c>
      <c r="E15" s="15">
        <v>3515</v>
      </c>
      <c r="F15" s="15">
        <v>4353</v>
      </c>
      <c r="G15" s="15">
        <v>4483</v>
      </c>
      <c r="H15" s="15">
        <v>2058</v>
      </c>
      <c r="I15" s="14">
        <f t="shared" si="4"/>
        <v>13919</v>
      </c>
      <c r="J15" s="15">
        <v>3475</v>
      </c>
      <c r="K15" s="14">
        <v>3214</v>
      </c>
      <c r="L15" s="14">
        <v>2363</v>
      </c>
      <c r="M15" s="26">
        <v>2367</v>
      </c>
      <c r="N15" s="26">
        <v>2500</v>
      </c>
    </row>
    <row r="16" spans="1:14" x14ac:dyDescent="0.25">
      <c r="A16" s="12">
        <v>6</v>
      </c>
      <c r="B16" s="16" t="s">
        <v>15</v>
      </c>
      <c r="C16" s="14">
        <f t="shared" si="3"/>
        <v>25913</v>
      </c>
      <c r="D16" s="15">
        <v>3200</v>
      </c>
      <c r="E16" s="15">
        <v>5328</v>
      </c>
      <c r="F16" s="15">
        <v>5451</v>
      </c>
      <c r="G16" s="15">
        <v>6926</v>
      </c>
      <c r="H16" s="15">
        <v>5008</v>
      </c>
      <c r="I16" s="14">
        <f t="shared" si="4"/>
        <v>24952</v>
      </c>
      <c r="J16" s="15">
        <v>3200</v>
      </c>
      <c r="K16" s="15">
        <v>5324</v>
      </c>
      <c r="L16" s="14">
        <v>5208</v>
      </c>
      <c r="M16" s="26">
        <v>6212</v>
      </c>
      <c r="N16" s="26">
        <v>5008</v>
      </c>
    </row>
    <row r="17" spans="1:14" ht="31.5" x14ac:dyDescent="0.25">
      <c r="A17" s="12">
        <v>7</v>
      </c>
      <c r="B17" s="16" t="s">
        <v>16</v>
      </c>
      <c r="C17" s="14">
        <f t="shared" si="3"/>
        <v>1399</v>
      </c>
      <c r="D17" s="34">
        <v>1399</v>
      </c>
      <c r="E17" s="15"/>
      <c r="F17" s="15"/>
      <c r="G17" s="15"/>
      <c r="H17" s="15"/>
      <c r="I17" s="14">
        <f t="shared" si="4"/>
        <v>1395</v>
      </c>
      <c r="J17" s="15">
        <v>1395</v>
      </c>
      <c r="K17" s="15"/>
      <c r="L17" s="14"/>
      <c r="M17" s="26"/>
      <c r="N17" s="26"/>
    </row>
    <row r="18" spans="1:14" ht="31.5" x14ac:dyDescent="0.25">
      <c r="A18" s="12">
        <v>8</v>
      </c>
      <c r="B18" s="16" t="s">
        <v>17</v>
      </c>
      <c r="C18" s="14">
        <f t="shared" si="3"/>
        <v>15101</v>
      </c>
      <c r="D18" s="34">
        <v>4636</v>
      </c>
      <c r="E18" s="15">
        <v>4637</v>
      </c>
      <c r="F18" s="15">
        <v>5828</v>
      </c>
      <c r="G18" s="15"/>
      <c r="H18" s="15"/>
      <c r="I18" s="14">
        <f t="shared" si="4"/>
        <v>11562</v>
      </c>
      <c r="J18" s="15">
        <v>4378</v>
      </c>
      <c r="K18" s="15">
        <v>3334</v>
      </c>
      <c r="L18" s="15">
        <v>3850</v>
      </c>
      <c r="M18" s="26"/>
      <c r="N18" s="26"/>
    </row>
    <row r="19" spans="1:14" x14ac:dyDescent="0.25">
      <c r="A19" s="9" t="s">
        <v>18</v>
      </c>
      <c r="B19" s="17" t="s">
        <v>49</v>
      </c>
      <c r="C19" s="37">
        <f>SUM(C20:C22)</f>
        <v>72948</v>
      </c>
      <c r="D19" s="37">
        <f t="shared" ref="D19:N19" si="5">SUM(D20:D22)</f>
        <v>6081</v>
      </c>
      <c r="E19" s="37">
        <f t="shared" si="5"/>
        <v>8544</v>
      </c>
      <c r="F19" s="37">
        <f t="shared" si="5"/>
        <v>17938</v>
      </c>
      <c r="G19" s="37">
        <f t="shared" si="5"/>
        <v>19573</v>
      </c>
      <c r="H19" s="37">
        <f t="shared" si="5"/>
        <v>20812</v>
      </c>
      <c r="I19" s="37">
        <f t="shared" si="5"/>
        <v>65873</v>
      </c>
      <c r="J19" s="37">
        <f t="shared" si="5"/>
        <v>5931</v>
      </c>
      <c r="K19" s="37">
        <f t="shared" si="5"/>
        <v>8271</v>
      </c>
      <c r="L19" s="37">
        <f t="shared" si="5"/>
        <v>11551</v>
      </c>
      <c r="M19" s="37">
        <f t="shared" si="5"/>
        <v>19525</v>
      </c>
      <c r="N19" s="37">
        <f t="shared" si="5"/>
        <v>20595</v>
      </c>
    </row>
    <row r="20" spans="1:14" x14ac:dyDescent="0.25">
      <c r="A20" s="12">
        <v>1</v>
      </c>
      <c r="B20" s="18" t="s">
        <v>40</v>
      </c>
      <c r="C20" s="14">
        <f t="shared" si="3"/>
        <v>41158</v>
      </c>
      <c r="D20" s="15">
        <v>4414</v>
      </c>
      <c r="E20" s="15">
        <v>4202</v>
      </c>
      <c r="F20" s="15">
        <f>4574+5871</f>
        <v>10445</v>
      </c>
      <c r="G20" s="15">
        <v>10880</v>
      </c>
      <c r="H20" s="15">
        <f>5919+5298</f>
        <v>11217</v>
      </c>
      <c r="I20" s="14">
        <f t="shared" si="4"/>
        <v>34797</v>
      </c>
      <c r="J20" s="15">
        <v>4389</v>
      </c>
      <c r="K20" s="15">
        <f>3794+332</f>
        <v>4126</v>
      </c>
      <c r="L20" s="15">
        <v>4424</v>
      </c>
      <c r="M20" s="26">
        <v>10858</v>
      </c>
      <c r="N20" s="26">
        <v>11000</v>
      </c>
    </row>
    <row r="21" spans="1:14" ht="21" customHeight="1" x14ac:dyDescent="0.25">
      <c r="A21" s="12">
        <v>2</v>
      </c>
      <c r="B21" s="18" t="s">
        <v>48</v>
      </c>
      <c r="C21" s="14">
        <f t="shared" si="3"/>
        <v>31656</v>
      </c>
      <c r="D21" s="15">
        <v>1533</v>
      </c>
      <c r="E21" s="15">
        <f>4072+270</f>
        <v>4342</v>
      </c>
      <c r="F21" s="15">
        <v>7493</v>
      </c>
      <c r="G21" s="15">
        <v>8693</v>
      </c>
      <c r="H21" s="15">
        <v>9595</v>
      </c>
      <c r="I21" s="14">
        <f t="shared" si="4"/>
        <v>30961</v>
      </c>
      <c r="J21" s="15">
        <v>1427</v>
      </c>
      <c r="K21" s="15">
        <f>3876+269</f>
        <v>4145</v>
      </c>
      <c r="L21" s="15">
        <v>7127</v>
      </c>
      <c r="M21" s="26">
        <v>8667</v>
      </c>
      <c r="N21" s="26">
        <v>9595</v>
      </c>
    </row>
    <row r="22" spans="1:14" ht="31.5" x14ac:dyDescent="0.25">
      <c r="A22" s="12">
        <v>3</v>
      </c>
      <c r="B22" s="18" t="s">
        <v>50</v>
      </c>
      <c r="C22" s="14">
        <f t="shared" si="3"/>
        <v>134</v>
      </c>
      <c r="D22" s="15">
        <v>134</v>
      </c>
      <c r="E22" s="15"/>
      <c r="F22" s="15"/>
      <c r="G22" s="15"/>
      <c r="H22" s="15"/>
      <c r="I22" s="14">
        <f t="shared" si="4"/>
        <v>115</v>
      </c>
      <c r="J22" s="15">
        <v>115</v>
      </c>
      <c r="K22" s="15"/>
      <c r="L22" s="15"/>
      <c r="M22" s="26"/>
      <c r="N22" s="26"/>
    </row>
    <row r="23" spans="1:14" x14ac:dyDescent="0.25">
      <c r="A23" s="9" t="s">
        <v>24</v>
      </c>
      <c r="B23" s="17" t="s">
        <v>39</v>
      </c>
      <c r="C23" s="37">
        <f>C24+C27</f>
        <v>58865</v>
      </c>
      <c r="D23" s="37">
        <f t="shared" ref="D23:N23" si="6">D24+D27</f>
        <v>5831</v>
      </c>
      <c r="E23" s="37">
        <f t="shared" si="6"/>
        <v>16801</v>
      </c>
      <c r="F23" s="37">
        <f t="shared" si="6"/>
        <v>19937</v>
      </c>
      <c r="G23" s="37">
        <f t="shared" si="6"/>
        <v>13750</v>
      </c>
      <c r="H23" s="37">
        <f t="shared" si="6"/>
        <v>2546</v>
      </c>
      <c r="I23" s="37">
        <f t="shared" si="6"/>
        <v>44049</v>
      </c>
      <c r="J23" s="37">
        <f t="shared" si="6"/>
        <v>5831</v>
      </c>
      <c r="K23" s="37">
        <f t="shared" si="6"/>
        <v>10431</v>
      </c>
      <c r="L23" s="37">
        <f t="shared" si="6"/>
        <v>14794</v>
      </c>
      <c r="M23" s="37">
        <f t="shared" si="6"/>
        <v>10447</v>
      </c>
      <c r="N23" s="37">
        <f t="shared" si="6"/>
        <v>2546</v>
      </c>
    </row>
    <row r="24" spans="1:14" s="21" customFormat="1" x14ac:dyDescent="0.25">
      <c r="A24" s="38">
        <v>1</v>
      </c>
      <c r="B24" s="39" t="s">
        <v>19</v>
      </c>
      <c r="C24" s="36">
        <f>SUM(C25:C26)</f>
        <v>13435</v>
      </c>
      <c r="D24" s="36">
        <f t="shared" ref="D24:N24" si="7">SUM(D25:D26)</f>
        <v>5499</v>
      </c>
      <c r="E24" s="36">
        <f t="shared" si="7"/>
        <v>4877</v>
      </c>
      <c r="F24" s="36">
        <f t="shared" si="7"/>
        <v>2577</v>
      </c>
      <c r="G24" s="36">
        <f t="shared" si="7"/>
        <v>482</v>
      </c>
      <c r="H24" s="36">
        <f t="shared" si="7"/>
        <v>0</v>
      </c>
      <c r="I24" s="36">
        <f t="shared" si="7"/>
        <v>13375</v>
      </c>
      <c r="J24" s="36">
        <f t="shared" si="7"/>
        <v>5499</v>
      </c>
      <c r="K24" s="36">
        <f t="shared" si="7"/>
        <v>4817</v>
      </c>
      <c r="L24" s="36">
        <f t="shared" si="7"/>
        <v>2577</v>
      </c>
      <c r="M24" s="36">
        <f t="shared" si="7"/>
        <v>482</v>
      </c>
      <c r="N24" s="36">
        <f t="shared" si="7"/>
        <v>0</v>
      </c>
    </row>
    <row r="25" spans="1:14" ht="31.5" x14ac:dyDescent="0.25">
      <c r="A25" s="12">
        <v>1</v>
      </c>
      <c r="B25" s="13" t="s">
        <v>27</v>
      </c>
      <c r="C25" s="14">
        <f t="shared" si="3"/>
        <v>0</v>
      </c>
      <c r="D25" s="15"/>
      <c r="E25" s="15"/>
      <c r="F25" s="15"/>
      <c r="G25" s="15"/>
      <c r="H25" s="15"/>
      <c r="I25" s="14">
        <f t="shared" si="4"/>
        <v>0</v>
      </c>
      <c r="J25" s="15"/>
      <c r="K25" s="15"/>
      <c r="L25" s="15"/>
      <c r="M25" s="26"/>
      <c r="N25" s="26"/>
    </row>
    <row r="26" spans="1:14" ht="47.25" x14ac:dyDescent="0.25">
      <c r="A26" s="30">
        <v>2</v>
      </c>
      <c r="B26" s="13" t="s">
        <v>26</v>
      </c>
      <c r="C26" s="14">
        <f t="shared" si="3"/>
        <v>13435</v>
      </c>
      <c r="D26" s="26">
        <v>5499</v>
      </c>
      <c r="E26" s="26">
        <v>4877</v>
      </c>
      <c r="F26" s="26">
        <v>2577</v>
      </c>
      <c r="G26" s="26">
        <v>482</v>
      </c>
      <c r="H26" s="26"/>
      <c r="I26" s="14">
        <f t="shared" si="4"/>
        <v>13375</v>
      </c>
      <c r="J26" s="26">
        <v>5499</v>
      </c>
      <c r="K26" s="26">
        <v>4817</v>
      </c>
      <c r="L26" s="26">
        <v>2577</v>
      </c>
      <c r="M26" s="26">
        <v>482</v>
      </c>
      <c r="N26" s="26"/>
    </row>
    <row r="27" spans="1:14" x14ac:dyDescent="0.25">
      <c r="A27" s="38">
        <v>2</v>
      </c>
      <c r="B27" s="39" t="s">
        <v>23</v>
      </c>
      <c r="C27" s="36">
        <f>SUM(C28:C36)</f>
        <v>45430</v>
      </c>
      <c r="D27" s="36">
        <f t="shared" ref="D27:N27" si="8">SUM(D28:D36)</f>
        <v>332</v>
      </c>
      <c r="E27" s="36">
        <f t="shared" si="8"/>
        <v>11924</v>
      </c>
      <c r="F27" s="36">
        <f t="shared" si="8"/>
        <v>17360</v>
      </c>
      <c r="G27" s="36">
        <f t="shared" si="8"/>
        <v>13268</v>
      </c>
      <c r="H27" s="36">
        <f t="shared" si="8"/>
        <v>2546</v>
      </c>
      <c r="I27" s="36">
        <f t="shared" si="8"/>
        <v>30674</v>
      </c>
      <c r="J27" s="36">
        <f t="shared" si="8"/>
        <v>332</v>
      </c>
      <c r="K27" s="36">
        <f t="shared" si="8"/>
        <v>5614</v>
      </c>
      <c r="L27" s="36">
        <f t="shared" si="8"/>
        <v>12217</v>
      </c>
      <c r="M27" s="36">
        <f t="shared" si="8"/>
        <v>9965</v>
      </c>
      <c r="N27" s="36">
        <f t="shared" si="8"/>
        <v>2546</v>
      </c>
    </row>
    <row r="28" spans="1:14" x14ac:dyDescent="0.25">
      <c r="A28" s="12">
        <v>1</v>
      </c>
      <c r="B28" s="19" t="s">
        <v>25</v>
      </c>
      <c r="C28" s="14">
        <f t="shared" si="3"/>
        <v>17624</v>
      </c>
      <c r="D28" s="15"/>
      <c r="E28" s="15"/>
      <c r="F28" s="15">
        <v>10273</v>
      </c>
      <c r="G28" s="15">
        <v>4995</v>
      </c>
      <c r="H28" s="15">
        <v>2356</v>
      </c>
      <c r="I28" s="14">
        <f>SUM(J28:N28)</f>
        <v>12105</v>
      </c>
      <c r="J28" s="15"/>
      <c r="K28" s="15"/>
      <c r="L28" s="15">
        <v>5609</v>
      </c>
      <c r="M28" s="26">
        <v>4140</v>
      </c>
      <c r="N28" s="26">
        <v>2356</v>
      </c>
    </row>
    <row r="29" spans="1:14" ht="31.5" x14ac:dyDescent="0.25">
      <c r="A29" s="12">
        <v>2</v>
      </c>
      <c r="B29" s="19" t="s">
        <v>28</v>
      </c>
      <c r="C29" s="14">
        <f t="shared" si="3"/>
        <v>50</v>
      </c>
      <c r="D29" s="15"/>
      <c r="E29" s="15"/>
      <c r="F29" s="15"/>
      <c r="G29" s="15">
        <v>20</v>
      </c>
      <c r="H29" s="15">
        <v>30</v>
      </c>
      <c r="I29" s="14">
        <f t="shared" si="4"/>
        <v>50</v>
      </c>
      <c r="J29" s="15"/>
      <c r="K29" s="15"/>
      <c r="L29" s="15"/>
      <c r="M29" s="26">
        <v>20</v>
      </c>
      <c r="N29" s="26">
        <v>30</v>
      </c>
    </row>
    <row r="30" spans="1:14" x14ac:dyDescent="0.25">
      <c r="A30" s="12">
        <v>3</v>
      </c>
      <c r="B30" s="19" t="s">
        <v>29</v>
      </c>
      <c r="C30" s="14">
        <f t="shared" si="3"/>
        <v>41</v>
      </c>
      <c r="D30" s="15">
        <v>41</v>
      </c>
      <c r="E30" s="15"/>
      <c r="F30" s="15"/>
      <c r="G30" s="15"/>
      <c r="H30" s="15"/>
      <c r="I30" s="14">
        <f t="shared" si="4"/>
        <v>41</v>
      </c>
      <c r="J30" s="15">
        <v>41</v>
      </c>
      <c r="K30" s="15"/>
      <c r="L30" s="15"/>
      <c r="M30" s="26"/>
      <c r="N30" s="26"/>
    </row>
    <row r="31" spans="1:14" ht="47.25" x14ac:dyDescent="0.25">
      <c r="A31" s="12">
        <v>4</v>
      </c>
      <c r="B31" s="19" t="s">
        <v>26</v>
      </c>
      <c r="C31" s="14">
        <f t="shared" si="3"/>
        <v>2290</v>
      </c>
      <c r="D31" s="14"/>
      <c r="E31" s="14">
        <v>1030</v>
      </c>
      <c r="F31" s="14">
        <v>710</v>
      </c>
      <c r="G31" s="14">
        <v>390</v>
      </c>
      <c r="H31" s="14">
        <v>160</v>
      </c>
      <c r="I31" s="14">
        <f t="shared" si="4"/>
        <v>1500</v>
      </c>
      <c r="J31" s="14"/>
      <c r="K31" s="14">
        <v>620</v>
      </c>
      <c r="L31" s="20">
        <v>520</v>
      </c>
      <c r="M31" s="20">
        <v>200</v>
      </c>
      <c r="N31" s="26">
        <v>160</v>
      </c>
    </row>
    <row r="32" spans="1:14" x14ac:dyDescent="0.25">
      <c r="A32" s="12">
        <v>5</v>
      </c>
      <c r="B32" s="19" t="s">
        <v>51</v>
      </c>
      <c r="C32" s="14">
        <f t="shared" si="3"/>
        <v>291</v>
      </c>
      <c r="D32" s="14">
        <v>291</v>
      </c>
      <c r="E32" s="14"/>
      <c r="F32" s="14"/>
      <c r="G32" s="14"/>
      <c r="H32" s="14"/>
      <c r="I32" s="14">
        <f t="shared" si="4"/>
        <v>291</v>
      </c>
      <c r="J32" s="14">
        <v>291</v>
      </c>
      <c r="K32" s="14"/>
      <c r="L32" s="20"/>
      <c r="M32" s="26"/>
      <c r="N32" s="26"/>
    </row>
    <row r="33" spans="1:14" x14ac:dyDescent="0.25">
      <c r="A33" s="12">
        <v>6</v>
      </c>
      <c r="B33" s="19" t="s">
        <v>30</v>
      </c>
      <c r="C33" s="14">
        <f t="shared" si="3"/>
        <v>0</v>
      </c>
      <c r="D33" s="15"/>
      <c r="E33" s="15"/>
      <c r="F33" s="15"/>
      <c r="G33" s="15"/>
      <c r="H33" s="15"/>
      <c r="I33" s="14">
        <f t="shared" si="4"/>
        <v>0</v>
      </c>
      <c r="J33" s="15"/>
      <c r="K33" s="15"/>
      <c r="L33" s="15"/>
      <c r="M33" s="26"/>
      <c r="N33" s="26"/>
    </row>
    <row r="34" spans="1:14" x14ac:dyDescent="0.25">
      <c r="A34" s="12">
        <v>7</v>
      </c>
      <c r="B34" s="19" t="s">
        <v>31</v>
      </c>
      <c r="C34" s="14">
        <f t="shared" si="3"/>
        <v>8477</v>
      </c>
      <c r="D34" s="15"/>
      <c r="E34" s="15">
        <v>5100</v>
      </c>
      <c r="F34" s="15">
        <v>3377</v>
      </c>
      <c r="G34" s="15"/>
      <c r="H34" s="15"/>
      <c r="I34" s="14">
        <f t="shared" si="4"/>
        <v>4810</v>
      </c>
      <c r="J34" s="15"/>
      <c r="K34" s="15">
        <v>1722</v>
      </c>
      <c r="L34" s="15">
        <v>3088</v>
      </c>
      <c r="M34" s="26"/>
      <c r="N34" s="26"/>
    </row>
    <row r="35" spans="1:14" x14ac:dyDescent="0.25">
      <c r="A35" s="12">
        <v>8</v>
      </c>
      <c r="B35" s="19" t="s">
        <v>32</v>
      </c>
      <c r="C35" s="14">
        <f t="shared" si="3"/>
        <v>15267</v>
      </c>
      <c r="D35" s="15"/>
      <c r="E35" s="15">
        <v>5794</v>
      </c>
      <c r="F35" s="15">
        <v>3000</v>
      </c>
      <c r="G35" s="15">
        <v>6473</v>
      </c>
      <c r="H35" s="15"/>
      <c r="I35" s="14">
        <f t="shared" si="4"/>
        <v>10487</v>
      </c>
      <c r="J35" s="15"/>
      <c r="K35" s="15">
        <v>3272</v>
      </c>
      <c r="L35" s="15">
        <v>3000</v>
      </c>
      <c r="M35" s="26">
        <v>4215</v>
      </c>
      <c r="N35" s="26"/>
    </row>
    <row r="36" spans="1:14" ht="31.5" x14ac:dyDescent="0.25">
      <c r="A36" s="12">
        <v>9</v>
      </c>
      <c r="B36" s="19" t="s">
        <v>56</v>
      </c>
      <c r="C36" s="14">
        <f t="shared" si="3"/>
        <v>1390</v>
      </c>
      <c r="D36" s="15"/>
      <c r="E36" s="15"/>
      <c r="F36" s="15"/>
      <c r="G36" s="15">
        <v>1390</v>
      </c>
      <c r="H36" s="15"/>
      <c r="I36" s="14">
        <f t="shared" si="4"/>
        <v>1390</v>
      </c>
      <c r="J36" s="15"/>
      <c r="K36" s="15"/>
      <c r="L36" s="15"/>
      <c r="M36" s="26">
        <v>1390</v>
      </c>
      <c r="N36" s="26"/>
    </row>
    <row r="37" spans="1:14" ht="78.75" x14ac:dyDescent="0.25">
      <c r="A37" s="28" t="s">
        <v>9</v>
      </c>
      <c r="B37" s="29" t="s">
        <v>46</v>
      </c>
      <c r="C37" s="36">
        <f>SUM(C38:C43)</f>
        <v>614646</v>
      </c>
      <c r="D37" s="36">
        <f t="shared" ref="D37:N37" si="9">SUM(D38:D43)</f>
        <v>85164</v>
      </c>
      <c r="E37" s="36">
        <f t="shared" si="9"/>
        <v>109576</v>
      </c>
      <c r="F37" s="36">
        <f t="shared" si="9"/>
        <v>125252</v>
      </c>
      <c r="G37" s="36">
        <f t="shared" si="9"/>
        <v>136581</v>
      </c>
      <c r="H37" s="36">
        <f t="shared" si="9"/>
        <v>158073</v>
      </c>
      <c r="I37" s="36">
        <f t="shared" si="9"/>
        <v>499703</v>
      </c>
      <c r="J37" s="36">
        <f t="shared" si="9"/>
        <v>72623</v>
      </c>
      <c r="K37" s="36">
        <f t="shared" si="9"/>
        <v>90771</v>
      </c>
      <c r="L37" s="36">
        <f t="shared" si="9"/>
        <v>104227</v>
      </c>
      <c r="M37" s="36">
        <f t="shared" si="9"/>
        <v>74009</v>
      </c>
      <c r="N37" s="36">
        <f t="shared" si="9"/>
        <v>158073</v>
      </c>
    </row>
    <row r="38" spans="1:14" x14ac:dyDescent="0.25">
      <c r="A38" s="35">
        <v>1</v>
      </c>
      <c r="B38" s="31" t="s">
        <v>53</v>
      </c>
      <c r="C38" s="14">
        <f t="shared" si="3"/>
        <v>77210</v>
      </c>
      <c r="D38" s="27">
        <v>2410</v>
      </c>
      <c r="E38" s="26">
        <v>12800</v>
      </c>
      <c r="F38" s="26">
        <v>26025</v>
      </c>
      <c r="G38" s="26">
        <v>16535</v>
      </c>
      <c r="H38" s="26">
        <v>19440</v>
      </c>
      <c r="I38" s="14">
        <f t="shared" si="4"/>
        <v>54811</v>
      </c>
      <c r="J38" s="26">
        <v>2248</v>
      </c>
      <c r="K38" s="26">
        <v>12270</v>
      </c>
      <c r="L38" s="26">
        <v>14050</v>
      </c>
      <c r="M38" s="26">
        <v>6803</v>
      </c>
      <c r="N38" s="26">
        <v>19440</v>
      </c>
    </row>
    <row r="39" spans="1:14" x14ac:dyDescent="0.25">
      <c r="A39" s="30">
        <v>2</v>
      </c>
      <c r="B39" s="26" t="s">
        <v>54</v>
      </c>
      <c r="C39" s="14">
        <f t="shared" si="3"/>
        <v>100608</v>
      </c>
      <c r="D39" s="26">
        <f>29425-4013</f>
        <v>25412</v>
      </c>
      <c r="E39" s="26">
        <v>31042</v>
      </c>
      <c r="F39" s="26">
        <f>29699-4353</f>
        <v>25346</v>
      </c>
      <c r="G39" s="26">
        <f>17910-4483</f>
        <v>13427</v>
      </c>
      <c r="H39" s="26">
        <f>7439-2058</f>
        <v>5381</v>
      </c>
      <c r="I39" s="14">
        <f t="shared" si="4"/>
        <v>80180</v>
      </c>
      <c r="J39" s="26">
        <f>20994-3475</f>
        <v>17519</v>
      </c>
      <c r="K39" s="26">
        <f>26743-3214</f>
        <v>23529</v>
      </c>
      <c r="L39" s="26">
        <f>26408-2363</f>
        <v>24045</v>
      </c>
      <c r="M39" s="26">
        <f>12073-2367</f>
        <v>9706</v>
      </c>
      <c r="N39" s="26">
        <f>7439-2058</f>
        <v>5381</v>
      </c>
    </row>
    <row r="40" spans="1:14" x14ac:dyDescent="0.25">
      <c r="A40" s="30">
        <v>3</v>
      </c>
      <c r="B40" s="26" t="s">
        <v>55</v>
      </c>
      <c r="C40" s="14">
        <f t="shared" si="3"/>
        <v>190088</v>
      </c>
      <c r="D40" s="26">
        <v>16262</v>
      </c>
      <c r="E40" s="26">
        <v>29030</v>
      </c>
      <c r="F40" s="26">
        <f>35680</f>
        <v>35680</v>
      </c>
      <c r="G40" s="26">
        <v>43447</v>
      </c>
      <c r="H40" s="26">
        <v>65669</v>
      </c>
      <c r="I40" s="14">
        <f t="shared" si="4"/>
        <v>165548</v>
      </c>
      <c r="J40" s="26">
        <v>16008</v>
      </c>
      <c r="K40" s="26">
        <v>27549</v>
      </c>
      <c r="L40" s="26">
        <v>33358</v>
      </c>
      <c r="M40" s="26">
        <v>22964</v>
      </c>
      <c r="N40" s="26">
        <v>65669</v>
      </c>
    </row>
    <row r="41" spans="1:14" x14ac:dyDescent="0.25">
      <c r="A41" s="30">
        <v>7</v>
      </c>
      <c r="B41" s="18" t="s">
        <v>20</v>
      </c>
      <c r="C41" s="14">
        <f t="shared" si="3"/>
        <v>155263</v>
      </c>
      <c r="D41" s="26">
        <v>28178</v>
      </c>
      <c r="E41" s="26">
        <v>30777</v>
      </c>
      <c r="F41" s="26">
        <v>24472</v>
      </c>
      <c r="G41" s="26">
        <v>47461</v>
      </c>
      <c r="H41" s="26">
        <f>24375</f>
        <v>24375</v>
      </c>
      <c r="I41" s="14">
        <f t="shared" si="4"/>
        <v>117341</v>
      </c>
      <c r="J41" s="26">
        <v>25579</v>
      </c>
      <c r="K41" s="26">
        <v>24927</v>
      </c>
      <c r="L41" s="26">
        <v>21383</v>
      </c>
      <c r="M41" s="26">
        <v>21077</v>
      </c>
      <c r="N41" s="26">
        <f>24375</f>
        <v>24375</v>
      </c>
    </row>
    <row r="42" spans="1:14" x14ac:dyDescent="0.25">
      <c r="A42" s="30">
        <v>8</v>
      </c>
      <c r="B42" s="18" t="s">
        <v>21</v>
      </c>
      <c r="C42" s="14">
        <f t="shared" si="3"/>
        <v>83609</v>
      </c>
      <c r="D42" s="26">
        <v>5034</v>
      </c>
      <c r="E42" s="26">
        <v>5927</v>
      </c>
      <c r="F42" s="26">
        <v>13729</v>
      </c>
      <c r="G42" s="26">
        <v>15711</v>
      </c>
      <c r="H42" s="26">
        <v>43208</v>
      </c>
      <c r="I42" s="14">
        <f t="shared" si="4"/>
        <v>74909</v>
      </c>
      <c r="J42" s="26">
        <v>4355</v>
      </c>
      <c r="K42" s="26">
        <v>2496</v>
      </c>
      <c r="L42" s="26">
        <v>11391</v>
      </c>
      <c r="M42" s="26">
        <v>13459</v>
      </c>
      <c r="N42" s="26">
        <v>43208</v>
      </c>
    </row>
    <row r="43" spans="1:14" x14ac:dyDescent="0.25">
      <c r="A43" s="32">
        <v>10</v>
      </c>
      <c r="B43" s="22" t="s">
        <v>52</v>
      </c>
      <c r="C43" s="40">
        <f t="shared" si="3"/>
        <v>7868</v>
      </c>
      <c r="D43" s="22">
        <v>7868</v>
      </c>
      <c r="E43" s="22"/>
      <c r="F43" s="22"/>
      <c r="G43" s="22"/>
      <c r="H43" s="22"/>
      <c r="I43" s="40">
        <f t="shared" si="4"/>
        <v>6914</v>
      </c>
      <c r="J43" s="22">
        <v>6914</v>
      </c>
      <c r="K43" s="22"/>
      <c r="L43" s="22"/>
      <c r="M43" s="22"/>
      <c r="N43" s="22"/>
    </row>
  </sheetData>
  <mergeCells count="6">
    <mergeCell ref="A1:N1"/>
    <mergeCell ref="A4:A5"/>
    <mergeCell ref="B4:B5"/>
    <mergeCell ref="C4:H4"/>
    <mergeCell ref="I4:N4"/>
    <mergeCell ref="A2:N2"/>
  </mergeCells>
  <pageMargins left="0.2" right="0.2" top="0.75" bottom="0.75" header="0.3" footer="0.3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Bieu 02-KP NQ 05</vt:lpstr>
      <vt:lpstr>'Bieu 02-KP NQ 05'!Print_Titles</vt:lpstr>
    </vt:vector>
  </TitlesOfParts>
  <Company>andongnhi.violet.vn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andongnhi</dc:creator>
  <cp:lastModifiedBy>Admin</cp:lastModifiedBy>
  <cp:lastPrinted>2021-09-06T22:45:48Z</cp:lastPrinted>
  <dcterms:created xsi:type="dcterms:W3CDTF">2020-10-05T08:18:46Z</dcterms:created>
  <dcterms:modified xsi:type="dcterms:W3CDTF">2021-09-06T22:46:02Z</dcterms:modified>
</cp:coreProperties>
</file>