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2"/>
  </bookViews>
  <sheets>
    <sheet name="Bieu 01" sheetId="1" r:id="rId1"/>
    <sheet name="Bieu 02" sheetId="2" r:id="rId2"/>
    <sheet name="Bieu 03" sheetId="3" r:id="rId3"/>
  </sheets>
  <definedNames>
    <definedName name="_xlnm.Print_Titles" localSheetId="2">'Bieu 03'!$38:$39</definedName>
  </definedNames>
  <calcPr fullCalcOnLoad="1"/>
</workbook>
</file>

<file path=xl/comments3.xml><?xml version="1.0" encoding="utf-8"?>
<comments xmlns="http://schemas.openxmlformats.org/spreadsheetml/2006/main">
  <authors>
    <author>Nguyen</author>
  </authors>
  <commentList>
    <comment ref="J44" authorId="0">
      <text>
        <r>
          <rPr>
            <b/>
            <sz val="9"/>
            <rFont val="Tahoma"/>
            <family val="0"/>
          </rPr>
          <t>Số thu huyện hưởng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<sst xmlns="http://schemas.openxmlformats.org/spreadsheetml/2006/main" count="316" uniqueCount="197">
  <si>
    <t>Biểu số 93/CK-NSNN</t>
  </si>
  <si>
    <t>Đơn vị: Triệu đồng</t>
  </si>
  <si>
    <t>STT</t>
  </si>
  <si>
    <t>NỘI DUNG</t>
  </si>
  <si>
    <t xml:space="preserve">Dự toán năm </t>
  </si>
  <si>
    <t>So sánh ước thực hiện với (%)</t>
  </si>
  <si>
    <t>Dự toán năm</t>
  </si>
  <si>
    <t>Cùng kỳ năm trước</t>
  </si>
  <si>
    <t>A</t>
  </si>
  <si>
    <t>B</t>
  </si>
  <si>
    <t>TỔNG NGUỒN THU NSNN TRÊN ĐỊA BÀN</t>
  </si>
  <si>
    <t>I</t>
  </si>
  <si>
    <t>Thu cân đối NSNN</t>
  </si>
  <si>
    <t>Thu nội địa</t>
  </si>
  <si>
    <t>Thu viện trợ</t>
  </si>
  <si>
    <t>II</t>
  </si>
  <si>
    <t>Thu chuyển nguồn từ năm trước chuyển sang</t>
  </si>
  <si>
    <t>TỔNG CHI NGÂN SÁCH HUYỆN</t>
  </si>
  <si>
    <t> I</t>
  </si>
  <si>
    <t>Tổng chi cân đối ngân sách huyện</t>
  </si>
  <si>
    <t>Chi đầu tư phát triển</t>
  </si>
  <si>
    <t>Chi thường xuyên</t>
  </si>
  <si>
    <t>Dự phòng ngân sách</t>
  </si>
  <si>
    <t>III</t>
  </si>
  <si>
    <t>Chi từ nguồn bổ sung có mục tiêu từ NS cấp tỉnh</t>
  </si>
  <si>
    <t>TỔNG THU NSNN TRÊN ĐỊA BÀN</t>
  </si>
  <si>
    <t>Thu từ khu vực doanh nghiệp nhà nước</t>
  </si>
  <si>
    <t>Thu từ khu vực doanh nghiệp có vốn đầu tư nước ngoài</t>
  </si>
  <si>
    <t>Thu từ khu vực kinh tế ngoài quốc doanh</t>
  </si>
  <si>
    <t>Thuế thu nhập cá nhân</t>
  </si>
  <si>
    <t>Thuế bảo vệ môi trường</t>
  </si>
  <si>
    <t>Lệ phí trước bạ</t>
  </si>
  <si>
    <t>Thu phí, lệ phí</t>
  </si>
  <si>
    <t>Các khoản thu về nhà, đất</t>
  </si>
  <si>
    <t>-</t>
  </si>
  <si>
    <t>Thuế sử dụng đất nông nghiệp</t>
  </si>
  <si>
    <t>Thuế sử dụng đất phi nông nghiệp</t>
  </si>
  <si>
    <t>Thu tiền sử dụng đất</t>
  </si>
  <si>
    <t>Tiền cho thuê đất, thuê mặt nước</t>
  </si>
  <si>
    <t>Tiền cho thuê và tiền bán nhà ở thuộc sở hữu nhà nước</t>
  </si>
  <si>
    <t>Thu từ hoạt động xổ số kiến thiết</t>
  </si>
  <si>
    <t>Thu khác ngân sách</t>
  </si>
  <si>
    <t>Thu từ quỹ đất công ích, hoa lợi công sản khác</t>
  </si>
  <si>
    <t xml:space="preserve">THU NGÂN SÁCH HUYỆN ĐƯỢC HƯỞNG THEO PHÂN CẤP </t>
  </si>
  <si>
    <t>Từ các khoản thu phân chia</t>
  </si>
  <si>
    <t>Các khoản thu ngân sách huyện được hưởng 100%</t>
  </si>
  <si>
    <t>CHI CÂN ĐỐI NGÂN SÁCH HUYỆN</t>
  </si>
  <si>
    <t>Chi đầu tư cho các dự án</t>
  </si>
  <si>
    <t>Chi đầu tư phát triển khác</t>
  </si>
  <si>
    <t>Chi giáo dục - đào tạo và dạy nghề</t>
  </si>
  <si>
    <t>Chi khoa học và công nghệ</t>
  </si>
  <si>
    <t>Chi y tế, dân số và gia đình</t>
  </si>
  <si>
    <t>Chi văn hóa thông tin</t>
  </si>
  <si>
    <t>Chi phát thanh, truyền hình</t>
  </si>
  <si>
    <t>Chi thể dục thể thao</t>
  </si>
  <si>
    <t>Chi hoạt động kinh tế</t>
  </si>
  <si>
    <t>Chi hoạt động của cơ quan quản lý hành chính, đảng, đoàn thể</t>
  </si>
  <si>
    <t>Chi bảo đảm xã hội</t>
  </si>
  <si>
    <t>CHI TỪ NGUỒN BỔ SUNG CÓ MỤC TIÊU TỪ NGÂN SÁCH CẤP TRÊN</t>
  </si>
  <si>
    <t>Chương trình mục tiêu quốc gia</t>
  </si>
  <si>
    <t>Cho các chương trình dự án quan trọng vốn đầu tư</t>
  </si>
  <si>
    <t>Cho các nhiệm vụ, chính sách kinh phí thường xuyên</t>
  </si>
  <si>
    <t>ƯỚC THỰC HIỆN CHI NGÂN SÁCH NHÀ NƯỚC 06 THÁNG NĂM 2017</t>
  </si>
  <si>
    <t>CÂN ĐỐI NGÂN SÁCH HUYỆN 6 THÁNG NĂM 2017</t>
  </si>
  <si>
    <t>Ước thực hiện 6 tháng năm 2017</t>
  </si>
  <si>
    <t>Ước thực hiện 6 tháng năm 2016</t>
  </si>
  <si>
    <t>Thu cấp quyền khai thác khoáng sản</t>
  </si>
  <si>
    <t>Thu phạt ATGT</t>
  </si>
  <si>
    <t>Các khoản khác</t>
  </si>
  <si>
    <t>4=2/1</t>
  </si>
  <si>
    <t>5=2/3</t>
  </si>
  <si>
    <t>Chi quốc phòng</t>
  </si>
  <si>
    <t>Chi an ninh</t>
  </si>
  <si>
    <t>Chi sự nghiệp môi trường</t>
  </si>
  <si>
    <t>Chi khác</t>
  </si>
  <si>
    <t>Biểu số 95/CK-NSNN</t>
  </si>
  <si>
    <t xml:space="preserve"> (Kèm theo Quyết định số       /QĐ-UBND ngày 18/8/2017 của UBND huyện Tuần Giáo)</t>
  </si>
  <si>
    <t>Biểu số 01</t>
  </si>
  <si>
    <t>Nội dung</t>
  </si>
  <si>
    <t>Biểu số 02</t>
  </si>
  <si>
    <t>Biểu số 03</t>
  </si>
  <si>
    <t>2.1</t>
  </si>
  <si>
    <t>Chương trình giảm nghèo bền vững</t>
  </si>
  <si>
    <t>Vốn đầu tư</t>
  </si>
  <si>
    <t xml:space="preserve"> - Chương trình 135</t>
  </si>
  <si>
    <t>Vốn sự nghiệp</t>
  </si>
  <si>
    <t xml:space="preserve"> + Phát triển sản xuất, đa dạng hóa sinh kế</t>
  </si>
  <si>
    <t xml:space="preserve"> + Nhân rộng mô hình giảm nghèo</t>
  </si>
  <si>
    <t xml:space="preserve"> - Hoạt động truyền thông về giảm nghèo</t>
  </si>
  <si>
    <t xml:space="preserve"> - Hoạt động giảm nghèo về thông tin</t>
  </si>
  <si>
    <t>Chương trình xây dựng nông thôn mới</t>
  </si>
  <si>
    <t xml:space="preserve"> - Hỗ trợ trực tiếp cho các xã</t>
  </si>
  <si>
    <t xml:space="preserve"> - Chi phí ban chỉ đạo</t>
  </si>
  <si>
    <t>1.1</t>
  </si>
  <si>
    <t>2.2</t>
  </si>
  <si>
    <t>2.3</t>
  </si>
  <si>
    <t>2.4</t>
  </si>
  <si>
    <t>2.5</t>
  </si>
  <si>
    <t>2.6</t>
  </si>
  <si>
    <t>2.7</t>
  </si>
  <si>
    <t>THU NGÂN SÁCH ĐỊA PHƯƠNG</t>
  </si>
  <si>
    <t>Thu ngân sách huyện hưởng</t>
  </si>
  <si>
    <t>Thu bổ sung từ ngân sách cấp trên</t>
  </si>
  <si>
    <t>Dự toán đầu năm</t>
  </si>
  <si>
    <t xml:space="preserve">Dự toán đầu năm </t>
  </si>
  <si>
    <t>Bổ sung trong năm</t>
  </si>
  <si>
    <t>DT bổ sung</t>
  </si>
  <si>
    <t>4=3/1</t>
  </si>
  <si>
    <t>5=3/2</t>
  </si>
  <si>
    <t>TỔNG THU NGÂN SÁCH HUYỆN</t>
  </si>
  <si>
    <t>Thu ngân sách trên địa bàn huyện hưởng</t>
  </si>
  <si>
    <t>TỔNG CHI NGÂN SÁCH ĐP</t>
  </si>
  <si>
    <t>*</t>
  </si>
  <si>
    <t xml:space="preserve"> - Kinh phí thực hiện Đề án "Chương trình mỗi xã một sản phẩm" (Chương trình OCOP)</t>
  </si>
  <si>
    <t xml:space="preserve"> - Hỗ trợ đào tạo nghề cho LĐNT</t>
  </si>
  <si>
    <t>Biểu số 94/CK-NSNN</t>
  </si>
  <si>
    <t>ƯỚC THỰC HIỆN THU NGÂN SÁCH NHÀ NƯỚC 06 THÁNG NĂM 2018</t>
  </si>
  <si>
    <t>Dự toán</t>
  </si>
  <si>
    <t>THU NSNN TRÊN ĐỊA BÀN</t>
  </si>
  <si>
    <t xml:space="preserve"> - Chi đầu tư phát triển</t>
  </si>
  <si>
    <t xml:space="preserve"> - Chi thường xuyên</t>
  </si>
  <si>
    <t xml:space="preserve"> - Dự phòng ngân sách</t>
  </si>
  <si>
    <t>Thuế ngoài quốc doanh</t>
  </si>
  <si>
    <t>Thu từ quỹ đất công ích và thu hoa lợi công sản khác</t>
  </si>
  <si>
    <t>Chi SN giáo dục - đào tạo và dạy nghề</t>
  </si>
  <si>
    <t>Chi SN khoa học và công nghệ</t>
  </si>
  <si>
    <t>Chi SN văn hóa thông tin</t>
  </si>
  <si>
    <t>Chi SN phát thanh, truyền hình</t>
  </si>
  <si>
    <t>Chi SN thể dục thể thao</t>
  </si>
  <si>
    <t>Chi SN môi trường</t>
  </si>
  <si>
    <t>Chi SN kinh tế</t>
  </si>
  <si>
    <t>Chi QLHC, đảng, đoàn thể</t>
  </si>
  <si>
    <t>Chi khác ngân sách</t>
  </si>
  <si>
    <t xml:space="preserve"> + Thu cấp quyền SD đất</t>
  </si>
  <si>
    <t xml:space="preserve"> - Đầu tư XDCB từ nguồn thu SD đất</t>
  </si>
  <si>
    <t>2.8</t>
  </si>
  <si>
    <t>2.9</t>
  </si>
  <si>
    <t>2.10</t>
  </si>
  <si>
    <t>2.11</t>
  </si>
  <si>
    <t>2.12</t>
  </si>
  <si>
    <t>2.13</t>
  </si>
  <si>
    <t xml:space="preserve"> - CTMT tái cơ cấu kinh tế nông nghiệp và phòng chống giảm nhẹ thiên tai, ổn định đời sống dân cư (QĐ 1776)</t>
  </si>
  <si>
    <t xml:space="preserve"> - CTMT đảm bảo trật tự ATGT, phòng cháy chữa cháy, phòng chống tội phạm và ma túy</t>
  </si>
  <si>
    <t xml:space="preserve"> - Kinh phí thực hiện đảm bảo TTATGT</t>
  </si>
  <si>
    <t>Chi cân đối ngân sách huyện</t>
  </si>
  <si>
    <t>Chi chương trình mục tiêu, nhiệm vụ khác</t>
  </si>
  <si>
    <t xml:space="preserve"> + Thu từ đấu giá đất</t>
  </si>
  <si>
    <t xml:space="preserve"> + Phòng chống ma túy</t>
  </si>
  <si>
    <t xml:space="preserve"> + Phòng chống tội phạm</t>
  </si>
  <si>
    <t xml:space="preserve"> * Dự án 1: Chương trình 293</t>
  </si>
  <si>
    <t xml:space="preserve"> * Dự án 2: Chương trình 135</t>
  </si>
  <si>
    <t xml:space="preserve"> * Dự án 4: Truyền thông và giảm nghèo về thông tin</t>
  </si>
  <si>
    <t xml:space="preserve"> * Dự án 5: Nâng cao năng lực và giám sát, đánh giá thực hiện chương trình</t>
  </si>
  <si>
    <t xml:space="preserve"> - Vốn viện trợ của Tổ chức Tầm nhìn thế giới</t>
  </si>
  <si>
    <t>lấy theo KQ đấu giá</t>
  </si>
  <si>
    <t xml:space="preserve"> - Chương trình 275</t>
  </si>
  <si>
    <t xml:space="preserve"> - Hỗ trợ người có công với cách mạng về nhà ở theo Quyết định số 22/2013/QĐ-TTg ngày 26/4/2013 của Thủ tướng Chính phủ</t>
  </si>
  <si>
    <t>Thu NSNN trên địa bàn</t>
  </si>
  <si>
    <t>Chi cân đối ngân sách</t>
  </si>
  <si>
    <t xml:space="preserve"> - Ưu tiên PB cho xã phấn đấu đạt chuẩn NTM</t>
  </si>
  <si>
    <t>Chi thực hiện một số mục tiêu, NV khác</t>
  </si>
  <si>
    <t xml:space="preserve"> - CTMT phát triển lâm nghiệp bền vững</t>
  </si>
  <si>
    <t xml:space="preserve"> - CTMT tái cơ cấu kinh tế nông nghiệp và phòng chống giảm nhẹ thiên tai, ổn định đời sống dân cư</t>
  </si>
  <si>
    <t xml:space="preserve"> - CTMT phát triển hệ thống trợ giúp XH</t>
  </si>
  <si>
    <t xml:space="preserve"> - CTMT Giáo dục nghề nghiệp, việc làm và an toàn lao động</t>
  </si>
  <si>
    <t>Bổ sung cân đối</t>
  </si>
  <si>
    <t>Bổ sung có mục tiêu</t>
  </si>
  <si>
    <t xml:space="preserve"> - Bổ sung CTMTQG</t>
  </si>
  <si>
    <t xml:space="preserve"> - Bổ sung mục tiêu, nhiệm vụ khác</t>
  </si>
  <si>
    <t xml:space="preserve"> - Thuế GTGT</t>
  </si>
  <si>
    <t xml:space="preserve"> - Thuế thu nhập doanh nghiệp</t>
  </si>
  <si>
    <t xml:space="preserve"> - Thuế tài nguyên</t>
  </si>
  <si>
    <t xml:space="preserve"> - Thu tiền sử dụng đất</t>
  </si>
  <si>
    <t xml:space="preserve"> - Tiền cho thuê đất, thuê mặt nước</t>
  </si>
  <si>
    <t xml:space="preserve"> - Thu ngân sách trung ương hưởng</t>
  </si>
  <si>
    <t xml:space="preserve"> - Thu ngân sách tỉnh hưởng</t>
  </si>
  <si>
    <t xml:space="preserve"> - Thu ngân sách huyện hưởng</t>
  </si>
  <si>
    <t>Thực hiện 6 tháng năm 2020</t>
  </si>
  <si>
    <t>Ước thực hiện 6 tháng năm 2021</t>
  </si>
  <si>
    <t>Chi an ninh và trật tự, an toàn xã hội</t>
  </si>
  <si>
    <t>Chi SN Y tế, dân số và gia đình</t>
  </si>
  <si>
    <t>TÌNH HÌNH CÂN ĐỐI NGÂN SÁCH ĐỊA PHƯƠNG 6 THÁNG NĂM 2021</t>
  </si>
  <si>
    <t xml:space="preserve"> (Kèm theo Báo cáo số          /BC-UBND ngày      / 6 /2021 của UBND huyện Tuần Giáo)</t>
  </si>
  <si>
    <t>ƯỚC THỰC HIỆN THU NGÂN SÁCH NHÀ NƯỚC 6 THÁNG NĂM 2021</t>
  </si>
  <si>
    <t>ƯỚC THỰC HIỆN CHI NGÂN SÁCH ĐỊA PHƯƠNG 6 THÁNG NĂM 2021</t>
  </si>
  <si>
    <t>Thực hiện đến 31/5/2021</t>
  </si>
  <si>
    <t xml:space="preserve"> - Đầu tư XDCB vốn trong nước</t>
  </si>
  <si>
    <t>Chi đảm bảo xã hội</t>
  </si>
  <si>
    <t xml:space="preserve"> - TDA1: Hỗ trợ đầu tư CSHT cho các xã ĐBKK, xã biên giới; các thôn bản ĐBKK (Duy tu, bảo dưỡng)</t>
  </si>
  <si>
    <t xml:space="preserve"> - TDA2: Hỗ trợ phát triển sản xuất, đa dạng hóa sinh kế và nhân rộng mô hình giảm nghèo các xã ĐBKK, xã biên giới; các thôn, bản ĐBKK</t>
  </si>
  <si>
    <t xml:space="preserve"> - TDA1: Hỗ trợ đầu tư cơ sở hạ tầng các huyện nghèo (Duy tu, bảo dưỡng)</t>
  </si>
  <si>
    <t xml:space="preserve"> - TDA3: Hỗ trợ phát triển sản xuất, đa dạng hóa sinh kế và nhân rộng mô hình giảm nghèo các xã ĐBKK, xã biên giới; các thôn, bản ĐBKK</t>
  </si>
  <si>
    <t xml:space="preserve"> - TDA4: Hỗ trợ lao động thuộc hộ nghèo, hộ cận nghèo, hộ đồng bào DTTS đi làm việc có thời hạn ở nước ngoài</t>
  </si>
  <si>
    <t xml:space="preserve">Dự phòng </t>
  </si>
  <si>
    <t>PB DỰ PHÒNG, CHI KHÁC</t>
  </si>
  <si>
    <t>Theo số liệu BC đầu tư KHV năm 2021</t>
  </si>
  <si>
    <t>lấy số liệu ước của CCT</t>
  </si>
</sst>
</file>

<file path=xl/styles.xml><?xml version="1.0" encoding="utf-8"?>
<styleSheet xmlns="http://schemas.openxmlformats.org/spreadsheetml/2006/main">
  <numFmts count="3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* #,##0.0_);_(* \(#,##0.0\);_(* &quot;-&quot;??_);_(@_)"/>
    <numFmt numFmtId="177" formatCode="_(* #,##0.0_);_(* \(#,##0.0\);_(* &quot;-&quot;?_);_(@_)"/>
    <numFmt numFmtId="178" formatCode="0.0%"/>
    <numFmt numFmtId="179" formatCode="#,##0.0"/>
    <numFmt numFmtId="180" formatCode="_-* #,##0.0\ _₫_-;\-* #,##0.0\ _₫_-;_-* &quot;-&quot;?\ _₫_-;_-@_-"/>
    <numFmt numFmtId="181" formatCode="_(* #,##0.000_);_(* \(#,##0.000\);_(* &quot;-&quot;??_);_(@_)"/>
    <numFmt numFmtId="182" formatCode="0.000%"/>
    <numFmt numFmtId="183" formatCode="0.0000%"/>
    <numFmt numFmtId="184" formatCode="_(* #,##0_);_(* \(#,##0\);_(* &quot;-&quot;?_);_(@_)"/>
    <numFmt numFmtId="185" formatCode="_(* #,##0_);_(* \(#,##0\);_(* &quot;-&quot;??_);_(@_)"/>
    <numFmt numFmtId="186" formatCode="_(* #,##0.00_);_(* \(#,##0.00\);_(* &quot;-&quot;?_);_(@_)"/>
    <numFmt numFmtId="187" formatCode="_(* #,##0.000_);_(* \(#,##0.000\);_(* &quot;-&quot;?_);_(@_)"/>
  </numFmts>
  <fonts count="59">
    <font>
      <sz val="13"/>
      <name val="Arial"/>
      <family val="0"/>
    </font>
    <font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i/>
      <sz val="13"/>
      <name val="Times New Roman"/>
      <family val="1"/>
    </font>
    <font>
      <sz val="13"/>
      <color indexed="9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13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sz val="13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hair"/>
      <bottom style="hair"/>
    </border>
    <border>
      <left style="thin"/>
      <right style="thin">
        <color indexed="8"/>
      </right>
      <top style="hair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28" borderId="2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wrapText="1"/>
    </xf>
    <xf numFmtId="0" fontId="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 wrapText="1"/>
    </xf>
    <xf numFmtId="0" fontId="6" fillId="0" borderId="14" xfId="0" applyFont="1" applyBorder="1" applyAlignment="1">
      <alignment horizontal="center" vertical="center" wrapText="1"/>
    </xf>
    <xf numFmtId="176" fontId="3" fillId="0" borderId="11" xfId="41" applyNumberFormat="1" applyFont="1" applyBorder="1" applyAlignment="1">
      <alignment horizontal="center" wrapText="1"/>
    </xf>
    <xf numFmtId="176" fontId="3" fillId="0" borderId="12" xfId="41" applyNumberFormat="1" applyFont="1" applyBorder="1" applyAlignment="1">
      <alignment horizontal="center" wrapText="1"/>
    </xf>
    <xf numFmtId="176" fontId="2" fillId="0" borderId="12" xfId="41" applyNumberFormat="1" applyFont="1" applyBorder="1" applyAlignment="1">
      <alignment horizontal="center" wrapText="1"/>
    </xf>
    <xf numFmtId="178" fontId="3" fillId="0" borderId="11" xfId="0" applyNumberFormat="1" applyFont="1" applyBorder="1" applyAlignment="1">
      <alignment horizontal="center" wrapText="1"/>
    </xf>
    <xf numFmtId="178" fontId="2" fillId="0" borderId="11" xfId="0" applyNumberFormat="1" applyFont="1" applyBorder="1" applyAlignment="1">
      <alignment horizontal="center" wrapText="1"/>
    </xf>
    <xf numFmtId="178" fontId="2" fillId="0" borderId="15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176" fontId="3" fillId="0" borderId="11" xfId="41" applyNumberFormat="1" applyFont="1" applyBorder="1" applyAlignment="1">
      <alignment wrapText="1"/>
    </xf>
    <xf numFmtId="176" fontId="3" fillId="0" borderId="12" xfId="41" applyNumberFormat="1" applyFont="1" applyBorder="1" applyAlignment="1">
      <alignment wrapText="1"/>
    </xf>
    <xf numFmtId="176" fontId="2" fillId="0" borderId="12" xfId="41" applyNumberFormat="1" applyFont="1" applyBorder="1" applyAlignment="1">
      <alignment wrapText="1"/>
    </xf>
    <xf numFmtId="0" fontId="3" fillId="0" borderId="15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176" fontId="3" fillId="0" borderId="15" xfId="41" applyNumberFormat="1" applyFont="1" applyBorder="1" applyAlignment="1">
      <alignment wrapText="1"/>
    </xf>
    <xf numFmtId="0" fontId="1" fillId="0" borderId="0" xfId="0" applyFont="1" applyAlignment="1">
      <alignment/>
    </xf>
    <xf numFmtId="176" fontId="2" fillId="0" borderId="12" xfId="41" applyNumberFormat="1" applyFont="1" applyFill="1" applyBorder="1" applyAlignment="1">
      <alignment wrapText="1"/>
    </xf>
    <xf numFmtId="0" fontId="2" fillId="0" borderId="0" xfId="0" applyNumberFormat="1" applyFont="1" applyAlignment="1">
      <alignment/>
    </xf>
    <xf numFmtId="9" fontId="3" fillId="0" borderId="11" xfId="57" applyFont="1" applyBorder="1" applyAlignment="1">
      <alignment wrapText="1"/>
    </xf>
    <xf numFmtId="9" fontId="3" fillId="0" borderId="15" xfId="57" applyFont="1" applyBorder="1" applyAlignment="1">
      <alignment wrapText="1"/>
    </xf>
    <xf numFmtId="9" fontId="2" fillId="0" borderId="11" xfId="57" applyFont="1" applyBorder="1" applyAlignment="1">
      <alignment wrapText="1"/>
    </xf>
    <xf numFmtId="178" fontId="3" fillId="0" borderId="11" xfId="57" applyNumberFormat="1" applyFont="1" applyBorder="1" applyAlignment="1">
      <alignment wrapText="1"/>
    </xf>
    <xf numFmtId="178" fontId="2" fillId="0" borderId="11" xfId="57" applyNumberFormat="1" applyFont="1" applyBorder="1" applyAlignment="1">
      <alignment wrapText="1"/>
    </xf>
    <xf numFmtId="178" fontId="3" fillId="0" borderId="15" xfId="57" applyNumberFormat="1" applyFont="1" applyBorder="1" applyAlignment="1">
      <alignment wrapText="1"/>
    </xf>
    <xf numFmtId="176" fontId="2" fillId="33" borderId="13" xfId="41" applyNumberFormat="1" applyFont="1" applyFill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3" fontId="2" fillId="0" borderId="18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/>
    </xf>
    <xf numFmtId="3" fontId="2" fillId="0" borderId="18" xfId="0" applyNumberFormat="1" applyFont="1" applyFill="1" applyBorder="1" applyAlignment="1">
      <alignment horizontal="left"/>
    </xf>
    <xf numFmtId="3" fontId="2" fillId="0" borderId="18" xfId="0" applyNumberFormat="1" applyFont="1" applyFill="1" applyBorder="1" applyAlignment="1">
      <alignment horizontal="left" vertical="center" wrapText="1"/>
    </xf>
    <xf numFmtId="3" fontId="2" fillId="0" borderId="19" xfId="0" applyNumberFormat="1" applyFont="1" applyFill="1" applyBorder="1" applyAlignment="1">
      <alignment horizontal="center"/>
    </xf>
    <xf numFmtId="3" fontId="2" fillId="0" borderId="19" xfId="0" applyNumberFormat="1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wrapText="1"/>
    </xf>
    <xf numFmtId="176" fontId="2" fillId="0" borderId="12" xfId="41" applyNumberFormat="1" applyFont="1" applyFill="1" applyBorder="1" applyAlignment="1">
      <alignment horizontal="center" wrapText="1"/>
    </xf>
    <xf numFmtId="178" fontId="2" fillId="0" borderId="11" xfId="0" applyNumberFormat="1" applyFont="1" applyFill="1" applyBorder="1" applyAlignment="1">
      <alignment horizontal="center" wrapText="1"/>
    </xf>
    <xf numFmtId="0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wrapText="1"/>
    </xf>
    <xf numFmtId="176" fontId="3" fillId="0" borderId="11" xfId="41" applyNumberFormat="1" applyFont="1" applyFill="1" applyBorder="1" applyAlignment="1">
      <alignment horizontal="center" wrapText="1"/>
    </xf>
    <xf numFmtId="176" fontId="3" fillId="0" borderId="12" xfId="41" applyNumberFormat="1" applyFont="1" applyFill="1" applyBorder="1" applyAlignment="1">
      <alignment horizontal="center" wrapText="1"/>
    </xf>
    <xf numFmtId="176" fontId="2" fillId="0" borderId="13" xfId="41" applyNumberFormat="1" applyFont="1" applyFill="1" applyBorder="1" applyAlignment="1">
      <alignment horizontal="center" wrapText="1"/>
    </xf>
    <xf numFmtId="178" fontId="3" fillId="0" borderId="11" xfId="0" applyNumberFormat="1" applyFont="1" applyFill="1" applyBorder="1" applyAlignment="1">
      <alignment horizontal="center" wrapText="1"/>
    </xf>
    <xf numFmtId="178" fontId="2" fillId="0" borderId="15" xfId="0" applyNumberFormat="1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wrapText="1"/>
    </xf>
    <xf numFmtId="176" fontId="3" fillId="0" borderId="11" xfId="41" applyNumberFormat="1" applyFont="1" applyFill="1" applyBorder="1" applyAlignment="1">
      <alignment wrapText="1"/>
    </xf>
    <xf numFmtId="9" fontId="3" fillId="0" borderId="12" xfId="0" applyNumberFormat="1" applyFont="1" applyFill="1" applyBorder="1" applyAlignment="1">
      <alignment wrapText="1"/>
    </xf>
    <xf numFmtId="0" fontId="3" fillId="0" borderId="12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wrapText="1"/>
    </xf>
    <xf numFmtId="176" fontId="3" fillId="0" borderId="12" xfId="41" applyNumberFormat="1" applyFont="1" applyFill="1" applyBorder="1" applyAlignment="1">
      <alignment wrapText="1"/>
    </xf>
    <xf numFmtId="9" fontId="2" fillId="0" borderId="12" xfId="0" applyNumberFormat="1" applyFont="1" applyFill="1" applyBorder="1" applyAlignment="1">
      <alignment wrapText="1"/>
    </xf>
    <xf numFmtId="0" fontId="2" fillId="0" borderId="13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wrapText="1"/>
    </xf>
    <xf numFmtId="176" fontId="2" fillId="0" borderId="13" xfId="41" applyNumberFormat="1" applyFont="1" applyFill="1" applyBorder="1" applyAlignment="1">
      <alignment wrapText="1"/>
    </xf>
    <xf numFmtId="176" fontId="2" fillId="0" borderId="17" xfId="41" applyNumberFormat="1" applyFont="1" applyFill="1" applyBorder="1" applyAlignment="1">
      <alignment wrapText="1"/>
    </xf>
    <xf numFmtId="9" fontId="3" fillId="0" borderId="15" xfId="0" applyNumberFormat="1" applyFont="1" applyFill="1" applyBorder="1" applyAlignment="1">
      <alignment wrapText="1"/>
    </xf>
    <xf numFmtId="9" fontId="2" fillId="0" borderId="15" xfId="0" applyNumberFormat="1" applyFont="1" applyFill="1" applyBorder="1" applyAlignment="1">
      <alignment wrapText="1"/>
    </xf>
    <xf numFmtId="178" fontId="3" fillId="0" borderId="12" xfId="0" applyNumberFormat="1" applyFont="1" applyFill="1" applyBorder="1" applyAlignment="1">
      <alignment wrapText="1"/>
    </xf>
    <xf numFmtId="178" fontId="2" fillId="0" borderId="12" xfId="0" applyNumberFormat="1" applyFont="1" applyFill="1" applyBorder="1" applyAlignment="1">
      <alignment wrapText="1"/>
    </xf>
    <xf numFmtId="3" fontId="2" fillId="0" borderId="20" xfId="0" applyNumberFormat="1" applyFont="1" applyFill="1" applyBorder="1" applyAlignment="1">
      <alignment horizontal="center"/>
    </xf>
    <xf numFmtId="3" fontId="2" fillId="0" borderId="20" xfId="0" applyNumberFormat="1" applyFont="1" applyFill="1" applyBorder="1" applyAlignment="1">
      <alignment horizontal="left" wrapText="1"/>
    </xf>
    <xf numFmtId="0" fontId="7" fillId="0" borderId="0" xfId="0" applyFont="1" applyAlignment="1">
      <alignment/>
    </xf>
    <xf numFmtId="178" fontId="2" fillId="0" borderId="11" xfId="57" applyNumberFormat="1" applyFont="1" applyFill="1" applyBorder="1" applyAlignment="1">
      <alignment wrapText="1"/>
    </xf>
    <xf numFmtId="3" fontId="2" fillId="0" borderId="21" xfId="0" applyNumberFormat="1" applyFont="1" applyFill="1" applyBorder="1" applyAlignment="1">
      <alignment horizontal="center"/>
    </xf>
    <xf numFmtId="3" fontId="2" fillId="0" borderId="21" xfId="0" applyNumberFormat="1" applyFont="1" applyFill="1" applyBorder="1" applyAlignment="1">
      <alignment horizontal="left" wrapText="1"/>
    </xf>
    <xf numFmtId="0" fontId="11" fillId="0" borderId="0" xfId="0" applyFont="1" applyAlignment="1">
      <alignment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12" xfId="0" applyFont="1" applyBorder="1" applyAlignment="1" quotePrefix="1">
      <alignment horizontal="center" wrapText="1"/>
    </xf>
    <xf numFmtId="0" fontId="1" fillId="0" borderId="0" xfId="0" applyFont="1" applyFill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0" fontId="7" fillId="0" borderId="0" xfId="0" applyFont="1" applyAlignment="1">
      <alignment horizontal="right"/>
    </xf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177" fontId="1" fillId="0" borderId="0" xfId="0" applyNumberFormat="1" applyFont="1" applyAlignment="1">
      <alignment/>
    </xf>
    <xf numFmtId="0" fontId="3" fillId="0" borderId="0" xfId="0" applyFont="1" applyFill="1" applyAlignment="1">
      <alignment horizontal="center"/>
    </xf>
    <xf numFmtId="3" fontId="2" fillId="0" borderId="0" xfId="0" applyNumberFormat="1" applyFont="1" applyBorder="1" applyAlignment="1">
      <alignment horizontal="right"/>
    </xf>
    <xf numFmtId="3" fontId="1" fillId="0" borderId="0" xfId="0" applyNumberFormat="1" applyFont="1" applyFill="1" applyAlignment="1">
      <alignment horizontal="right"/>
    </xf>
    <xf numFmtId="3" fontId="7" fillId="0" borderId="0" xfId="0" applyNumberFormat="1" applyFont="1" applyAlignment="1">
      <alignment horizontal="right"/>
    </xf>
    <xf numFmtId="0" fontId="3" fillId="0" borderId="0" xfId="0" applyFont="1" applyFill="1" applyAlignment="1">
      <alignment/>
    </xf>
    <xf numFmtId="180" fontId="2" fillId="0" borderId="0" xfId="0" applyNumberFormat="1" applyFont="1" applyFill="1" applyAlignment="1">
      <alignment horizontal="right"/>
    </xf>
    <xf numFmtId="3" fontId="1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 horizontal="left"/>
    </xf>
    <xf numFmtId="3" fontId="2" fillId="0" borderId="0" xfId="0" applyNumberFormat="1" applyFont="1" applyFill="1" applyAlignment="1">
      <alignment/>
    </xf>
    <xf numFmtId="3" fontId="1" fillId="0" borderId="0" xfId="0" applyNumberFormat="1" applyFont="1" applyAlignment="1">
      <alignment horizontal="left"/>
    </xf>
    <xf numFmtId="9" fontId="1" fillId="0" borderId="0" xfId="57" applyFont="1" applyAlignment="1">
      <alignment horizontal="right"/>
    </xf>
    <xf numFmtId="3" fontId="3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 horizontal="right"/>
    </xf>
    <xf numFmtId="0" fontId="3" fillId="0" borderId="0" xfId="0" applyFont="1" applyAlignment="1">
      <alignment wrapText="1"/>
    </xf>
    <xf numFmtId="180" fontId="1" fillId="0" borderId="0" xfId="0" applyNumberFormat="1" applyFont="1" applyAlignment="1">
      <alignment/>
    </xf>
    <xf numFmtId="180" fontId="7" fillId="0" borderId="0" xfId="0" applyNumberFormat="1" applyFont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176" fontId="2" fillId="0" borderId="0" xfId="41" applyNumberFormat="1" applyFont="1" applyFill="1" applyBorder="1" applyAlignment="1">
      <alignment horizontal="center" wrapText="1"/>
    </xf>
    <xf numFmtId="178" fontId="2" fillId="0" borderId="0" xfId="0" applyNumberFormat="1" applyFont="1" applyBorder="1" applyAlignment="1">
      <alignment horizontal="center" wrapText="1"/>
    </xf>
    <xf numFmtId="177" fontId="2" fillId="0" borderId="0" xfId="0" applyNumberFormat="1" applyFont="1" applyFill="1" applyAlignment="1">
      <alignment/>
    </xf>
    <xf numFmtId="177" fontId="1" fillId="0" borderId="0" xfId="0" applyNumberFormat="1" applyFont="1" applyAlignment="1">
      <alignment horizontal="right"/>
    </xf>
    <xf numFmtId="0" fontId="9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wrapText="1"/>
    </xf>
    <xf numFmtId="178" fontId="9" fillId="0" borderId="11" xfId="0" applyNumberFormat="1" applyFont="1" applyFill="1" applyBorder="1" applyAlignment="1">
      <alignment horizontal="center" wrapText="1"/>
    </xf>
    <xf numFmtId="178" fontId="9" fillId="0" borderId="11" xfId="0" applyNumberFormat="1" applyFont="1" applyBorder="1" applyAlignment="1">
      <alignment horizontal="center" wrapText="1"/>
    </xf>
    <xf numFmtId="3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3" fillId="0" borderId="15" xfId="0" applyFont="1" applyFill="1" applyBorder="1" applyAlignment="1">
      <alignment wrapText="1"/>
    </xf>
    <xf numFmtId="9" fontId="2" fillId="0" borderId="0" xfId="57" applyFont="1" applyFill="1" applyAlignment="1">
      <alignment/>
    </xf>
    <xf numFmtId="184" fontId="2" fillId="0" borderId="0" xfId="0" applyNumberFormat="1" applyFont="1" applyFill="1" applyAlignment="1">
      <alignment/>
    </xf>
    <xf numFmtId="176" fontId="53" fillId="0" borderId="12" xfId="41" applyNumberFormat="1" applyFont="1" applyFill="1" applyBorder="1" applyAlignment="1">
      <alignment wrapText="1"/>
    </xf>
    <xf numFmtId="0" fontId="53" fillId="0" borderId="0" xfId="0" applyNumberFormat="1" applyFont="1" applyFill="1" applyAlignment="1">
      <alignment/>
    </xf>
    <xf numFmtId="0" fontId="53" fillId="0" borderId="0" xfId="0" applyFont="1" applyFill="1" applyAlignment="1">
      <alignment/>
    </xf>
    <xf numFmtId="0" fontId="54" fillId="0" borderId="16" xfId="0" applyFont="1" applyFill="1" applyBorder="1" applyAlignment="1">
      <alignment horizontal="center" vertical="center" wrapText="1"/>
    </xf>
    <xf numFmtId="0" fontId="54" fillId="0" borderId="17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wrapText="1"/>
    </xf>
    <xf numFmtId="176" fontId="55" fillId="0" borderId="11" xfId="41" applyNumberFormat="1" applyFont="1" applyFill="1" applyBorder="1" applyAlignment="1">
      <alignment horizontal="center" wrapText="1"/>
    </xf>
    <xf numFmtId="176" fontId="55" fillId="0" borderId="12" xfId="41" applyNumberFormat="1" applyFont="1" applyFill="1" applyBorder="1" applyAlignment="1">
      <alignment horizontal="center" wrapText="1"/>
    </xf>
    <xf numFmtId="176" fontId="53" fillId="0" borderId="12" xfId="41" applyNumberFormat="1" applyFont="1" applyFill="1" applyBorder="1" applyAlignment="1">
      <alignment horizontal="center" wrapText="1"/>
    </xf>
    <xf numFmtId="176" fontId="53" fillId="0" borderId="13" xfId="41" applyNumberFormat="1" applyFont="1" applyFill="1" applyBorder="1" applyAlignment="1">
      <alignment horizontal="center" wrapText="1"/>
    </xf>
    <xf numFmtId="176" fontId="53" fillId="0" borderId="0" xfId="41" applyNumberFormat="1" applyFont="1" applyFill="1" applyBorder="1" applyAlignment="1">
      <alignment horizontal="center" wrapText="1"/>
    </xf>
    <xf numFmtId="176" fontId="53" fillId="0" borderId="12" xfId="41" applyNumberFormat="1" applyFont="1" applyBorder="1" applyAlignment="1">
      <alignment horizontal="center" wrapText="1"/>
    </xf>
    <xf numFmtId="3" fontId="56" fillId="0" borderId="0" xfId="0" applyNumberFormat="1" applyFont="1" applyFill="1" applyAlignment="1">
      <alignment/>
    </xf>
    <xf numFmtId="0" fontId="56" fillId="0" borderId="0" xfId="0" applyFont="1" applyFill="1" applyAlignment="1">
      <alignment/>
    </xf>
    <xf numFmtId="0" fontId="55" fillId="0" borderId="14" xfId="0" applyFont="1" applyFill="1" applyBorder="1" applyAlignment="1">
      <alignment horizontal="center" vertical="center" wrapText="1"/>
    </xf>
    <xf numFmtId="176" fontId="55" fillId="0" borderId="11" xfId="41" applyNumberFormat="1" applyFont="1" applyFill="1" applyBorder="1" applyAlignment="1">
      <alignment wrapText="1"/>
    </xf>
    <xf numFmtId="176" fontId="55" fillId="0" borderId="12" xfId="41" applyNumberFormat="1" applyFont="1" applyFill="1" applyBorder="1" applyAlignment="1">
      <alignment wrapText="1"/>
    </xf>
    <xf numFmtId="176" fontId="53" fillId="0" borderId="17" xfId="41" applyNumberFormat="1" applyFont="1" applyFill="1" applyBorder="1" applyAlignment="1">
      <alignment wrapText="1"/>
    </xf>
    <xf numFmtId="0" fontId="53" fillId="0" borderId="0" xfId="0" applyNumberFormat="1" applyFont="1" applyAlignment="1">
      <alignment/>
    </xf>
    <xf numFmtId="0" fontId="53" fillId="0" borderId="0" xfId="0" applyFont="1" applyAlignment="1">
      <alignment/>
    </xf>
    <xf numFmtId="0" fontId="54" fillId="0" borderId="16" xfId="0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wrapText="1"/>
    </xf>
    <xf numFmtId="176" fontId="55" fillId="0" borderId="11" xfId="41" applyNumberFormat="1" applyFont="1" applyBorder="1" applyAlignment="1">
      <alignment horizontal="center" wrapText="1"/>
    </xf>
    <xf numFmtId="176" fontId="55" fillId="0" borderId="12" xfId="41" applyNumberFormat="1" applyFont="1" applyBorder="1" applyAlignment="1">
      <alignment horizontal="center" wrapText="1"/>
    </xf>
    <xf numFmtId="176" fontId="53" fillId="33" borderId="13" xfId="41" applyNumberFormat="1" applyFont="1" applyFill="1" applyBorder="1" applyAlignment="1">
      <alignment horizontal="center" wrapText="1"/>
    </xf>
    <xf numFmtId="3" fontId="56" fillId="0" borderId="0" xfId="0" applyNumberFormat="1" applyFont="1" applyAlignment="1">
      <alignment/>
    </xf>
    <xf numFmtId="0" fontId="56" fillId="0" borderId="0" xfId="0" applyFont="1" applyAlignment="1">
      <alignment/>
    </xf>
    <xf numFmtId="0" fontId="55" fillId="0" borderId="0" xfId="0" applyFont="1" applyFill="1" applyAlignment="1">
      <alignment horizontal="center"/>
    </xf>
    <xf numFmtId="0" fontId="55" fillId="0" borderId="16" xfId="0" applyFont="1" applyFill="1" applyBorder="1" applyAlignment="1">
      <alignment horizontal="center" vertical="center" wrapText="1"/>
    </xf>
    <xf numFmtId="0" fontId="55" fillId="0" borderId="17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top" wrapText="1"/>
    </xf>
    <xf numFmtId="176" fontId="53" fillId="0" borderId="13" xfId="41" applyNumberFormat="1" applyFont="1" applyFill="1" applyBorder="1" applyAlignment="1">
      <alignment wrapText="1"/>
    </xf>
    <xf numFmtId="3" fontId="2" fillId="0" borderId="0" xfId="0" applyNumberFormat="1" applyFont="1" applyFill="1" applyAlignment="1">
      <alignment horizontal="left"/>
    </xf>
    <xf numFmtId="3" fontId="3" fillId="0" borderId="0" xfId="0" applyNumberFormat="1" applyFont="1" applyFill="1" applyAlignment="1">
      <alignment horizontal="right"/>
    </xf>
    <xf numFmtId="3" fontId="3" fillId="0" borderId="12" xfId="41" applyNumberFormat="1" applyFont="1" applyFill="1" applyBorder="1" applyAlignment="1">
      <alignment wrapText="1"/>
    </xf>
    <xf numFmtId="3" fontId="55" fillId="0" borderId="12" xfId="41" applyNumberFormat="1" applyFont="1" applyFill="1" applyBorder="1" applyAlignment="1">
      <alignment wrapText="1"/>
    </xf>
    <xf numFmtId="3" fontId="2" fillId="0" borderId="12" xfId="41" applyNumberFormat="1" applyFont="1" applyFill="1" applyBorder="1" applyAlignment="1">
      <alignment wrapText="1"/>
    </xf>
    <xf numFmtId="3" fontId="53" fillId="0" borderId="12" xfId="41" applyNumberFormat="1" applyFont="1" applyFill="1" applyBorder="1" applyAlignment="1">
      <alignment wrapText="1"/>
    </xf>
    <xf numFmtId="3" fontId="2" fillId="0" borderId="11" xfId="41" applyNumberFormat="1" applyFont="1" applyFill="1" applyBorder="1" applyAlignment="1">
      <alignment wrapText="1"/>
    </xf>
    <xf numFmtId="3" fontId="3" fillId="0" borderId="11" xfId="41" applyNumberFormat="1" applyFont="1" applyBorder="1" applyAlignment="1">
      <alignment wrapText="1"/>
    </xf>
    <xf numFmtId="3" fontId="3" fillId="0" borderId="12" xfId="41" applyNumberFormat="1" applyFont="1" applyBorder="1" applyAlignment="1">
      <alignment wrapText="1"/>
    </xf>
    <xf numFmtId="3" fontId="2" fillId="0" borderId="12" xfId="41" applyNumberFormat="1" applyFont="1" applyBorder="1" applyAlignment="1">
      <alignment wrapText="1"/>
    </xf>
    <xf numFmtId="3" fontId="3" fillId="0" borderId="15" xfId="41" applyNumberFormat="1" applyFont="1" applyBorder="1" applyAlignment="1">
      <alignment wrapText="1"/>
    </xf>
    <xf numFmtId="3" fontId="2" fillId="0" borderId="18" xfId="0" applyNumberFormat="1" applyFont="1" applyFill="1" applyBorder="1" applyAlignment="1">
      <alignment horizontal="left" wrapText="1"/>
    </xf>
    <xf numFmtId="3" fontId="2" fillId="0" borderId="18" xfId="41" applyNumberFormat="1" applyFont="1" applyFill="1" applyBorder="1" applyAlignment="1">
      <alignment wrapText="1"/>
    </xf>
    <xf numFmtId="178" fontId="2" fillId="0" borderId="18" xfId="0" applyNumberFormat="1" applyFont="1" applyFill="1" applyBorder="1" applyAlignment="1">
      <alignment wrapText="1"/>
    </xf>
    <xf numFmtId="178" fontId="2" fillId="0" borderId="22" xfId="0" applyNumberFormat="1" applyFont="1" applyFill="1" applyBorder="1" applyAlignment="1">
      <alignment wrapText="1"/>
    </xf>
    <xf numFmtId="3" fontId="53" fillId="0" borderId="18" xfId="41" applyNumberFormat="1" applyFont="1" applyFill="1" applyBorder="1" applyAlignment="1">
      <alignment wrapText="1"/>
    </xf>
    <xf numFmtId="3" fontId="2" fillId="0" borderId="20" xfId="41" applyNumberFormat="1" applyFont="1" applyFill="1" applyBorder="1" applyAlignment="1">
      <alignment wrapText="1"/>
    </xf>
    <xf numFmtId="3" fontId="53" fillId="0" borderId="20" xfId="41" applyNumberFormat="1" applyFont="1" applyFill="1" applyBorder="1" applyAlignment="1">
      <alignment wrapText="1"/>
    </xf>
    <xf numFmtId="178" fontId="2" fillId="0" borderId="20" xfId="0" applyNumberFormat="1" applyFont="1" applyFill="1" applyBorder="1" applyAlignment="1">
      <alignment wrapText="1"/>
    </xf>
    <xf numFmtId="178" fontId="2" fillId="0" borderId="23" xfId="0" applyNumberFormat="1" applyFont="1" applyFill="1" applyBorder="1" applyAlignment="1">
      <alignment wrapText="1"/>
    </xf>
    <xf numFmtId="3" fontId="3" fillId="0" borderId="0" xfId="0" applyNumberFormat="1" applyFont="1" applyFill="1" applyAlignment="1">
      <alignment horizontal="left"/>
    </xf>
    <xf numFmtId="185" fontId="9" fillId="0" borderId="12" xfId="41" applyNumberFormat="1" applyFont="1" applyBorder="1" applyAlignment="1">
      <alignment horizontal="right" wrapText="1"/>
    </xf>
    <xf numFmtId="185" fontId="3" fillId="0" borderId="12" xfId="41" applyNumberFormat="1" applyFont="1" applyBorder="1" applyAlignment="1">
      <alignment horizontal="right" wrapText="1"/>
    </xf>
    <xf numFmtId="185" fontId="55" fillId="0" borderId="12" xfId="41" applyNumberFormat="1" applyFont="1" applyBorder="1" applyAlignment="1">
      <alignment horizontal="right" wrapText="1"/>
    </xf>
    <xf numFmtId="185" fontId="3" fillId="0" borderId="12" xfId="41" applyNumberFormat="1" applyFont="1" applyFill="1" applyBorder="1" applyAlignment="1">
      <alignment horizontal="right" wrapText="1"/>
    </xf>
    <xf numFmtId="185" fontId="55" fillId="0" borderId="12" xfId="41" applyNumberFormat="1" applyFont="1" applyFill="1" applyBorder="1" applyAlignment="1">
      <alignment horizontal="right" wrapText="1"/>
    </xf>
    <xf numFmtId="185" fontId="57" fillId="0" borderId="12" xfId="41" applyNumberFormat="1" applyFont="1" applyBorder="1" applyAlignment="1">
      <alignment horizontal="right" wrapText="1"/>
    </xf>
    <xf numFmtId="185" fontId="9" fillId="0" borderId="12" xfId="41" applyNumberFormat="1" applyFont="1" applyFill="1" applyBorder="1" applyAlignment="1">
      <alignment horizontal="right" wrapText="1"/>
    </xf>
    <xf numFmtId="185" fontId="57" fillId="0" borderId="12" xfId="41" applyNumberFormat="1" applyFont="1" applyFill="1" applyBorder="1" applyAlignment="1">
      <alignment horizontal="right" wrapText="1"/>
    </xf>
    <xf numFmtId="185" fontId="2" fillId="0" borderId="12" xfId="41" applyNumberFormat="1" applyFont="1" applyBorder="1" applyAlignment="1">
      <alignment horizontal="right" wrapText="1"/>
    </xf>
    <xf numFmtId="185" fontId="53" fillId="0" borderId="12" xfId="41" applyNumberFormat="1" applyFont="1" applyBorder="1" applyAlignment="1">
      <alignment horizontal="right" wrapText="1"/>
    </xf>
    <xf numFmtId="185" fontId="2" fillId="0" borderId="12" xfId="41" applyNumberFormat="1" applyFont="1" applyFill="1" applyBorder="1" applyAlignment="1">
      <alignment horizontal="right" wrapText="1"/>
    </xf>
    <xf numFmtId="185" fontId="53" fillId="0" borderId="12" xfId="41" applyNumberFormat="1" applyFont="1" applyFill="1" applyBorder="1" applyAlignment="1">
      <alignment horizontal="right" wrapText="1"/>
    </xf>
    <xf numFmtId="185" fontId="2" fillId="0" borderId="15" xfId="41" applyNumberFormat="1" applyFont="1" applyBorder="1" applyAlignment="1">
      <alignment horizontal="right" wrapText="1"/>
    </xf>
    <xf numFmtId="185" fontId="53" fillId="0" borderId="15" xfId="41" applyNumberFormat="1" applyFont="1" applyBorder="1" applyAlignment="1">
      <alignment horizontal="right" wrapText="1"/>
    </xf>
    <xf numFmtId="185" fontId="2" fillId="0" borderId="15" xfId="41" applyNumberFormat="1" applyFont="1" applyFill="1" applyBorder="1" applyAlignment="1">
      <alignment horizontal="right" wrapText="1"/>
    </xf>
    <xf numFmtId="185" fontId="53" fillId="0" borderId="15" xfId="41" applyNumberFormat="1" applyFont="1" applyFill="1" applyBorder="1" applyAlignment="1">
      <alignment horizontal="right" wrapText="1"/>
    </xf>
    <xf numFmtId="3" fontId="3" fillId="0" borderId="24" xfId="0" applyNumberFormat="1" applyFont="1" applyFill="1" applyBorder="1" applyAlignment="1">
      <alignment/>
    </xf>
    <xf numFmtId="0" fontId="55" fillId="0" borderId="24" xfId="0" applyFont="1" applyFill="1" applyBorder="1" applyAlignment="1">
      <alignment/>
    </xf>
    <xf numFmtId="0" fontId="2" fillId="0" borderId="24" xfId="0" applyFont="1" applyFill="1" applyBorder="1" applyAlignment="1">
      <alignment wrapText="1"/>
    </xf>
    <xf numFmtId="0" fontId="53" fillId="0" borderId="24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3" fontId="2" fillId="0" borderId="14" xfId="41" applyNumberFormat="1" applyFont="1" applyFill="1" applyBorder="1" applyAlignment="1">
      <alignment wrapText="1"/>
    </xf>
    <xf numFmtId="3" fontId="53" fillId="0" borderId="14" xfId="41" applyNumberFormat="1" applyFont="1" applyFill="1" applyBorder="1" applyAlignment="1">
      <alignment wrapText="1"/>
    </xf>
    <xf numFmtId="178" fontId="2" fillId="0" borderId="14" xfId="0" applyNumberFormat="1" applyFont="1" applyFill="1" applyBorder="1" applyAlignment="1">
      <alignment wrapText="1"/>
    </xf>
    <xf numFmtId="3" fontId="2" fillId="0" borderId="20" xfId="0" applyNumberFormat="1" applyFont="1" applyFill="1" applyBorder="1" applyAlignment="1">
      <alignment horizontal="left"/>
    </xf>
    <xf numFmtId="3" fontId="2" fillId="0" borderId="15" xfId="41" applyNumberFormat="1" applyFont="1" applyFill="1" applyBorder="1" applyAlignment="1">
      <alignment wrapText="1"/>
    </xf>
    <xf numFmtId="3" fontId="53" fillId="0" borderId="15" xfId="41" applyNumberFormat="1" applyFont="1" applyFill="1" applyBorder="1" applyAlignment="1">
      <alignment wrapText="1"/>
    </xf>
    <xf numFmtId="178" fontId="2" fillId="0" borderId="15" xfId="0" applyNumberFormat="1" applyFont="1" applyFill="1" applyBorder="1" applyAlignment="1">
      <alignment wrapText="1"/>
    </xf>
    <xf numFmtId="10" fontId="2" fillId="0" borderId="0" xfId="57" applyNumberFormat="1" applyFont="1" applyFill="1" applyAlignment="1">
      <alignment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right" wrapText="1"/>
    </xf>
    <xf numFmtId="0" fontId="8" fillId="0" borderId="0" xfId="0" applyFont="1" applyAlignment="1">
      <alignment horizont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0" xfId="0" applyNumberFormat="1" applyFont="1" applyAlignment="1">
      <alignment horizontal="left" wrapText="1"/>
    </xf>
    <xf numFmtId="0" fontId="6" fillId="0" borderId="10" xfId="0" applyFont="1" applyBorder="1" applyAlignment="1">
      <alignment horizont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54" fillId="0" borderId="25" xfId="0" applyFont="1" applyBorder="1" applyAlignment="1">
      <alignment horizontal="center" vertical="center" wrapText="1"/>
    </xf>
    <xf numFmtId="0" fontId="54" fillId="0" borderId="26" xfId="0" applyFont="1" applyBorder="1" applyAlignment="1">
      <alignment horizontal="center" vertical="center" wrapText="1"/>
    </xf>
    <xf numFmtId="0" fontId="55" fillId="0" borderId="25" xfId="0" applyFont="1" applyFill="1" applyBorder="1" applyAlignment="1">
      <alignment horizontal="center" vertical="center" wrapText="1"/>
    </xf>
    <xf numFmtId="0" fontId="55" fillId="0" borderId="26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3" fillId="0" borderId="0" xfId="0" applyNumberFormat="1" applyFont="1" applyAlignment="1">
      <alignment horizontal="right" wrapText="1"/>
    </xf>
    <xf numFmtId="0" fontId="3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 wrapText="1"/>
    </xf>
    <xf numFmtId="0" fontId="3" fillId="0" borderId="0" xfId="0" applyNumberFormat="1" applyFont="1" applyFill="1" applyAlignment="1">
      <alignment horizontal="right" wrapText="1"/>
    </xf>
    <xf numFmtId="0" fontId="8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55" fillId="0" borderId="16" xfId="0" applyFont="1" applyFill="1" applyBorder="1" applyAlignment="1">
      <alignment horizontal="center" vertical="center" wrapText="1"/>
    </xf>
    <xf numFmtId="0" fontId="55" fillId="0" borderId="17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9"/>
  <sheetViews>
    <sheetView zoomScalePageLayoutView="0" workbookViewId="0" topLeftCell="A30">
      <selection activeCell="E38" sqref="E38"/>
    </sheetView>
  </sheetViews>
  <sheetFormatPr defaultColWidth="8.88671875" defaultRowHeight="16.5"/>
  <cols>
    <col min="1" max="1" width="3.99609375" style="1" customWidth="1"/>
    <col min="2" max="2" width="28.6640625" style="1" customWidth="1"/>
    <col min="3" max="3" width="7.88671875" style="1" customWidth="1"/>
    <col min="4" max="4" width="9.10546875" style="1" customWidth="1"/>
    <col min="5" max="5" width="8.21484375" style="1" customWidth="1"/>
    <col min="6" max="6" width="6.77734375" style="1" customWidth="1"/>
    <col min="7" max="7" width="7.99609375" style="1" customWidth="1"/>
    <col min="8" max="8" width="10.99609375" style="84" customWidth="1"/>
    <col min="9" max="10" width="10.3359375" style="84" customWidth="1"/>
    <col min="11" max="12" width="8.88671875" style="84" customWidth="1"/>
    <col min="13" max="16384" width="8.88671875" style="1" customWidth="1"/>
  </cols>
  <sheetData>
    <row r="1" spans="1:12" ht="23.25" customHeight="1" hidden="1">
      <c r="A1" s="211"/>
      <c r="B1" s="211"/>
      <c r="C1" s="26"/>
      <c r="D1" s="26"/>
      <c r="E1" s="212" t="s">
        <v>0</v>
      </c>
      <c r="F1" s="212"/>
      <c r="G1" s="212"/>
      <c r="H1" s="1"/>
      <c r="I1" s="1"/>
      <c r="J1" s="1"/>
      <c r="K1" s="1"/>
      <c r="L1" s="1"/>
    </row>
    <row r="2" spans="1:12" ht="24.75" customHeight="1" hidden="1">
      <c r="A2" s="213" t="s">
        <v>63</v>
      </c>
      <c r="B2" s="213"/>
      <c r="C2" s="213"/>
      <c r="D2" s="213"/>
      <c r="E2" s="213"/>
      <c r="F2" s="213"/>
      <c r="G2" s="213"/>
      <c r="H2" s="1"/>
      <c r="I2" s="1"/>
      <c r="J2" s="1"/>
      <c r="K2" s="1"/>
      <c r="L2" s="1"/>
    </row>
    <row r="3" spans="1:12" ht="20.25" customHeight="1" hidden="1">
      <c r="A3" s="224" t="s">
        <v>76</v>
      </c>
      <c r="B3" s="224"/>
      <c r="C3" s="224"/>
      <c r="D3" s="224"/>
      <c r="E3" s="224"/>
      <c r="F3" s="224"/>
      <c r="G3" s="224"/>
      <c r="H3" s="1"/>
      <c r="I3" s="1"/>
      <c r="J3" s="1"/>
      <c r="K3" s="1"/>
      <c r="L3" s="1"/>
    </row>
    <row r="4" spans="1:12" ht="26.25" customHeight="1" hidden="1">
      <c r="A4" s="2"/>
      <c r="B4" s="2"/>
      <c r="C4" s="2"/>
      <c r="D4" s="2"/>
      <c r="E4" s="2"/>
      <c r="F4" s="2"/>
      <c r="G4" s="85" t="s">
        <v>1</v>
      </c>
      <c r="H4" s="1"/>
      <c r="I4" s="1"/>
      <c r="J4" s="1"/>
      <c r="K4" s="1"/>
      <c r="L4" s="1"/>
    </row>
    <row r="5" spans="1:7" s="19" customFormat="1" ht="63" customHeight="1" hidden="1">
      <c r="A5" s="217" t="s">
        <v>2</v>
      </c>
      <c r="B5" s="217" t="s">
        <v>3</v>
      </c>
      <c r="C5" s="219" t="s">
        <v>4</v>
      </c>
      <c r="D5" s="40"/>
      <c r="E5" s="222" t="s">
        <v>64</v>
      </c>
      <c r="F5" s="216" t="s">
        <v>5</v>
      </c>
      <c r="G5" s="216"/>
    </row>
    <row r="6" spans="1:7" s="19" customFormat="1" ht="51.75" customHeight="1" hidden="1">
      <c r="A6" s="218"/>
      <c r="B6" s="218"/>
      <c r="C6" s="220"/>
      <c r="D6" s="41"/>
      <c r="E6" s="223"/>
      <c r="F6" s="12" t="s">
        <v>6</v>
      </c>
      <c r="G6" s="12" t="s">
        <v>7</v>
      </c>
    </row>
    <row r="7" spans="1:12" ht="21" customHeight="1" hidden="1">
      <c r="A7" s="3" t="s">
        <v>8</v>
      </c>
      <c r="B7" s="3" t="s">
        <v>9</v>
      </c>
      <c r="C7" s="3">
        <v>1</v>
      </c>
      <c r="D7" s="3"/>
      <c r="E7" s="3">
        <v>2</v>
      </c>
      <c r="F7" s="3" t="s">
        <v>69</v>
      </c>
      <c r="G7" s="3" t="s">
        <v>70</v>
      </c>
      <c r="H7" s="1"/>
      <c r="I7" s="1"/>
      <c r="J7" s="1"/>
      <c r="K7" s="1"/>
      <c r="L7" s="1"/>
    </row>
    <row r="8" spans="1:12" ht="41.25" customHeight="1" hidden="1">
      <c r="A8" s="4" t="s">
        <v>8</v>
      </c>
      <c r="B8" s="5" t="s">
        <v>10</v>
      </c>
      <c r="C8" s="20">
        <f>C9+C12</f>
        <v>44280</v>
      </c>
      <c r="D8" s="20"/>
      <c r="E8" s="20">
        <f>E9+E12</f>
        <v>51336.8</v>
      </c>
      <c r="F8" s="29">
        <f>E8/C8</f>
        <v>1.15936766034327</v>
      </c>
      <c r="G8" s="29" t="e">
        <f>E8/#REF!</f>
        <v>#REF!</v>
      </c>
      <c r="H8" s="1"/>
      <c r="I8" s="1"/>
      <c r="J8" s="1"/>
      <c r="K8" s="1"/>
      <c r="L8" s="1"/>
    </row>
    <row r="9" spans="1:12" ht="26.25" customHeight="1" hidden="1">
      <c r="A9" s="6" t="s">
        <v>11</v>
      </c>
      <c r="B9" s="7" t="s">
        <v>12</v>
      </c>
      <c r="C9" s="21">
        <f>C10+C11</f>
        <v>44280</v>
      </c>
      <c r="D9" s="21"/>
      <c r="E9" s="21">
        <f>E10+E11</f>
        <v>15761</v>
      </c>
      <c r="F9" s="29">
        <f aca="true" t="shared" si="0" ref="F9:F17">E9/C9</f>
        <v>0.3559394760614273</v>
      </c>
      <c r="G9" s="29" t="e">
        <f>E9/#REF!</f>
        <v>#REF!</v>
      </c>
      <c r="H9" s="1"/>
      <c r="I9" s="1"/>
      <c r="J9" s="1"/>
      <c r="K9" s="1"/>
      <c r="L9" s="1"/>
    </row>
    <row r="10" spans="1:12" ht="26.25" customHeight="1" hidden="1">
      <c r="A10" s="8">
        <v>1</v>
      </c>
      <c r="B10" s="9" t="s">
        <v>13</v>
      </c>
      <c r="C10" s="27">
        <v>44280</v>
      </c>
      <c r="D10" s="27"/>
      <c r="E10" s="27">
        <v>15761</v>
      </c>
      <c r="F10" s="31">
        <f t="shared" si="0"/>
        <v>0.3559394760614273</v>
      </c>
      <c r="G10" s="31" t="e">
        <f>E10/#REF!</f>
        <v>#REF!</v>
      </c>
      <c r="H10" s="1"/>
      <c r="I10" s="1"/>
      <c r="J10" s="1"/>
      <c r="K10" s="1"/>
      <c r="L10" s="1"/>
    </row>
    <row r="11" spans="1:12" ht="26.25" customHeight="1" hidden="1">
      <c r="A11" s="8">
        <v>2</v>
      </c>
      <c r="B11" s="9" t="s">
        <v>14</v>
      </c>
      <c r="C11" s="22"/>
      <c r="D11" s="22"/>
      <c r="E11" s="22"/>
      <c r="F11" s="29"/>
      <c r="G11" s="29"/>
      <c r="H11" s="1"/>
      <c r="I11" s="1"/>
      <c r="J11" s="1"/>
      <c r="K11" s="1"/>
      <c r="L11" s="1"/>
    </row>
    <row r="12" spans="1:12" ht="42" customHeight="1" hidden="1">
      <c r="A12" s="6" t="s">
        <v>15</v>
      </c>
      <c r="B12" s="7" t="s">
        <v>16</v>
      </c>
      <c r="C12" s="21"/>
      <c r="D12" s="21"/>
      <c r="E12" s="21">
        <v>35575.8</v>
      </c>
      <c r="F12" s="29"/>
      <c r="G12" s="29" t="e">
        <f>E12/#REF!</f>
        <v>#REF!</v>
      </c>
      <c r="H12" s="1"/>
      <c r="I12" s="1"/>
      <c r="J12" s="1"/>
      <c r="K12" s="1"/>
      <c r="L12" s="1"/>
    </row>
    <row r="13" spans="1:12" ht="26.25" customHeight="1" hidden="1">
      <c r="A13" s="6" t="s">
        <v>9</v>
      </c>
      <c r="B13" s="7" t="s">
        <v>17</v>
      </c>
      <c r="C13" s="21">
        <f>C14+C18</f>
        <v>517691</v>
      </c>
      <c r="D13" s="21"/>
      <c r="E13" s="21">
        <f>E14+E18</f>
        <v>261173.5</v>
      </c>
      <c r="F13" s="29">
        <f t="shared" si="0"/>
        <v>0.5044968910025478</v>
      </c>
      <c r="G13" s="29" t="e">
        <f>E13/#REF!</f>
        <v>#REF!</v>
      </c>
      <c r="H13" s="1"/>
      <c r="I13" s="95"/>
      <c r="J13" s="95"/>
      <c r="K13" s="1"/>
      <c r="L13" s="1"/>
    </row>
    <row r="14" spans="1:12" ht="26.25" customHeight="1" hidden="1">
      <c r="A14" s="6" t="s">
        <v>18</v>
      </c>
      <c r="B14" s="7" t="s">
        <v>19</v>
      </c>
      <c r="C14" s="21">
        <f>C15+C16+C17</f>
        <v>517691</v>
      </c>
      <c r="D14" s="21"/>
      <c r="E14" s="21">
        <f>E15+E16+E17</f>
        <v>254062.6</v>
      </c>
      <c r="F14" s="29">
        <f t="shared" si="0"/>
        <v>0.49076109107556437</v>
      </c>
      <c r="G14" s="29" t="e">
        <f>E14/#REF!</f>
        <v>#REF!</v>
      </c>
      <c r="H14" s="1"/>
      <c r="I14" s="95"/>
      <c r="J14" s="95"/>
      <c r="K14" s="1"/>
      <c r="L14" s="1"/>
    </row>
    <row r="15" spans="1:12" ht="26.25" customHeight="1" hidden="1">
      <c r="A15" s="8">
        <v>1</v>
      </c>
      <c r="B15" s="9" t="s">
        <v>20</v>
      </c>
      <c r="C15" s="22">
        <v>17666</v>
      </c>
      <c r="D15" s="22"/>
      <c r="E15" s="22">
        <v>4866</v>
      </c>
      <c r="F15" s="31">
        <f t="shared" si="0"/>
        <v>0.2754443563908072</v>
      </c>
      <c r="G15" s="31" t="e">
        <f>E15/#REF!</f>
        <v>#REF!</v>
      </c>
      <c r="H15" s="1"/>
      <c r="I15" s="1"/>
      <c r="J15" s="1"/>
      <c r="K15" s="1"/>
      <c r="L15" s="1"/>
    </row>
    <row r="16" spans="1:12" ht="26.25" customHeight="1" hidden="1">
      <c r="A16" s="8">
        <v>2</v>
      </c>
      <c r="B16" s="9" t="s">
        <v>21</v>
      </c>
      <c r="C16" s="22">
        <v>489719</v>
      </c>
      <c r="D16" s="22"/>
      <c r="E16" s="22">
        <v>247196.6</v>
      </c>
      <c r="F16" s="31">
        <f t="shared" si="0"/>
        <v>0.5047723286211072</v>
      </c>
      <c r="G16" s="31" t="e">
        <f>E16/#REF!</f>
        <v>#REF!</v>
      </c>
      <c r="H16" s="1"/>
      <c r="I16" s="1"/>
      <c r="J16" s="1"/>
      <c r="K16" s="1"/>
      <c r="L16" s="1"/>
    </row>
    <row r="17" spans="1:12" ht="26.25" customHeight="1" hidden="1">
      <c r="A17" s="8">
        <v>3</v>
      </c>
      <c r="B17" s="9" t="s">
        <v>22</v>
      </c>
      <c r="C17" s="22">
        <v>10306</v>
      </c>
      <c r="D17" s="22"/>
      <c r="E17" s="22">
        <v>2000</v>
      </c>
      <c r="F17" s="31">
        <f t="shared" si="0"/>
        <v>0.19406171162429653</v>
      </c>
      <c r="G17" s="31"/>
      <c r="H17" s="1"/>
      <c r="I17" s="1"/>
      <c r="J17" s="1"/>
      <c r="K17" s="1"/>
      <c r="L17" s="1"/>
    </row>
    <row r="18" spans="1:12" ht="42" customHeight="1" hidden="1">
      <c r="A18" s="23" t="s">
        <v>23</v>
      </c>
      <c r="B18" s="24" t="s">
        <v>24</v>
      </c>
      <c r="C18" s="25"/>
      <c r="D18" s="25"/>
      <c r="E18" s="25">
        <v>7110.9</v>
      </c>
      <c r="F18" s="30"/>
      <c r="G18" s="30" t="e">
        <f>E18/#REF!</f>
        <v>#REF!</v>
      </c>
      <c r="H18" s="1"/>
      <c r="I18" s="1"/>
      <c r="J18" s="1"/>
      <c r="K18" s="1"/>
      <c r="L18" s="1"/>
    </row>
    <row r="19" spans="8:12" ht="16.5" hidden="1">
      <c r="H19" s="1"/>
      <c r="I19" s="1"/>
      <c r="J19" s="1"/>
      <c r="K19" s="1"/>
      <c r="L19" s="1"/>
    </row>
    <row r="20" spans="8:12" ht="16.5" hidden="1">
      <c r="H20" s="1"/>
      <c r="I20" s="1"/>
      <c r="J20" s="1"/>
      <c r="K20" s="1"/>
      <c r="L20" s="1"/>
    </row>
    <row r="21" spans="8:12" ht="16.5" hidden="1">
      <c r="H21" s="1"/>
      <c r="I21" s="1"/>
      <c r="J21" s="1"/>
      <c r="K21" s="1"/>
      <c r="L21" s="1"/>
    </row>
    <row r="22" spans="8:12" ht="16.5" hidden="1">
      <c r="H22" s="1"/>
      <c r="I22" s="1"/>
      <c r="J22" s="1"/>
      <c r="K22" s="1"/>
      <c r="L22" s="1"/>
    </row>
    <row r="23" spans="8:12" ht="16.5" hidden="1">
      <c r="H23" s="1"/>
      <c r="I23" s="1"/>
      <c r="J23" s="1"/>
      <c r="K23" s="1"/>
      <c r="L23" s="1"/>
    </row>
    <row r="24" spans="8:12" ht="16.5" hidden="1">
      <c r="H24" s="1"/>
      <c r="I24" s="1"/>
      <c r="J24" s="1"/>
      <c r="K24" s="1"/>
      <c r="L24" s="1"/>
    </row>
    <row r="25" spans="8:12" ht="16.5" hidden="1">
      <c r="H25" s="1"/>
      <c r="I25" s="1"/>
      <c r="J25" s="1"/>
      <c r="K25" s="1"/>
      <c r="L25" s="1"/>
    </row>
    <row r="26" spans="8:12" ht="16.5" hidden="1">
      <c r="H26" s="1"/>
      <c r="I26" s="1"/>
      <c r="J26" s="1"/>
      <c r="K26" s="1"/>
      <c r="L26" s="1"/>
    </row>
    <row r="27" spans="8:12" ht="16.5" hidden="1">
      <c r="H27" s="1"/>
      <c r="I27" s="1"/>
      <c r="J27" s="1"/>
      <c r="K27" s="1"/>
      <c r="L27" s="1"/>
    </row>
    <row r="28" spans="8:12" ht="16.5" hidden="1">
      <c r="H28" s="1"/>
      <c r="I28" s="1"/>
      <c r="J28" s="1"/>
      <c r="K28" s="1"/>
      <c r="L28" s="1"/>
    </row>
    <row r="29" spans="8:12" ht="16.5" hidden="1">
      <c r="H29" s="1"/>
      <c r="I29" s="1"/>
      <c r="J29" s="1"/>
      <c r="K29" s="1"/>
      <c r="L29" s="1"/>
    </row>
    <row r="30" spans="1:12" ht="23.25" customHeight="1">
      <c r="A30" s="211"/>
      <c r="B30" s="211"/>
      <c r="C30" s="26"/>
      <c r="D30" s="26"/>
      <c r="E30" s="212" t="s">
        <v>77</v>
      </c>
      <c r="F30" s="212"/>
      <c r="G30" s="212"/>
      <c r="H30" s="1"/>
      <c r="I30" s="1"/>
      <c r="J30" s="1"/>
      <c r="K30" s="1"/>
      <c r="L30" s="1"/>
    </row>
    <row r="31" spans="1:12" ht="24.75" customHeight="1">
      <c r="A31" s="213" t="s">
        <v>181</v>
      </c>
      <c r="B31" s="213"/>
      <c r="C31" s="213"/>
      <c r="D31" s="213"/>
      <c r="E31" s="213"/>
      <c r="F31" s="213"/>
      <c r="G31" s="213"/>
      <c r="H31" s="1"/>
      <c r="I31" s="1"/>
      <c r="J31" s="1"/>
      <c r="K31" s="1"/>
      <c r="L31" s="1"/>
    </row>
    <row r="32" spans="1:12" ht="20.25" customHeight="1">
      <c r="A32" s="221" t="s">
        <v>182</v>
      </c>
      <c r="B32" s="221"/>
      <c r="C32" s="221"/>
      <c r="D32" s="221"/>
      <c r="E32" s="221"/>
      <c r="F32" s="221"/>
      <c r="G32" s="221"/>
      <c r="H32" s="1"/>
      <c r="I32" s="1"/>
      <c r="J32" s="1"/>
      <c r="K32" s="1"/>
      <c r="L32" s="1"/>
    </row>
    <row r="33" spans="1:12" ht="26.25" customHeight="1">
      <c r="A33" s="2"/>
      <c r="B33" s="2"/>
      <c r="C33" s="2"/>
      <c r="D33" s="2"/>
      <c r="E33" s="2"/>
      <c r="F33" s="2"/>
      <c r="G33" s="85" t="s">
        <v>1</v>
      </c>
      <c r="H33" s="1"/>
      <c r="I33" s="1"/>
      <c r="J33" s="1"/>
      <c r="K33" s="1"/>
      <c r="L33" s="1"/>
    </row>
    <row r="34" spans="1:7" s="19" customFormat="1" ht="33" customHeight="1">
      <c r="A34" s="217" t="s">
        <v>2</v>
      </c>
      <c r="B34" s="217" t="s">
        <v>78</v>
      </c>
      <c r="C34" s="219" t="s">
        <v>103</v>
      </c>
      <c r="D34" s="214" t="s">
        <v>177</v>
      </c>
      <c r="E34" s="214" t="s">
        <v>178</v>
      </c>
      <c r="F34" s="216" t="s">
        <v>5</v>
      </c>
      <c r="G34" s="216"/>
    </row>
    <row r="35" spans="1:7" s="19" customFormat="1" ht="41.25" customHeight="1">
      <c r="A35" s="218"/>
      <c r="B35" s="218"/>
      <c r="C35" s="220"/>
      <c r="D35" s="215"/>
      <c r="E35" s="215"/>
      <c r="F35" s="12" t="s">
        <v>117</v>
      </c>
      <c r="G35" s="12" t="s">
        <v>7</v>
      </c>
    </row>
    <row r="36" spans="1:12" ht="21" customHeight="1">
      <c r="A36" s="3" t="s">
        <v>8</v>
      </c>
      <c r="B36" s="3" t="s">
        <v>9</v>
      </c>
      <c r="C36" s="3">
        <v>1</v>
      </c>
      <c r="D36" s="3">
        <v>2</v>
      </c>
      <c r="E36" s="3">
        <v>3</v>
      </c>
      <c r="F36" s="3" t="s">
        <v>107</v>
      </c>
      <c r="G36" s="3" t="s">
        <v>108</v>
      </c>
      <c r="H36" s="1"/>
      <c r="I36" s="1"/>
      <c r="J36" s="1"/>
      <c r="K36" s="1"/>
      <c r="L36" s="1"/>
    </row>
    <row r="37" spans="1:12" ht="32.25" customHeight="1">
      <c r="A37" s="4"/>
      <c r="B37" s="5" t="s">
        <v>118</v>
      </c>
      <c r="C37" s="168">
        <f>C38</f>
        <v>53000</v>
      </c>
      <c r="D37" s="168">
        <f>D38</f>
        <v>30440</v>
      </c>
      <c r="E37" s="168">
        <f>E38</f>
        <v>24910</v>
      </c>
      <c r="F37" s="32">
        <f>E37/C37</f>
        <v>0.47</v>
      </c>
      <c r="G37" s="32">
        <f>E37/D37</f>
        <v>0.8183311432325887</v>
      </c>
      <c r="H37" s="1"/>
      <c r="I37" s="1"/>
      <c r="J37" s="110"/>
      <c r="K37" s="1"/>
      <c r="L37" s="1"/>
    </row>
    <row r="38" spans="1:12" ht="26.25" customHeight="1">
      <c r="A38" s="8">
        <v>1</v>
      </c>
      <c r="B38" s="9" t="s">
        <v>13</v>
      </c>
      <c r="C38" s="165">
        <f>'Bieu 02'!C46</f>
        <v>53000</v>
      </c>
      <c r="D38" s="165">
        <f>'Bieu 02'!E46</f>
        <v>30440</v>
      </c>
      <c r="E38" s="165">
        <f>'Bieu 02'!G46</f>
        <v>24910</v>
      </c>
      <c r="F38" s="81">
        <f aca="true" t="shared" si="1" ref="F38:F47">E38/C38</f>
        <v>0.47</v>
      </c>
      <c r="G38" s="81">
        <f aca="true" t="shared" si="2" ref="G38:G47">E38/D38</f>
        <v>0.8183311432325887</v>
      </c>
      <c r="H38" s="1"/>
      <c r="I38" s="1"/>
      <c r="J38" s="110"/>
      <c r="K38" s="1"/>
      <c r="L38" s="1"/>
    </row>
    <row r="39" spans="1:10" s="80" customFormat="1" ht="26.25" customHeight="1">
      <c r="A39" s="6" t="s">
        <v>11</v>
      </c>
      <c r="B39" s="7" t="s">
        <v>109</v>
      </c>
      <c r="C39" s="169">
        <f>C40+C41</f>
        <v>683486</v>
      </c>
      <c r="D39" s="169">
        <f>D40+D41</f>
        <v>440824</v>
      </c>
      <c r="E39" s="169">
        <f>E40+E41</f>
        <v>342258</v>
      </c>
      <c r="F39" s="32">
        <f t="shared" si="1"/>
        <v>0.5007534901958489</v>
      </c>
      <c r="G39" s="32">
        <f t="shared" si="2"/>
        <v>0.7764050959112934</v>
      </c>
      <c r="H39" s="95"/>
      <c r="J39" s="111"/>
    </row>
    <row r="40" spans="1:12" ht="26.25" customHeight="1">
      <c r="A40" s="8">
        <v>1</v>
      </c>
      <c r="B40" s="9" t="s">
        <v>110</v>
      </c>
      <c r="C40" s="170">
        <f>'Bieu 02'!C47</f>
        <v>50200</v>
      </c>
      <c r="D40" s="170">
        <f>'Bieu 02'!E47</f>
        <v>29663</v>
      </c>
      <c r="E40" s="170">
        <f>'Bieu 02'!G47</f>
        <v>23668</v>
      </c>
      <c r="F40" s="33">
        <f t="shared" si="1"/>
        <v>0.4714741035856574</v>
      </c>
      <c r="G40" s="33">
        <f t="shared" si="2"/>
        <v>0.7978963692141725</v>
      </c>
      <c r="H40" s="1"/>
      <c r="I40" s="1"/>
      <c r="J40" s="110"/>
      <c r="K40" s="1"/>
      <c r="L40" s="1"/>
    </row>
    <row r="41" spans="1:12" ht="26.25" customHeight="1">
      <c r="A41" s="8">
        <v>2</v>
      </c>
      <c r="B41" s="9" t="s">
        <v>102</v>
      </c>
      <c r="C41" s="170">
        <f>'Bieu 02'!C68</f>
        <v>633286</v>
      </c>
      <c r="D41" s="170">
        <f>'Bieu 02'!E68</f>
        <v>411161</v>
      </c>
      <c r="E41" s="170">
        <f>'Bieu 02'!G68</f>
        <v>318590</v>
      </c>
      <c r="F41" s="33">
        <f t="shared" si="1"/>
        <v>0.503074440300275</v>
      </c>
      <c r="G41" s="33">
        <f t="shared" si="2"/>
        <v>0.7748546189935329</v>
      </c>
      <c r="H41" s="1"/>
      <c r="I41" s="1"/>
      <c r="J41" s="110"/>
      <c r="K41" s="1"/>
      <c r="L41" s="1"/>
    </row>
    <row r="42" spans="1:12" ht="26.25" customHeight="1">
      <c r="A42" s="6" t="s">
        <v>15</v>
      </c>
      <c r="B42" s="7" t="s">
        <v>17</v>
      </c>
      <c r="C42" s="169">
        <f>C43+C47</f>
        <v>683486</v>
      </c>
      <c r="D42" s="169">
        <f>D43+D47</f>
        <v>373329</v>
      </c>
      <c r="E42" s="169">
        <f>E43+E47</f>
        <v>324383</v>
      </c>
      <c r="F42" s="32">
        <f t="shared" si="1"/>
        <v>0.47460079650497594</v>
      </c>
      <c r="G42" s="32">
        <f t="shared" si="2"/>
        <v>0.8688931210808697</v>
      </c>
      <c r="H42" s="95"/>
      <c r="I42" s="95"/>
      <c r="J42" s="95"/>
      <c r="K42" s="1"/>
      <c r="L42" s="1"/>
    </row>
    <row r="43" spans="1:12" ht="26.25" customHeight="1">
      <c r="A43" s="6">
        <v>1</v>
      </c>
      <c r="B43" s="7" t="s">
        <v>144</v>
      </c>
      <c r="C43" s="169">
        <f>SUM(C44:C46)</f>
        <v>683448</v>
      </c>
      <c r="D43" s="169">
        <f>SUM(D44:D46)</f>
        <v>324504</v>
      </c>
      <c r="E43" s="169">
        <f>SUM(E44:E46)</f>
        <v>324345</v>
      </c>
      <c r="F43" s="32">
        <f t="shared" si="1"/>
        <v>0.47457158408540223</v>
      </c>
      <c r="G43" s="32">
        <f t="shared" si="2"/>
        <v>0.9995100214481177</v>
      </c>
      <c r="H43" s="1"/>
      <c r="I43" s="95"/>
      <c r="J43" s="110"/>
      <c r="K43" s="1"/>
      <c r="L43" s="1"/>
    </row>
    <row r="44" spans="1:12" ht="26.25" customHeight="1">
      <c r="A44" s="8"/>
      <c r="B44" s="9" t="s">
        <v>119</v>
      </c>
      <c r="C44" s="170">
        <f>'Bieu 03'!C43</f>
        <v>38659</v>
      </c>
      <c r="D44" s="170">
        <f>'Bieu 03'!E43</f>
        <v>314</v>
      </c>
      <c r="E44" s="170">
        <f>'Bieu 03'!G43</f>
        <v>9475</v>
      </c>
      <c r="F44" s="33">
        <f t="shared" si="1"/>
        <v>0.2450916992162239</v>
      </c>
      <c r="G44" s="33">
        <f t="shared" si="2"/>
        <v>30.17515923566879</v>
      </c>
      <c r="H44" s="1"/>
      <c r="I44" s="1"/>
      <c r="J44" s="110"/>
      <c r="K44" s="1"/>
      <c r="L44" s="1"/>
    </row>
    <row r="45" spans="1:12" ht="26.25" customHeight="1">
      <c r="A45" s="8"/>
      <c r="B45" s="9" t="s">
        <v>120</v>
      </c>
      <c r="C45" s="170">
        <f>'Bieu 03'!C46</f>
        <v>632755</v>
      </c>
      <c r="D45" s="170">
        <f>'Bieu 03'!E46</f>
        <v>324190</v>
      </c>
      <c r="E45" s="170">
        <f>'Bieu 03'!G46</f>
        <v>314870</v>
      </c>
      <c r="F45" s="33">
        <f t="shared" si="1"/>
        <v>0.4976175612993971</v>
      </c>
      <c r="G45" s="33">
        <f t="shared" si="2"/>
        <v>0.9712514266325303</v>
      </c>
      <c r="H45" s="1"/>
      <c r="I45" s="1"/>
      <c r="J45" s="110"/>
      <c r="K45" s="1"/>
      <c r="L45" s="1"/>
    </row>
    <row r="46" spans="1:12" ht="26.25" customHeight="1">
      <c r="A46" s="8"/>
      <c r="B46" s="9" t="s">
        <v>121</v>
      </c>
      <c r="C46" s="170">
        <f>'Bieu 03'!C60</f>
        <v>12034</v>
      </c>
      <c r="D46" s="170"/>
      <c r="E46" s="170"/>
      <c r="F46" s="33"/>
      <c r="G46" s="33"/>
      <c r="H46" s="1"/>
      <c r="I46" s="1"/>
      <c r="J46" s="110"/>
      <c r="K46" s="1"/>
      <c r="L46" s="1"/>
    </row>
    <row r="47" spans="1:12" ht="42" customHeight="1">
      <c r="A47" s="23">
        <v>2</v>
      </c>
      <c r="B47" s="125" t="s">
        <v>145</v>
      </c>
      <c r="C47" s="171">
        <f>'Bieu 03'!C61</f>
        <v>38</v>
      </c>
      <c r="D47" s="171">
        <f>'Bieu 03'!E61</f>
        <v>48825</v>
      </c>
      <c r="E47" s="171">
        <f>'Bieu 03'!G61</f>
        <v>38</v>
      </c>
      <c r="F47" s="34">
        <f t="shared" si="1"/>
        <v>1</v>
      </c>
      <c r="G47" s="34">
        <f t="shared" si="2"/>
        <v>0.0007782898105478751</v>
      </c>
      <c r="H47" s="1"/>
      <c r="I47" s="1"/>
      <c r="J47" s="110"/>
      <c r="K47" s="1"/>
      <c r="L47" s="1"/>
    </row>
    <row r="48" spans="8:12" ht="16.5">
      <c r="H48" s="1"/>
      <c r="I48" s="1"/>
      <c r="J48" s="1"/>
      <c r="K48" s="1"/>
      <c r="L48" s="1"/>
    </row>
    <row r="49" spans="8:12" ht="16.5">
      <c r="H49" s="1"/>
      <c r="I49" s="1"/>
      <c r="J49" s="1"/>
      <c r="K49" s="1"/>
      <c r="L49" s="1"/>
    </row>
    <row r="50" spans="8:12" ht="16.5">
      <c r="H50" s="1"/>
      <c r="I50" s="1"/>
      <c r="J50" s="1"/>
      <c r="K50" s="1"/>
      <c r="L50" s="1"/>
    </row>
    <row r="51" spans="8:12" ht="16.5">
      <c r="H51" s="1"/>
      <c r="I51" s="1"/>
      <c r="J51" s="1"/>
      <c r="K51" s="1"/>
      <c r="L51" s="1"/>
    </row>
    <row r="52" spans="8:12" ht="16.5">
      <c r="H52" s="1"/>
      <c r="I52" s="1"/>
      <c r="J52" s="1"/>
      <c r="K52" s="1"/>
      <c r="L52" s="1"/>
    </row>
    <row r="53" spans="8:12" ht="16.5">
      <c r="H53" s="1"/>
      <c r="I53" s="1"/>
      <c r="J53" s="1"/>
      <c r="K53" s="1"/>
      <c r="L53" s="1"/>
    </row>
    <row r="54" spans="8:12" ht="16.5">
      <c r="H54" s="1"/>
      <c r="I54" s="1"/>
      <c r="J54" s="1"/>
      <c r="K54" s="1"/>
      <c r="L54" s="1"/>
    </row>
    <row r="55" spans="8:12" ht="16.5">
      <c r="H55" s="1"/>
      <c r="I55" s="1"/>
      <c r="J55" s="1"/>
      <c r="K55" s="1"/>
      <c r="L55" s="1"/>
    </row>
    <row r="56" spans="8:12" ht="16.5">
      <c r="H56" s="1"/>
      <c r="I56" s="1"/>
      <c r="J56" s="1"/>
      <c r="K56" s="1"/>
      <c r="L56" s="1"/>
    </row>
    <row r="57" spans="8:12" ht="16.5">
      <c r="H57" s="1"/>
      <c r="I57" s="1"/>
      <c r="J57" s="1"/>
      <c r="K57" s="1"/>
      <c r="L57" s="1"/>
    </row>
    <row r="58" spans="8:12" ht="16.5">
      <c r="H58" s="1"/>
      <c r="I58" s="1"/>
      <c r="J58" s="1"/>
      <c r="K58" s="1"/>
      <c r="L58" s="1"/>
    </row>
    <row r="59" spans="8:12" ht="16.5">
      <c r="H59" s="1"/>
      <c r="I59" s="1"/>
      <c r="J59" s="1"/>
      <c r="K59" s="1"/>
      <c r="L59" s="1"/>
    </row>
    <row r="60" spans="8:12" ht="16.5">
      <c r="H60" s="1"/>
      <c r="I60" s="1"/>
      <c r="J60" s="1"/>
      <c r="K60" s="1"/>
      <c r="L60" s="1"/>
    </row>
    <row r="61" spans="8:12" ht="16.5">
      <c r="H61" s="1"/>
      <c r="I61" s="1"/>
      <c r="J61" s="1"/>
      <c r="K61" s="1"/>
      <c r="L61" s="1"/>
    </row>
    <row r="62" spans="8:12" ht="16.5">
      <c r="H62" s="1"/>
      <c r="I62" s="1"/>
      <c r="J62" s="1"/>
      <c r="K62" s="1"/>
      <c r="L62" s="1"/>
    </row>
    <row r="63" spans="8:12" ht="16.5">
      <c r="H63" s="1"/>
      <c r="I63" s="1"/>
      <c r="J63" s="1"/>
      <c r="K63" s="1"/>
      <c r="L63" s="1"/>
    </row>
    <row r="64" spans="8:12" ht="16.5">
      <c r="H64" s="1"/>
      <c r="I64" s="1"/>
      <c r="J64" s="1"/>
      <c r="K64" s="1"/>
      <c r="L64" s="1"/>
    </row>
    <row r="65" spans="8:12" ht="16.5">
      <c r="H65" s="1"/>
      <c r="I65" s="1"/>
      <c r="J65" s="1"/>
      <c r="K65" s="1"/>
      <c r="L65" s="1"/>
    </row>
    <row r="66" spans="8:12" ht="16.5">
      <c r="H66" s="1"/>
      <c r="I66" s="1"/>
      <c r="J66" s="1"/>
      <c r="K66" s="1"/>
      <c r="L66" s="1"/>
    </row>
    <row r="67" spans="8:12" ht="16.5">
      <c r="H67" s="1"/>
      <c r="I67" s="1"/>
      <c r="J67" s="1"/>
      <c r="K67" s="1"/>
      <c r="L67" s="1"/>
    </row>
    <row r="68" spans="8:12" ht="16.5">
      <c r="H68" s="1"/>
      <c r="I68" s="1"/>
      <c r="J68" s="1"/>
      <c r="K68" s="1"/>
      <c r="L68" s="1"/>
    </row>
    <row r="69" spans="8:12" ht="16.5">
      <c r="H69" s="1"/>
      <c r="I69" s="1"/>
      <c r="J69" s="1"/>
      <c r="K69" s="1"/>
      <c r="L69" s="1"/>
    </row>
    <row r="70" spans="8:12" ht="16.5">
      <c r="H70" s="1"/>
      <c r="I70" s="1"/>
      <c r="J70" s="1"/>
      <c r="K70" s="1"/>
      <c r="L70" s="1"/>
    </row>
    <row r="71" spans="8:12" ht="16.5">
      <c r="H71" s="1"/>
      <c r="I71" s="1"/>
      <c r="J71" s="1"/>
      <c r="K71" s="1"/>
      <c r="L71" s="1"/>
    </row>
    <row r="72" spans="8:12" ht="16.5">
      <c r="H72" s="1"/>
      <c r="I72" s="1"/>
      <c r="J72" s="1"/>
      <c r="K72" s="1"/>
      <c r="L72" s="1"/>
    </row>
    <row r="73" spans="8:12" ht="16.5">
      <c r="H73" s="1"/>
      <c r="I73" s="1"/>
      <c r="J73" s="1"/>
      <c r="K73" s="1"/>
      <c r="L73" s="1"/>
    </row>
    <row r="74" spans="8:12" ht="16.5">
      <c r="H74" s="1"/>
      <c r="I74" s="1"/>
      <c r="J74" s="1"/>
      <c r="K74" s="1"/>
      <c r="L74" s="1"/>
    </row>
    <row r="75" spans="8:12" ht="16.5">
      <c r="H75" s="1"/>
      <c r="I75" s="1"/>
      <c r="J75" s="1"/>
      <c r="K75" s="1"/>
      <c r="L75" s="1"/>
    </row>
    <row r="76" spans="8:12" ht="16.5">
      <c r="H76" s="1"/>
      <c r="I76" s="1"/>
      <c r="J76" s="1"/>
      <c r="K76" s="1"/>
      <c r="L76" s="1"/>
    </row>
    <row r="77" spans="8:12" ht="16.5">
      <c r="H77" s="1"/>
      <c r="I77" s="1"/>
      <c r="J77" s="1"/>
      <c r="K77" s="1"/>
      <c r="L77" s="1"/>
    </row>
    <row r="78" spans="8:12" ht="16.5">
      <c r="H78" s="1"/>
      <c r="I78" s="1"/>
      <c r="J78" s="1"/>
      <c r="K78" s="1"/>
      <c r="L78" s="1"/>
    </row>
    <row r="79" spans="8:12" ht="16.5">
      <c r="H79" s="1"/>
      <c r="I79" s="1"/>
      <c r="J79" s="1"/>
      <c r="K79" s="1"/>
      <c r="L79" s="1"/>
    </row>
    <row r="80" spans="8:12" ht="16.5">
      <c r="H80" s="1"/>
      <c r="I80" s="1"/>
      <c r="J80" s="1"/>
      <c r="K80" s="1"/>
      <c r="L80" s="1"/>
    </row>
    <row r="81" spans="8:12" ht="16.5">
      <c r="H81" s="1"/>
      <c r="I81" s="1"/>
      <c r="J81" s="1"/>
      <c r="K81" s="1"/>
      <c r="L81" s="1"/>
    </row>
    <row r="82" spans="8:12" ht="16.5">
      <c r="H82" s="1"/>
      <c r="I82" s="1"/>
      <c r="J82" s="1"/>
      <c r="K82" s="1"/>
      <c r="L82" s="1"/>
    </row>
    <row r="83" spans="8:12" ht="16.5">
      <c r="H83" s="1"/>
      <c r="I83" s="1"/>
      <c r="J83" s="1"/>
      <c r="K83" s="1"/>
      <c r="L83" s="1"/>
    </row>
    <row r="84" spans="8:12" ht="16.5">
      <c r="H84" s="1"/>
      <c r="I84" s="1"/>
      <c r="J84" s="1"/>
      <c r="K84" s="1"/>
      <c r="L84" s="1"/>
    </row>
    <row r="85" spans="8:12" ht="16.5">
      <c r="H85" s="1"/>
      <c r="I85" s="1"/>
      <c r="J85" s="1"/>
      <c r="K85" s="1"/>
      <c r="L85" s="1"/>
    </row>
    <row r="86" spans="8:12" ht="16.5">
      <c r="H86" s="1"/>
      <c r="I86" s="1"/>
      <c r="J86" s="1"/>
      <c r="K86" s="1"/>
      <c r="L86" s="1"/>
    </row>
    <row r="87" spans="8:12" ht="16.5">
      <c r="H87" s="1"/>
      <c r="I87" s="1"/>
      <c r="J87" s="1"/>
      <c r="K87" s="1"/>
      <c r="L87" s="1"/>
    </row>
    <row r="88" spans="8:12" ht="16.5">
      <c r="H88" s="1"/>
      <c r="I88" s="1"/>
      <c r="J88" s="1"/>
      <c r="K88" s="1"/>
      <c r="L88" s="1"/>
    </row>
    <row r="89" spans="8:12" ht="16.5">
      <c r="H89" s="1"/>
      <c r="I89" s="1"/>
      <c r="J89" s="1"/>
      <c r="K89" s="1"/>
      <c r="L89" s="1"/>
    </row>
    <row r="90" spans="8:12" ht="16.5">
      <c r="H90" s="1"/>
      <c r="I90" s="1"/>
      <c r="J90" s="1"/>
      <c r="K90" s="1"/>
      <c r="L90" s="1"/>
    </row>
    <row r="91" spans="8:12" ht="16.5">
      <c r="H91" s="1"/>
      <c r="I91" s="1"/>
      <c r="J91" s="1"/>
      <c r="K91" s="1"/>
      <c r="L91" s="1"/>
    </row>
    <row r="92" spans="8:12" ht="16.5">
      <c r="H92" s="1"/>
      <c r="I92" s="1"/>
      <c r="J92" s="1"/>
      <c r="K92" s="1"/>
      <c r="L92" s="1"/>
    </row>
    <row r="93" spans="8:12" ht="16.5">
      <c r="H93" s="1"/>
      <c r="I93" s="1"/>
      <c r="J93" s="1"/>
      <c r="K93" s="1"/>
      <c r="L93" s="1"/>
    </row>
    <row r="94" spans="8:12" ht="16.5">
      <c r="H94" s="1"/>
      <c r="I94" s="1"/>
      <c r="J94" s="1"/>
      <c r="K94" s="1"/>
      <c r="L94" s="1"/>
    </row>
    <row r="95" spans="8:12" ht="16.5">
      <c r="H95" s="1"/>
      <c r="I95" s="1"/>
      <c r="J95" s="1"/>
      <c r="K95" s="1"/>
      <c r="L95" s="1"/>
    </row>
    <row r="96" spans="8:12" ht="16.5">
      <c r="H96" s="1"/>
      <c r="I96" s="1"/>
      <c r="J96" s="1"/>
      <c r="K96" s="1"/>
      <c r="L96" s="1"/>
    </row>
    <row r="97" spans="8:12" ht="16.5">
      <c r="H97" s="1"/>
      <c r="I97" s="1"/>
      <c r="J97" s="1"/>
      <c r="K97" s="1"/>
      <c r="L97" s="1"/>
    </row>
    <row r="98" spans="8:12" ht="16.5">
      <c r="H98" s="1"/>
      <c r="I98" s="1"/>
      <c r="J98" s="1"/>
      <c r="K98" s="1"/>
      <c r="L98" s="1"/>
    </row>
    <row r="99" spans="8:12" ht="16.5">
      <c r="H99" s="1"/>
      <c r="I99" s="1"/>
      <c r="J99" s="1"/>
      <c r="K99" s="1"/>
      <c r="L99" s="1"/>
    </row>
    <row r="100" spans="8:12" ht="16.5">
      <c r="H100" s="1"/>
      <c r="I100" s="1"/>
      <c r="J100" s="1"/>
      <c r="K100" s="1"/>
      <c r="L100" s="1"/>
    </row>
    <row r="101" spans="8:12" ht="16.5">
      <c r="H101" s="1"/>
      <c r="I101" s="1"/>
      <c r="J101" s="1"/>
      <c r="K101" s="1"/>
      <c r="L101" s="1"/>
    </row>
    <row r="102" spans="8:12" ht="16.5">
      <c r="H102" s="1"/>
      <c r="I102" s="1"/>
      <c r="J102" s="1"/>
      <c r="K102" s="1"/>
      <c r="L102" s="1"/>
    </row>
    <row r="103" spans="8:12" ht="16.5">
      <c r="H103" s="1"/>
      <c r="I103" s="1"/>
      <c r="J103" s="1"/>
      <c r="K103" s="1"/>
      <c r="L103" s="1"/>
    </row>
    <row r="104" spans="8:12" ht="16.5">
      <c r="H104" s="1"/>
      <c r="I104" s="1"/>
      <c r="J104" s="1"/>
      <c r="K104" s="1"/>
      <c r="L104" s="1"/>
    </row>
    <row r="105" spans="8:12" ht="16.5">
      <c r="H105" s="1"/>
      <c r="I105" s="1"/>
      <c r="J105" s="1"/>
      <c r="K105" s="1"/>
      <c r="L105" s="1"/>
    </row>
    <row r="106" spans="8:12" ht="16.5">
      <c r="H106" s="1"/>
      <c r="I106" s="1"/>
      <c r="J106" s="1"/>
      <c r="K106" s="1"/>
      <c r="L106" s="1"/>
    </row>
    <row r="107" spans="8:12" ht="16.5">
      <c r="H107" s="1"/>
      <c r="I107" s="1"/>
      <c r="J107" s="1"/>
      <c r="K107" s="1"/>
      <c r="L107" s="1"/>
    </row>
    <row r="108" spans="8:12" ht="16.5">
      <c r="H108" s="1"/>
      <c r="I108" s="1"/>
      <c r="J108" s="1"/>
      <c r="K108" s="1"/>
      <c r="L108" s="1"/>
    </row>
    <row r="109" spans="8:12" ht="16.5">
      <c r="H109" s="1"/>
      <c r="I109" s="1"/>
      <c r="J109" s="1"/>
      <c r="K109" s="1"/>
      <c r="L109" s="1"/>
    </row>
    <row r="110" spans="8:12" ht="16.5">
      <c r="H110" s="1"/>
      <c r="I110" s="1"/>
      <c r="J110" s="1"/>
      <c r="K110" s="1"/>
      <c r="L110" s="1"/>
    </row>
    <row r="111" spans="8:12" ht="16.5">
      <c r="H111" s="1"/>
      <c r="I111" s="1"/>
      <c r="J111" s="1"/>
      <c r="K111" s="1"/>
      <c r="L111" s="1"/>
    </row>
    <row r="112" spans="8:12" ht="16.5">
      <c r="H112" s="1"/>
      <c r="I112" s="1"/>
      <c r="J112" s="1"/>
      <c r="K112" s="1"/>
      <c r="L112" s="1"/>
    </row>
    <row r="113" spans="8:12" ht="16.5">
      <c r="H113" s="1"/>
      <c r="I113" s="1"/>
      <c r="J113" s="1"/>
      <c r="K113" s="1"/>
      <c r="L113" s="1"/>
    </row>
    <row r="114" spans="8:12" ht="16.5">
      <c r="H114" s="1"/>
      <c r="I114" s="1"/>
      <c r="J114" s="1"/>
      <c r="K114" s="1"/>
      <c r="L114" s="1"/>
    </row>
    <row r="115" spans="8:12" ht="16.5">
      <c r="H115" s="1"/>
      <c r="I115" s="1"/>
      <c r="J115" s="1"/>
      <c r="K115" s="1"/>
      <c r="L115" s="1"/>
    </row>
    <row r="116" spans="8:12" ht="16.5">
      <c r="H116" s="1"/>
      <c r="I116" s="1"/>
      <c r="J116" s="1"/>
      <c r="K116" s="1"/>
      <c r="L116" s="1"/>
    </row>
    <row r="117" spans="8:12" ht="16.5">
      <c r="H117" s="1"/>
      <c r="I117" s="1"/>
      <c r="J117" s="1"/>
      <c r="K117" s="1"/>
      <c r="L117" s="1"/>
    </row>
    <row r="118" spans="8:12" ht="16.5">
      <c r="H118" s="1"/>
      <c r="I118" s="1"/>
      <c r="J118" s="1"/>
      <c r="K118" s="1"/>
      <c r="L118" s="1"/>
    </row>
    <row r="119" spans="8:12" ht="16.5">
      <c r="H119" s="1"/>
      <c r="I119" s="1"/>
      <c r="J119" s="1"/>
      <c r="K119" s="1"/>
      <c r="L119" s="1"/>
    </row>
    <row r="120" spans="8:12" ht="16.5">
      <c r="H120" s="1"/>
      <c r="I120" s="1"/>
      <c r="J120" s="1"/>
      <c r="K120" s="1"/>
      <c r="L120" s="1"/>
    </row>
    <row r="121" spans="8:12" ht="16.5">
      <c r="H121" s="1"/>
      <c r="I121" s="1"/>
      <c r="J121" s="1"/>
      <c r="K121" s="1"/>
      <c r="L121" s="1"/>
    </row>
    <row r="122" spans="8:12" ht="16.5">
      <c r="H122" s="1"/>
      <c r="I122" s="1"/>
      <c r="J122" s="1"/>
      <c r="K122" s="1"/>
      <c r="L122" s="1"/>
    </row>
    <row r="123" spans="8:12" ht="16.5">
      <c r="H123" s="1"/>
      <c r="I123" s="1"/>
      <c r="J123" s="1"/>
      <c r="K123" s="1"/>
      <c r="L123" s="1"/>
    </row>
    <row r="124" spans="8:12" ht="16.5">
      <c r="H124" s="1"/>
      <c r="I124" s="1"/>
      <c r="J124" s="1"/>
      <c r="K124" s="1"/>
      <c r="L124" s="1"/>
    </row>
    <row r="125" spans="8:12" ht="16.5">
      <c r="H125" s="1"/>
      <c r="I125" s="1"/>
      <c r="J125" s="1"/>
      <c r="K125" s="1"/>
      <c r="L125" s="1"/>
    </row>
    <row r="126" spans="8:12" ht="16.5">
      <c r="H126" s="1"/>
      <c r="I126" s="1"/>
      <c r="J126" s="1"/>
      <c r="K126" s="1"/>
      <c r="L126" s="1"/>
    </row>
    <row r="127" spans="8:12" ht="16.5">
      <c r="H127" s="1"/>
      <c r="I127" s="1"/>
      <c r="J127" s="1"/>
      <c r="K127" s="1"/>
      <c r="L127" s="1"/>
    </row>
    <row r="128" spans="8:12" ht="16.5">
      <c r="H128" s="1"/>
      <c r="I128" s="1"/>
      <c r="J128" s="1"/>
      <c r="K128" s="1"/>
      <c r="L128" s="1"/>
    </row>
    <row r="129" spans="8:12" ht="16.5">
      <c r="H129" s="1"/>
      <c r="I129" s="1"/>
      <c r="J129" s="1"/>
      <c r="K129" s="1"/>
      <c r="L129" s="1"/>
    </row>
    <row r="130" spans="8:12" ht="16.5">
      <c r="H130" s="1"/>
      <c r="I130" s="1"/>
      <c r="J130" s="1"/>
      <c r="K130" s="1"/>
      <c r="L130" s="1"/>
    </row>
    <row r="131" spans="8:12" ht="16.5">
      <c r="H131" s="1"/>
      <c r="I131" s="1"/>
      <c r="J131" s="1"/>
      <c r="K131" s="1"/>
      <c r="L131" s="1"/>
    </row>
    <row r="132" spans="8:12" ht="16.5">
      <c r="H132" s="1"/>
      <c r="I132" s="1"/>
      <c r="J132" s="1"/>
      <c r="K132" s="1"/>
      <c r="L132" s="1"/>
    </row>
    <row r="133" spans="8:12" ht="16.5">
      <c r="H133" s="1"/>
      <c r="I133" s="1"/>
      <c r="J133" s="1"/>
      <c r="K133" s="1"/>
      <c r="L133" s="1"/>
    </row>
    <row r="134" spans="8:12" ht="16.5">
      <c r="H134" s="1"/>
      <c r="I134" s="1"/>
      <c r="J134" s="1"/>
      <c r="K134" s="1"/>
      <c r="L134" s="1"/>
    </row>
    <row r="135" spans="8:12" ht="16.5">
      <c r="H135" s="1"/>
      <c r="I135" s="1"/>
      <c r="J135" s="1"/>
      <c r="K135" s="1"/>
      <c r="L135" s="1"/>
    </row>
    <row r="136" spans="8:12" ht="16.5">
      <c r="H136" s="1"/>
      <c r="I136" s="1"/>
      <c r="J136" s="1"/>
      <c r="K136" s="1"/>
      <c r="L136" s="1"/>
    </row>
    <row r="137" spans="8:12" ht="16.5">
      <c r="H137" s="1"/>
      <c r="I137" s="1"/>
      <c r="J137" s="1"/>
      <c r="K137" s="1"/>
      <c r="L137" s="1"/>
    </row>
    <row r="138" spans="8:12" ht="16.5">
      <c r="H138" s="1"/>
      <c r="I138" s="1"/>
      <c r="J138" s="1"/>
      <c r="K138" s="1"/>
      <c r="L138" s="1"/>
    </row>
    <row r="139" spans="8:12" ht="16.5">
      <c r="H139" s="1"/>
      <c r="I139" s="1"/>
      <c r="J139" s="1"/>
      <c r="K139" s="1"/>
      <c r="L139" s="1"/>
    </row>
    <row r="140" spans="8:12" ht="16.5">
      <c r="H140" s="1"/>
      <c r="I140" s="1"/>
      <c r="J140" s="1"/>
      <c r="K140" s="1"/>
      <c r="L140" s="1"/>
    </row>
    <row r="141" spans="8:12" ht="16.5">
      <c r="H141" s="1"/>
      <c r="I141" s="1"/>
      <c r="J141" s="1"/>
      <c r="K141" s="1"/>
      <c r="L141" s="1"/>
    </row>
    <row r="142" spans="8:12" ht="16.5">
      <c r="H142" s="1"/>
      <c r="I142" s="1"/>
      <c r="J142" s="1"/>
      <c r="K142" s="1"/>
      <c r="L142" s="1"/>
    </row>
    <row r="143" spans="8:12" ht="16.5">
      <c r="H143" s="1"/>
      <c r="I143" s="1"/>
      <c r="J143" s="1"/>
      <c r="K143" s="1"/>
      <c r="L143" s="1"/>
    </row>
    <row r="144" spans="8:12" ht="16.5">
      <c r="H144" s="1"/>
      <c r="I144" s="1"/>
      <c r="J144" s="1"/>
      <c r="K144" s="1"/>
      <c r="L144" s="1"/>
    </row>
    <row r="145" spans="8:12" ht="16.5">
      <c r="H145" s="1"/>
      <c r="I145" s="1"/>
      <c r="J145" s="1"/>
      <c r="K145" s="1"/>
      <c r="L145" s="1"/>
    </row>
    <row r="146" spans="8:12" ht="16.5">
      <c r="H146" s="1"/>
      <c r="I146" s="1"/>
      <c r="J146" s="1"/>
      <c r="K146" s="1"/>
      <c r="L146" s="1"/>
    </row>
    <row r="147" spans="8:12" ht="16.5">
      <c r="H147" s="1"/>
      <c r="I147" s="1"/>
      <c r="J147" s="1"/>
      <c r="K147" s="1"/>
      <c r="L147" s="1"/>
    </row>
    <row r="148" spans="8:12" ht="16.5">
      <c r="H148" s="1"/>
      <c r="I148" s="1"/>
      <c r="J148" s="1"/>
      <c r="K148" s="1"/>
      <c r="L148" s="1"/>
    </row>
    <row r="149" spans="8:12" ht="16.5">
      <c r="H149" s="1"/>
      <c r="I149" s="1"/>
      <c r="J149" s="1"/>
      <c r="K149" s="1"/>
      <c r="L149" s="1"/>
    </row>
    <row r="150" spans="8:12" ht="16.5">
      <c r="H150" s="1"/>
      <c r="I150" s="1"/>
      <c r="J150" s="1"/>
      <c r="K150" s="1"/>
      <c r="L150" s="1"/>
    </row>
    <row r="151" spans="8:12" ht="16.5">
      <c r="H151" s="1"/>
      <c r="I151" s="1"/>
      <c r="J151" s="1"/>
      <c r="K151" s="1"/>
      <c r="L151" s="1"/>
    </row>
    <row r="152" spans="8:12" ht="16.5">
      <c r="H152" s="1"/>
      <c r="I152" s="1"/>
      <c r="J152" s="1"/>
      <c r="K152" s="1"/>
      <c r="L152" s="1"/>
    </row>
    <row r="153" spans="8:12" ht="16.5">
      <c r="H153" s="1"/>
      <c r="I153" s="1"/>
      <c r="J153" s="1"/>
      <c r="K153" s="1"/>
      <c r="L153" s="1"/>
    </row>
    <row r="154" spans="8:12" ht="16.5">
      <c r="H154" s="1"/>
      <c r="I154" s="1"/>
      <c r="J154" s="1"/>
      <c r="K154" s="1"/>
      <c r="L154" s="1"/>
    </row>
    <row r="155" spans="8:12" ht="16.5">
      <c r="H155" s="1"/>
      <c r="I155" s="1"/>
      <c r="J155" s="1"/>
      <c r="K155" s="1"/>
      <c r="L155" s="1"/>
    </row>
    <row r="156" spans="8:12" ht="16.5">
      <c r="H156" s="1"/>
      <c r="I156" s="1"/>
      <c r="J156" s="1"/>
      <c r="K156" s="1"/>
      <c r="L156" s="1"/>
    </row>
    <row r="157" spans="8:12" ht="16.5">
      <c r="H157" s="1"/>
      <c r="I157" s="1"/>
      <c r="J157" s="1"/>
      <c r="K157" s="1"/>
      <c r="L157" s="1"/>
    </row>
    <row r="158" spans="8:12" ht="16.5">
      <c r="H158" s="1"/>
      <c r="I158" s="1"/>
      <c r="J158" s="1"/>
      <c r="K158" s="1"/>
      <c r="L158" s="1"/>
    </row>
    <row r="159" spans="8:12" ht="16.5">
      <c r="H159" s="1"/>
      <c r="I159" s="1"/>
      <c r="J159" s="1"/>
      <c r="K159" s="1"/>
      <c r="L159" s="1"/>
    </row>
    <row r="160" spans="8:12" ht="16.5">
      <c r="H160" s="1"/>
      <c r="I160" s="1"/>
      <c r="J160" s="1"/>
      <c r="K160" s="1"/>
      <c r="L160" s="1"/>
    </row>
    <row r="161" spans="8:12" ht="16.5">
      <c r="H161" s="1"/>
      <c r="I161" s="1"/>
      <c r="J161" s="1"/>
      <c r="K161" s="1"/>
      <c r="L161" s="1"/>
    </row>
    <row r="162" spans="8:12" ht="16.5">
      <c r="H162" s="1"/>
      <c r="I162" s="1"/>
      <c r="J162" s="1"/>
      <c r="K162" s="1"/>
      <c r="L162" s="1"/>
    </row>
    <row r="163" spans="8:12" ht="16.5">
      <c r="H163" s="1"/>
      <c r="I163" s="1"/>
      <c r="J163" s="1"/>
      <c r="K163" s="1"/>
      <c r="L163" s="1"/>
    </row>
    <row r="164" spans="8:12" ht="16.5">
      <c r="H164" s="1"/>
      <c r="I164" s="1"/>
      <c r="J164" s="1"/>
      <c r="K164" s="1"/>
      <c r="L164" s="1"/>
    </row>
    <row r="165" spans="8:12" ht="16.5">
      <c r="H165" s="1"/>
      <c r="I165" s="1"/>
      <c r="J165" s="1"/>
      <c r="K165" s="1"/>
      <c r="L165" s="1"/>
    </row>
    <row r="166" spans="8:12" ht="16.5">
      <c r="H166" s="1"/>
      <c r="I166" s="1"/>
      <c r="J166" s="1"/>
      <c r="K166" s="1"/>
      <c r="L166" s="1"/>
    </row>
    <row r="167" spans="8:12" ht="16.5">
      <c r="H167" s="1"/>
      <c r="I167" s="1"/>
      <c r="J167" s="1"/>
      <c r="K167" s="1"/>
      <c r="L167" s="1"/>
    </row>
    <row r="168" spans="8:12" ht="16.5">
      <c r="H168" s="1"/>
      <c r="I168" s="1"/>
      <c r="J168" s="1"/>
      <c r="K168" s="1"/>
      <c r="L168" s="1"/>
    </row>
    <row r="169" spans="8:12" ht="16.5">
      <c r="H169" s="1"/>
      <c r="I169" s="1"/>
      <c r="J169" s="1"/>
      <c r="K169" s="1"/>
      <c r="L169" s="1"/>
    </row>
    <row r="170" spans="8:12" ht="16.5">
      <c r="H170" s="1"/>
      <c r="I170" s="1"/>
      <c r="J170" s="1"/>
      <c r="K170" s="1"/>
      <c r="L170" s="1"/>
    </row>
    <row r="171" spans="8:12" ht="16.5">
      <c r="H171" s="1"/>
      <c r="I171" s="1"/>
      <c r="J171" s="1"/>
      <c r="K171" s="1"/>
      <c r="L171" s="1"/>
    </row>
    <row r="172" spans="8:12" ht="16.5">
      <c r="H172" s="1"/>
      <c r="I172" s="1"/>
      <c r="J172" s="1"/>
      <c r="K172" s="1"/>
      <c r="L172" s="1"/>
    </row>
    <row r="173" spans="8:12" ht="16.5">
      <c r="H173" s="1"/>
      <c r="I173" s="1"/>
      <c r="J173" s="1"/>
      <c r="K173" s="1"/>
      <c r="L173" s="1"/>
    </row>
    <row r="174" spans="8:12" ht="16.5">
      <c r="H174" s="1"/>
      <c r="I174" s="1"/>
      <c r="J174" s="1"/>
      <c r="K174" s="1"/>
      <c r="L174" s="1"/>
    </row>
    <row r="175" spans="8:12" ht="16.5">
      <c r="H175" s="1"/>
      <c r="I175" s="1"/>
      <c r="J175" s="1"/>
      <c r="K175" s="1"/>
      <c r="L175" s="1"/>
    </row>
    <row r="176" spans="8:12" ht="16.5">
      <c r="H176" s="1"/>
      <c r="I176" s="1"/>
      <c r="J176" s="1"/>
      <c r="K176" s="1"/>
      <c r="L176" s="1"/>
    </row>
    <row r="177" spans="8:12" ht="16.5">
      <c r="H177" s="1"/>
      <c r="I177" s="1"/>
      <c r="J177" s="1"/>
      <c r="K177" s="1"/>
      <c r="L177" s="1"/>
    </row>
    <row r="178" spans="8:12" ht="16.5">
      <c r="H178" s="1"/>
      <c r="I178" s="1"/>
      <c r="J178" s="1"/>
      <c r="K178" s="1"/>
      <c r="L178" s="1"/>
    </row>
    <row r="179" spans="8:12" ht="16.5">
      <c r="H179" s="1"/>
      <c r="I179" s="1"/>
      <c r="J179" s="1"/>
      <c r="K179" s="1"/>
      <c r="L179" s="1"/>
    </row>
    <row r="180" spans="8:12" ht="16.5">
      <c r="H180" s="1"/>
      <c r="I180" s="1"/>
      <c r="J180" s="1"/>
      <c r="K180" s="1"/>
      <c r="L180" s="1"/>
    </row>
    <row r="181" spans="8:12" ht="16.5">
      <c r="H181" s="1"/>
      <c r="I181" s="1"/>
      <c r="J181" s="1"/>
      <c r="K181" s="1"/>
      <c r="L181" s="1"/>
    </row>
    <row r="182" spans="8:12" ht="16.5">
      <c r="H182" s="1"/>
      <c r="I182" s="1"/>
      <c r="J182" s="1"/>
      <c r="K182" s="1"/>
      <c r="L182" s="1"/>
    </row>
    <row r="183" spans="8:12" ht="16.5">
      <c r="H183" s="1"/>
      <c r="I183" s="1"/>
      <c r="J183" s="1"/>
      <c r="K183" s="1"/>
      <c r="L183" s="1"/>
    </row>
    <row r="184" spans="8:12" ht="16.5">
      <c r="H184" s="1"/>
      <c r="I184" s="1"/>
      <c r="J184" s="1"/>
      <c r="K184" s="1"/>
      <c r="L184" s="1"/>
    </row>
    <row r="185" spans="8:12" ht="16.5">
      <c r="H185" s="1"/>
      <c r="I185" s="1"/>
      <c r="J185" s="1"/>
      <c r="K185" s="1"/>
      <c r="L185" s="1"/>
    </row>
    <row r="186" spans="8:12" ht="16.5">
      <c r="H186" s="1"/>
      <c r="I186" s="1"/>
      <c r="J186" s="1"/>
      <c r="K186" s="1"/>
      <c r="L186" s="1"/>
    </row>
    <row r="187" spans="8:12" ht="16.5">
      <c r="H187" s="1"/>
      <c r="I187" s="1"/>
      <c r="J187" s="1"/>
      <c r="K187" s="1"/>
      <c r="L187" s="1"/>
    </row>
    <row r="188" spans="8:12" ht="16.5">
      <c r="H188" s="1"/>
      <c r="I188" s="1"/>
      <c r="J188" s="1"/>
      <c r="K188" s="1"/>
      <c r="L188" s="1"/>
    </row>
    <row r="189" spans="8:12" ht="16.5">
      <c r="H189" s="1"/>
      <c r="I189" s="1"/>
      <c r="J189" s="1"/>
      <c r="K189" s="1"/>
      <c r="L189" s="1"/>
    </row>
  </sheetData>
  <sheetProtection/>
  <mergeCells count="19">
    <mergeCell ref="F5:G5"/>
    <mergeCell ref="A1:B1"/>
    <mergeCell ref="A2:G2"/>
    <mergeCell ref="E1:G1"/>
    <mergeCell ref="A5:A6"/>
    <mergeCell ref="B5:B6"/>
    <mergeCell ref="C5:C6"/>
    <mergeCell ref="E5:E6"/>
    <mergeCell ref="A3:G3"/>
    <mergeCell ref="A30:B30"/>
    <mergeCell ref="E30:G30"/>
    <mergeCell ref="A31:G31"/>
    <mergeCell ref="D34:D35"/>
    <mergeCell ref="F34:G34"/>
    <mergeCell ref="A34:A35"/>
    <mergeCell ref="B34:B35"/>
    <mergeCell ref="C34:C35"/>
    <mergeCell ref="E34:E35"/>
    <mergeCell ref="A32:G32"/>
  </mergeCells>
  <printOptions/>
  <pageMargins left="0.6" right="0" top="1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9"/>
  <sheetViews>
    <sheetView zoomScalePageLayoutView="0" workbookViewId="0" topLeftCell="A63">
      <selection activeCell="H49" sqref="H49"/>
    </sheetView>
  </sheetViews>
  <sheetFormatPr defaultColWidth="8.88671875" defaultRowHeight="16.5"/>
  <cols>
    <col min="1" max="1" width="5.10546875" style="1" customWidth="1"/>
    <col min="2" max="2" width="28.77734375" style="1" customWidth="1"/>
    <col min="3" max="3" width="7.88671875" style="1" customWidth="1"/>
    <col min="4" max="4" width="8.99609375" style="155" hidden="1" customWidth="1"/>
    <col min="5" max="5" width="7.5546875" style="88" customWidth="1"/>
    <col min="6" max="6" width="8.99609375" style="141" hidden="1" customWidth="1"/>
    <col min="7" max="7" width="7.88671875" style="88" customWidth="1"/>
    <col min="8" max="8" width="6.99609375" style="1" customWidth="1"/>
    <col min="9" max="9" width="8.99609375" style="1" customWidth="1"/>
    <col min="10" max="10" width="11.4453125" style="93" hidden="1" customWidth="1"/>
    <col min="11" max="11" width="16.21484375" style="93" hidden="1" customWidth="1"/>
    <col min="12" max="12" width="7.21484375" style="90" hidden="1" customWidth="1"/>
    <col min="13" max="15" width="11.6640625" style="90" hidden="1" customWidth="1"/>
    <col min="16" max="27" width="0" style="1" hidden="1" customWidth="1"/>
    <col min="28" max="16384" width="8.88671875" style="1" customWidth="1"/>
  </cols>
  <sheetData>
    <row r="1" spans="1:10" ht="24.75" customHeight="1" hidden="1">
      <c r="A1" s="225"/>
      <c r="B1" s="225"/>
      <c r="C1" s="28"/>
      <c r="D1" s="146"/>
      <c r="E1" s="52"/>
      <c r="F1" s="129"/>
      <c r="G1" s="212" t="s">
        <v>115</v>
      </c>
      <c r="H1" s="212"/>
      <c r="I1" s="212"/>
      <c r="J1" s="109"/>
    </row>
    <row r="2" spans="1:9" ht="25.5" customHeight="1" hidden="1">
      <c r="A2" s="213" t="s">
        <v>116</v>
      </c>
      <c r="B2" s="213"/>
      <c r="C2" s="213"/>
      <c r="D2" s="213"/>
      <c r="E2" s="213"/>
      <c r="F2" s="213"/>
      <c r="G2" s="213"/>
      <c r="H2" s="213"/>
      <c r="I2" s="213"/>
    </row>
    <row r="3" spans="1:9" ht="19.5" customHeight="1" hidden="1">
      <c r="A3" s="229" t="s">
        <v>76</v>
      </c>
      <c r="B3" s="229"/>
      <c r="C3" s="229"/>
      <c r="D3" s="229"/>
      <c r="E3" s="229"/>
      <c r="F3" s="229"/>
      <c r="G3" s="229"/>
      <c r="H3" s="229"/>
      <c r="I3" s="229"/>
    </row>
    <row r="4" spans="1:9" ht="22.5" customHeight="1" hidden="1">
      <c r="A4" s="86"/>
      <c r="B4" s="2"/>
      <c r="C4" s="2"/>
      <c r="D4" s="147"/>
      <c r="E4" s="53"/>
      <c r="F4" s="130"/>
      <c r="G4" s="53"/>
      <c r="H4" s="230"/>
      <c r="I4" s="230"/>
    </row>
    <row r="5" spans="1:9" ht="33.75" customHeight="1" hidden="1">
      <c r="A5" s="217" t="s">
        <v>2</v>
      </c>
      <c r="B5" s="217" t="s">
        <v>3</v>
      </c>
      <c r="C5" s="219" t="s">
        <v>4</v>
      </c>
      <c r="D5" s="148"/>
      <c r="E5" s="38"/>
      <c r="F5" s="131"/>
      <c r="G5" s="214" t="s">
        <v>64</v>
      </c>
      <c r="H5" s="226" t="s">
        <v>5</v>
      </c>
      <c r="I5" s="226"/>
    </row>
    <row r="6" spans="1:9" ht="45" customHeight="1" hidden="1">
      <c r="A6" s="218"/>
      <c r="B6" s="218"/>
      <c r="C6" s="220"/>
      <c r="D6" s="149"/>
      <c r="E6" s="39"/>
      <c r="F6" s="132"/>
      <c r="G6" s="215"/>
      <c r="H6" s="12" t="s">
        <v>6</v>
      </c>
      <c r="I6" s="12" t="s">
        <v>7</v>
      </c>
    </row>
    <row r="7" spans="1:9" ht="16.5" hidden="1">
      <c r="A7" s="3" t="s">
        <v>8</v>
      </c>
      <c r="B7" s="3" t="s">
        <v>9</v>
      </c>
      <c r="C7" s="3">
        <v>1</v>
      </c>
      <c r="D7" s="150"/>
      <c r="E7" s="54"/>
      <c r="F7" s="133"/>
      <c r="G7" s="54">
        <v>2</v>
      </c>
      <c r="H7" s="3" t="s">
        <v>69</v>
      </c>
      <c r="I7" s="3" t="s">
        <v>70</v>
      </c>
    </row>
    <row r="8" spans="1:9" ht="30" customHeight="1" hidden="1">
      <c r="A8" s="4" t="s">
        <v>8</v>
      </c>
      <c r="B8" s="5" t="s">
        <v>25</v>
      </c>
      <c r="C8" s="13">
        <f>C9+C29</f>
        <v>44280</v>
      </c>
      <c r="D8" s="151"/>
      <c r="E8" s="55"/>
      <c r="F8" s="134"/>
      <c r="G8" s="55">
        <f>G9+G29</f>
        <v>15761</v>
      </c>
      <c r="H8" s="16">
        <f>G8/C8</f>
        <v>0.3559394760614273</v>
      </c>
      <c r="I8" s="16" t="e">
        <f>G8/#REF!</f>
        <v>#REF!</v>
      </c>
    </row>
    <row r="9" spans="1:9" ht="21.75" customHeight="1" hidden="1">
      <c r="A9" s="6" t="s">
        <v>11</v>
      </c>
      <c r="B9" s="7" t="s">
        <v>13</v>
      </c>
      <c r="C9" s="14">
        <f>SUM(C10:C17)+C24+C25+C28</f>
        <v>44280</v>
      </c>
      <c r="D9" s="152"/>
      <c r="E9" s="56"/>
      <c r="F9" s="135"/>
      <c r="G9" s="56">
        <f>SUM(G10:G17)+G24+G25+G28</f>
        <v>15761</v>
      </c>
      <c r="H9" s="16">
        <f>G9/C9</f>
        <v>0.3559394760614273</v>
      </c>
      <c r="I9" s="16" t="e">
        <f>G9/#REF!</f>
        <v>#REF!</v>
      </c>
    </row>
    <row r="10" spans="1:9" ht="21.75" customHeight="1" hidden="1">
      <c r="A10" s="8">
        <v>1</v>
      </c>
      <c r="B10" s="9" t="s">
        <v>26</v>
      </c>
      <c r="C10" s="15"/>
      <c r="D10" s="139"/>
      <c r="E10" s="50"/>
      <c r="F10" s="136"/>
      <c r="G10" s="50"/>
      <c r="H10" s="16"/>
      <c r="I10" s="16"/>
    </row>
    <row r="11" spans="1:9" ht="33" customHeight="1" hidden="1">
      <c r="A11" s="8">
        <v>2</v>
      </c>
      <c r="B11" s="9" t="s">
        <v>27</v>
      </c>
      <c r="C11" s="15"/>
      <c r="D11" s="139"/>
      <c r="E11" s="50"/>
      <c r="F11" s="136"/>
      <c r="G11" s="50"/>
      <c r="H11" s="16"/>
      <c r="I11" s="16"/>
    </row>
    <row r="12" spans="1:9" ht="21.75" customHeight="1" hidden="1">
      <c r="A12" s="8">
        <v>3</v>
      </c>
      <c r="B12" s="9" t="s">
        <v>28</v>
      </c>
      <c r="C12" s="15">
        <v>20000</v>
      </c>
      <c r="D12" s="139"/>
      <c r="E12" s="50"/>
      <c r="F12" s="136"/>
      <c r="G12" s="50">
        <v>8440</v>
      </c>
      <c r="H12" s="17">
        <f>G12/C12</f>
        <v>0.422</v>
      </c>
      <c r="I12" s="17" t="e">
        <f>G12/#REF!</f>
        <v>#REF!</v>
      </c>
    </row>
    <row r="13" spans="1:9" ht="21.75" customHeight="1" hidden="1">
      <c r="A13" s="8">
        <v>4</v>
      </c>
      <c r="B13" s="9" t="s">
        <v>29</v>
      </c>
      <c r="C13" s="15">
        <v>2100</v>
      </c>
      <c r="D13" s="139"/>
      <c r="E13" s="50"/>
      <c r="F13" s="136"/>
      <c r="G13" s="50">
        <v>650</v>
      </c>
      <c r="H13" s="17">
        <f>G13/C13</f>
        <v>0.30952380952380953</v>
      </c>
      <c r="I13" s="17" t="e">
        <f>G13/#REF!</f>
        <v>#REF!</v>
      </c>
    </row>
    <row r="14" spans="1:9" ht="21.75" customHeight="1" hidden="1">
      <c r="A14" s="8">
        <v>5</v>
      </c>
      <c r="B14" s="9" t="s">
        <v>30</v>
      </c>
      <c r="C14" s="15"/>
      <c r="D14" s="139"/>
      <c r="E14" s="50"/>
      <c r="F14" s="136"/>
      <c r="G14" s="50"/>
      <c r="H14" s="17"/>
      <c r="I14" s="17"/>
    </row>
    <row r="15" spans="1:9" ht="21.75" customHeight="1" hidden="1">
      <c r="A15" s="8">
        <v>6</v>
      </c>
      <c r="B15" s="9" t="s">
        <v>31</v>
      </c>
      <c r="C15" s="15">
        <v>5500</v>
      </c>
      <c r="D15" s="139"/>
      <c r="E15" s="50"/>
      <c r="F15" s="136"/>
      <c r="G15" s="50">
        <v>2100</v>
      </c>
      <c r="H15" s="17">
        <f>G15/C15</f>
        <v>0.38181818181818183</v>
      </c>
      <c r="I15" s="17" t="e">
        <f>G15/#REF!</f>
        <v>#REF!</v>
      </c>
    </row>
    <row r="16" spans="1:9" ht="21.75" customHeight="1" hidden="1">
      <c r="A16" s="8">
        <v>7</v>
      </c>
      <c r="B16" s="9" t="s">
        <v>32</v>
      </c>
      <c r="C16" s="15">
        <v>900</v>
      </c>
      <c r="D16" s="139"/>
      <c r="E16" s="50"/>
      <c r="F16" s="136"/>
      <c r="G16" s="50">
        <v>500</v>
      </c>
      <c r="H16" s="17">
        <f>G16/C16</f>
        <v>0.5555555555555556</v>
      </c>
      <c r="I16" s="17" t="e">
        <f>G16/#REF!</f>
        <v>#REF!</v>
      </c>
    </row>
    <row r="17" spans="1:9" ht="21.75" customHeight="1" hidden="1">
      <c r="A17" s="8">
        <v>8</v>
      </c>
      <c r="B17" s="9" t="s">
        <v>33</v>
      </c>
      <c r="C17" s="15">
        <f>SUM(C18:C23)</f>
        <v>13630</v>
      </c>
      <c r="D17" s="139"/>
      <c r="E17" s="50"/>
      <c r="F17" s="136"/>
      <c r="G17" s="50">
        <f>SUM(G18:G23)</f>
        <v>3360</v>
      </c>
      <c r="H17" s="17">
        <f>G17/C17</f>
        <v>0.24651504035216434</v>
      </c>
      <c r="I17" s="17" t="e">
        <f>G17/#REF!</f>
        <v>#REF!</v>
      </c>
    </row>
    <row r="18" spans="1:9" ht="21.75" customHeight="1" hidden="1">
      <c r="A18" s="8" t="s">
        <v>34</v>
      </c>
      <c r="B18" s="9" t="s">
        <v>35</v>
      </c>
      <c r="C18" s="15"/>
      <c r="D18" s="139"/>
      <c r="E18" s="50"/>
      <c r="F18" s="136"/>
      <c r="G18" s="50"/>
      <c r="H18" s="17"/>
      <c r="I18" s="17"/>
    </row>
    <row r="19" spans="1:9" ht="21.75" customHeight="1" hidden="1">
      <c r="A19" s="8" t="s">
        <v>34</v>
      </c>
      <c r="B19" s="9" t="s">
        <v>36</v>
      </c>
      <c r="C19" s="15">
        <v>50</v>
      </c>
      <c r="D19" s="139"/>
      <c r="E19" s="50"/>
      <c r="F19" s="136"/>
      <c r="G19" s="50">
        <v>10</v>
      </c>
      <c r="H19" s="17">
        <f>G19/C19</f>
        <v>0.2</v>
      </c>
      <c r="I19" s="17" t="e">
        <f>G19/#REF!</f>
        <v>#REF!</v>
      </c>
    </row>
    <row r="20" spans="1:9" ht="21.75" customHeight="1" hidden="1">
      <c r="A20" s="8" t="s">
        <v>34</v>
      </c>
      <c r="B20" s="9" t="s">
        <v>37</v>
      </c>
      <c r="C20" s="15">
        <v>13400</v>
      </c>
      <c r="D20" s="139"/>
      <c r="E20" s="50"/>
      <c r="F20" s="136"/>
      <c r="G20" s="50">
        <v>3350</v>
      </c>
      <c r="H20" s="17">
        <f>G20/C20</f>
        <v>0.25</v>
      </c>
      <c r="I20" s="17" t="e">
        <f>G20/#REF!</f>
        <v>#REF!</v>
      </c>
    </row>
    <row r="21" spans="1:9" ht="21.75" customHeight="1" hidden="1">
      <c r="A21" s="8" t="s">
        <v>34</v>
      </c>
      <c r="B21" s="9" t="s">
        <v>38</v>
      </c>
      <c r="C21" s="15"/>
      <c r="D21" s="139"/>
      <c r="E21" s="50"/>
      <c r="F21" s="136"/>
      <c r="G21" s="50"/>
      <c r="H21" s="16"/>
      <c r="I21" s="16"/>
    </row>
    <row r="22" spans="1:9" ht="34.5" customHeight="1" hidden="1">
      <c r="A22" s="8" t="s">
        <v>34</v>
      </c>
      <c r="B22" s="9" t="s">
        <v>39</v>
      </c>
      <c r="C22" s="15"/>
      <c r="D22" s="139"/>
      <c r="E22" s="50"/>
      <c r="F22" s="136"/>
      <c r="G22" s="50"/>
      <c r="H22" s="16"/>
      <c r="I22" s="16"/>
    </row>
    <row r="23" spans="1:9" ht="21.75" customHeight="1" hidden="1">
      <c r="A23" s="8" t="s">
        <v>34</v>
      </c>
      <c r="B23" s="9" t="s">
        <v>66</v>
      </c>
      <c r="C23" s="15">
        <v>180</v>
      </c>
      <c r="D23" s="139"/>
      <c r="E23" s="50"/>
      <c r="F23" s="136"/>
      <c r="G23" s="50"/>
      <c r="H23" s="16"/>
      <c r="I23" s="16"/>
    </row>
    <row r="24" spans="1:9" ht="21.75" customHeight="1" hidden="1">
      <c r="A24" s="8">
        <v>9</v>
      </c>
      <c r="B24" s="9" t="s">
        <v>40</v>
      </c>
      <c r="C24" s="15"/>
      <c r="D24" s="139"/>
      <c r="E24" s="50"/>
      <c r="F24" s="136"/>
      <c r="G24" s="50"/>
      <c r="H24" s="16"/>
      <c r="I24" s="16"/>
    </row>
    <row r="25" spans="1:9" ht="21.75" customHeight="1" hidden="1">
      <c r="A25" s="8">
        <v>10</v>
      </c>
      <c r="B25" s="9" t="s">
        <v>41</v>
      </c>
      <c r="C25" s="15">
        <f>C26+C27</f>
        <v>2000</v>
      </c>
      <c r="D25" s="139"/>
      <c r="E25" s="50"/>
      <c r="F25" s="136"/>
      <c r="G25" s="50">
        <f>G26+G27</f>
        <v>711</v>
      </c>
      <c r="H25" s="17">
        <f>G25/C25</f>
        <v>0.3555</v>
      </c>
      <c r="I25" s="17" t="e">
        <f>G25/#REF!</f>
        <v>#REF!</v>
      </c>
    </row>
    <row r="26" spans="1:9" ht="21.75" customHeight="1" hidden="1">
      <c r="A26" s="8" t="s">
        <v>34</v>
      </c>
      <c r="B26" s="9" t="s">
        <v>67</v>
      </c>
      <c r="C26" s="15">
        <v>1500</v>
      </c>
      <c r="D26" s="139"/>
      <c r="E26" s="50"/>
      <c r="F26" s="136"/>
      <c r="G26" s="50">
        <v>400</v>
      </c>
      <c r="H26" s="17">
        <f>G26/C26</f>
        <v>0.26666666666666666</v>
      </c>
      <c r="I26" s="17" t="e">
        <f>G26/#REF!</f>
        <v>#REF!</v>
      </c>
    </row>
    <row r="27" spans="1:9" ht="21.75" customHeight="1" hidden="1">
      <c r="A27" s="8" t="s">
        <v>34</v>
      </c>
      <c r="B27" s="9" t="s">
        <v>68</v>
      </c>
      <c r="C27" s="15">
        <v>500</v>
      </c>
      <c r="D27" s="139"/>
      <c r="E27" s="50"/>
      <c r="F27" s="136"/>
      <c r="G27" s="50">
        <f>11+300</f>
        <v>311</v>
      </c>
      <c r="H27" s="17">
        <f>G27/C27</f>
        <v>0.622</v>
      </c>
      <c r="I27" s="17" t="e">
        <f>G27/#REF!</f>
        <v>#REF!</v>
      </c>
    </row>
    <row r="28" spans="1:9" ht="33" customHeight="1" hidden="1">
      <c r="A28" s="8">
        <v>11</v>
      </c>
      <c r="B28" s="9" t="s">
        <v>42</v>
      </c>
      <c r="C28" s="15">
        <v>150</v>
      </c>
      <c r="D28" s="139"/>
      <c r="E28" s="50"/>
      <c r="F28" s="136"/>
      <c r="G28" s="50"/>
      <c r="H28" s="16"/>
      <c r="I28" s="16"/>
    </row>
    <row r="29" spans="1:9" ht="21.75" customHeight="1" hidden="1">
      <c r="A29" s="6" t="s">
        <v>15</v>
      </c>
      <c r="B29" s="7" t="s">
        <v>14</v>
      </c>
      <c r="C29" s="15"/>
      <c r="D29" s="139"/>
      <c r="E29" s="50"/>
      <c r="F29" s="136"/>
      <c r="G29" s="50"/>
      <c r="H29" s="16"/>
      <c r="I29" s="16"/>
    </row>
    <row r="30" spans="1:9" ht="41.25" customHeight="1" hidden="1">
      <c r="A30" s="6" t="s">
        <v>9</v>
      </c>
      <c r="B30" s="7" t="s">
        <v>43</v>
      </c>
      <c r="C30" s="14">
        <f>C31+C32</f>
        <v>517691</v>
      </c>
      <c r="D30" s="152"/>
      <c r="E30" s="56"/>
      <c r="F30" s="135"/>
      <c r="G30" s="56">
        <f>G31+G32</f>
        <v>273182.9</v>
      </c>
      <c r="H30" s="16">
        <f>G30/C30</f>
        <v>0.5276948990807258</v>
      </c>
      <c r="I30" s="16" t="e">
        <f>G30/#REF!</f>
        <v>#REF!</v>
      </c>
    </row>
    <row r="31" spans="1:9" ht="21.75" customHeight="1" hidden="1">
      <c r="A31" s="8">
        <v>1</v>
      </c>
      <c r="B31" s="9" t="s">
        <v>44</v>
      </c>
      <c r="C31" s="15">
        <v>42180</v>
      </c>
      <c r="D31" s="139"/>
      <c r="E31" s="50"/>
      <c r="F31" s="136"/>
      <c r="G31" s="50">
        <v>13285</v>
      </c>
      <c r="H31" s="17">
        <f>G31/C31</f>
        <v>0.3149596965386439</v>
      </c>
      <c r="I31" s="17" t="e">
        <f>G31/#REF!</f>
        <v>#REF!</v>
      </c>
    </row>
    <row r="32" spans="1:9" ht="37.5" customHeight="1" hidden="1">
      <c r="A32" s="10">
        <v>2</v>
      </c>
      <c r="B32" s="11" t="s">
        <v>45</v>
      </c>
      <c r="C32" s="35">
        <v>475511</v>
      </c>
      <c r="D32" s="153"/>
      <c r="E32" s="57"/>
      <c r="F32" s="137"/>
      <c r="G32" s="57">
        <v>259897.9</v>
      </c>
      <c r="H32" s="18">
        <f>G32/C32</f>
        <v>0.5465654842895328</v>
      </c>
      <c r="I32" s="18" t="e">
        <f>G32/#REF!</f>
        <v>#REF!</v>
      </c>
    </row>
    <row r="33" spans="1:9" ht="26.25" customHeight="1" hidden="1">
      <c r="A33" s="112"/>
      <c r="B33" s="113"/>
      <c r="C33" s="114"/>
      <c r="D33" s="138"/>
      <c r="E33" s="114"/>
      <c r="F33" s="138"/>
      <c r="G33" s="114"/>
      <c r="H33" s="115"/>
      <c r="I33" s="115"/>
    </row>
    <row r="34" spans="1:9" ht="26.25" customHeight="1" hidden="1">
      <c r="A34" s="112"/>
      <c r="B34" s="113"/>
      <c r="C34" s="114"/>
      <c r="D34" s="138"/>
      <c r="E34" s="114"/>
      <c r="F34" s="138"/>
      <c r="G34" s="114"/>
      <c r="H34" s="115"/>
      <c r="I34" s="115"/>
    </row>
    <row r="35" spans="1:9" ht="26.25" customHeight="1" hidden="1">
      <c r="A35" s="112"/>
      <c r="B35" s="113"/>
      <c r="C35" s="114"/>
      <c r="D35" s="138"/>
      <c r="E35" s="114"/>
      <c r="F35" s="138"/>
      <c r="G35" s="114"/>
      <c r="H35" s="115"/>
      <c r="I35" s="115"/>
    </row>
    <row r="36" spans="1:9" ht="26.25" customHeight="1" hidden="1">
      <c r="A36" s="112"/>
      <c r="B36" s="113"/>
      <c r="C36" s="114"/>
      <c r="D36" s="138"/>
      <c r="E36" s="114"/>
      <c r="F36" s="138"/>
      <c r="G36" s="114"/>
      <c r="H36" s="115"/>
      <c r="I36" s="115"/>
    </row>
    <row r="37" spans="1:9" ht="26.25" customHeight="1" hidden="1">
      <c r="A37" s="112"/>
      <c r="B37" s="113"/>
      <c r="C37" s="114"/>
      <c r="D37" s="138"/>
      <c r="E37" s="114"/>
      <c r="F37" s="138"/>
      <c r="G37" s="114"/>
      <c r="H37" s="115"/>
      <c r="I37" s="115"/>
    </row>
    <row r="38" spans="1:9" ht="20.25" customHeight="1">
      <c r="A38" s="225"/>
      <c r="B38" s="225"/>
      <c r="C38" s="236" t="s">
        <v>79</v>
      </c>
      <c r="D38" s="236"/>
      <c r="E38" s="236"/>
      <c r="F38" s="236"/>
      <c r="G38" s="236"/>
      <c r="H38" s="236"/>
      <c r="I38" s="236"/>
    </row>
    <row r="39" spans="1:9" ht="21.75" customHeight="1">
      <c r="A39" s="213" t="s">
        <v>183</v>
      </c>
      <c r="B39" s="213"/>
      <c r="C39" s="213"/>
      <c r="D39" s="213"/>
      <c r="E39" s="213"/>
      <c r="F39" s="213"/>
      <c r="G39" s="213"/>
      <c r="H39" s="213"/>
      <c r="I39" s="213"/>
    </row>
    <row r="40" spans="1:9" ht="18.75" customHeight="1">
      <c r="A40" s="221" t="str">
        <f>'Bieu 01'!A32:G32</f>
        <v> (Kèm theo Báo cáo số          /BC-UBND ngày      / 6 /2021 của UBND huyện Tuần Giáo)</v>
      </c>
      <c r="B40" s="221"/>
      <c r="C40" s="221"/>
      <c r="D40" s="221"/>
      <c r="E40" s="221"/>
      <c r="F40" s="221"/>
      <c r="G40" s="221"/>
      <c r="H40" s="221"/>
      <c r="I40" s="221"/>
    </row>
    <row r="41" spans="1:10" ht="22.5" customHeight="1">
      <c r="A41" s="86"/>
      <c r="B41" s="2"/>
      <c r="C41" s="2"/>
      <c r="D41" s="147"/>
      <c r="E41" s="235" t="s">
        <v>1</v>
      </c>
      <c r="F41" s="235"/>
      <c r="G41" s="235"/>
      <c r="H41" s="235"/>
      <c r="I41" s="235"/>
      <c r="J41" s="97"/>
    </row>
    <row r="42" spans="1:9" ht="33.75" customHeight="1">
      <c r="A42" s="217" t="s">
        <v>2</v>
      </c>
      <c r="B42" s="217" t="s">
        <v>3</v>
      </c>
      <c r="C42" s="219" t="s">
        <v>103</v>
      </c>
      <c r="D42" s="231" t="s">
        <v>105</v>
      </c>
      <c r="E42" s="227" t="s">
        <v>177</v>
      </c>
      <c r="F42" s="233" t="s">
        <v>185</v>
      </c>
      <c r="G42" s="214" t="s">
        <v>178</v>
      </c>
      <c r="H42" s="226" t="s">
        <v>5</v>
      </c>
      <c r="I42" s="226"/>
    </row>
    <row r="43" spans="1:9" ht="45" customHeight="1">
      <c r="A43" s="218"/>
      <c r="B43" s="218"/>
      <c r="C43" s="220"/>
      <c r="D43" s="232"/>
      <c r="E43" s="228"/>
      <c r="F43" s="234"/>
      <c r="G43" s="215"/>
      <c r="H43" s="12" t="s">
        <v>117</v>
      </c>
      <c r="I43" s="12" t="s">
        <v>7</v>
      </c>
    </row>
    <row r="44" spans="1:9" ht="16.5">
      <c r="A44" s="3" t="s">
        <v>8</v>
      </c>
      <c r="B44" s="3" t="s">
        <v>9</v>
      </c>
      <c r="C44" s="3">
        <v>1</v>
      </c>
      <c r="D44" s="150"/>
      <c r="E44" s="54">
        <v>2</v>
      </c>
      <c r="F44" s="133"/>
      <c r="G44" s="54">
        <v>3</v>
      </c>
      <c r="H44" s="3" t="s">
        <v>107</v>
      </c>
      <c r="I44" s="3" t="s">
        <v>108</v>
      </c>
    </row>
    <row r="45" spans="1:12" ht="24.75" customHeight="1">
      <c r="A45" s="6"/>
      <c r="B45" s="7" t="s">
        <v>100</v>
      </c>
      <c r="C45" s="183">
        <f>C47+C68</f>
        <v>683486</v>
      </c>
      <c r="D45" s="184">
        <f>D47+D68</f>
        <v>2352</v>
      </c>
      <c r="E45" s="185">
        <f>E47+E68</f>
        <v>440824</v>
      </c>
      <c r="F45" s="186">
        <f>F47+F68</f>
        <v>287402</v>
      </c>
      <c r="G45" s="185">
        <f>G47+G68</f>
        <v>342258</v>
      </c>
      <c r="H45" s="58">
        <f>G45/C45</f>
        <v>0.5007534901958489</v>
      </c>
      <c r="I45" s="16">
        <f aca="true" t="shared" si="0" ref="I45:I59">G45/E45</f>
        <v>0.7764050959112934</v>
      </c>
      <c r="L45" s="94"/>
    </row>
    <row r="46" spans="1:10" ht="24.75" customHeight="1">
      <c r="A46" s="4" t="s">
        <v>11</v>
      </c>
      <c r="B46" s="5" t="s">
        <v>157</v>
      </c>
      <c r="C46" s="185">
        <f>C48+C49+C53+C54+C55+C56+C57+C58+C63+C67</f>
        <v>53000</v>
      </c>
      <c r="D46" s="186">
        <f>D48+D49+D53+D54+D55+D56+D57+D58+D63+D67</f>
        <v>0</v>
      </c>
      <c r="E46" s="185">
        <f>E48+E49+E53+E54+E55+E56+E57+E58+E63+E67</f>
        <v>30440</v>
      </c>
      <c r="F46" s="186">
        <f>F48+F49+F53+F54+F55+F56+F57+F58+F63+F67</f>
        <v>22505</v>
      </c>
      <c r="G46" s="185">
        <f>G48+G49+G53+G54+G55+G56+G57+G58+G63+G67</f>
        <v>24910</v>
      </c>
      <c r="H46" s="16">
        <f>G46/C46</f>
        <v>0.47</v>
      </c>
      <c r="I46" s="16">
        <f t="shared" si="0"/>
        <v>0.8183311432325887</v>
      </c>
      <c r="J46" s="105" t="s">
        <v>196</v>
      </c>
    </row>
    <row r="47" spans="1:15" s="124" customFormat="1" ht="21.75" customHeight="1">
      <c r="A47" s="118" t="s">
        <v>112</v>
      </c>
      <c r="B47" s="119" t="s">
        <v>101</v>
      </c>
      <c r="C47" s="182">
        <v>50200</v>
      </c>
      <c r="D47" s="187"/>
      <c r="E47" s="188">
        <f>25274+4389</f>
        <v>29663</v>
      </c>
      <c r="F47" s="189">
        <f>18783+3155</f>
        <v>21938</v>
      </c>
      <c r="G47" s="188">
        <v>23668</v>
      </c>
      <c r="H47" s="120">
        <f>G47/C47</f>
        <v>0.4714741035856574</v>
      </c>
      <c r="I47" s="121">
        <f t="shared" si="0"/>
        <v>0.7978963692141725</v>
      </c>
      <c r="J47" s="122"/>
      <c r="K47" s="93"/>
      <c r="L47" s="93"/>
      <c r="M47" s="123"/>
      <c r="N47" s="123"/>
      <c r="O47" s="123"/>
    </row>
    <row r="48" spans="1:12" ht="21.75" customHeight="1">
      <c r="A48" s="8">
        <v>1</v>
      </c>
      <c r="B48" s="9" t="s">
        <v>26</v>
      </c>
      <c r="C48" s="190"/>
      <c r="D48" s="191"/>
      <c r="E48" s="192">
        <v>9</v>
      </c>
      <c r="F48" s="193">
        <v>454</v>
      </c>
      <c r="G48" s="192">
        <v>460</v>
      </c>
      <c r="H48" s="51"/>
      <c r="I48" s="17">
        <f t="shared" si="0"/>
        <v>51.111111111111114</v>
      </c>
      <c r="J48" s="106"/>
      <c r="L48" s="106"/>
    </row>
    <row r="49" spans="1:15" s="88" customFormat="1" ht="19.5" customHeight="1">
      <c r="A49" s="48">
        <v>2</v>
      </c>
      <c r="B49" s="49" t="s">
        <v>122</v>
      </c>
      <c r="C49" s="192">
        <f>SUM(C50:C52)</f>
        <v>22700</v>
      </c>
      <c r="D49" s="193"/>
      <c r="E49" s="192">
        <f>SUM(E50:E52)</f>
        <v>6586</v>
      </c>
      <c r="F49" s="193">
        <f>SUM(F50:F52)</f>
        <v>4269</v>
      </c>
      <c r="G49" s="192">
        <f>SUM(G50:G52)</f>
        <v>6000</v>
      </c>
      <c r="H49" s="51">
        <f aca="true" t="shared" si="1" ref="H49:H59">G49/C49</f>
        <v>0.2643171806167401</v>
      </c>
      <c r="I49" s="17">
        <f t="shared" si="0"/>
        <v>0.9110233829334953</v>
      </c>
      <c r="J49" s="98"/>
      <c r="K49" s="98"/>
      <c r="L49" s="91"/>
      <c r="M49" s="91"/>
      <c r="N49" s="91"/>
      <c r="O49" s="91"/>
    </row>
    <row r="50" spans="1:9" ht="19.5" customHeight="1">
      <c r="A50" s="8"/>
      <c r="B50" s="9" t="s">
        <v>169</v>
      </c>
      <c r="C50" s="190">
        <v>9950</v>
      </c>
      <c r="D50" s="191"/>
      <c r="E50" s="192">
        <v>4578</v>
      </c>
      <c r="F50" s="193">
        <v>2920</v>
      </c>
      <c r="G50" s="192">
        <v>3720</v>
      </c>
      <c r="H50" s="51">
        <f t="shared" si="1"/>
        <v>0.37386934673366834</v>
      </c>
      <c r="I50" s="17">
        <f t="shared" si="0"/>
        <v>0.8125819134993447</v>
      </c>
    </row>
    <row r="51" spans="1:9" ht="19.5" customHeight="1">
      <c r="A51" s="8"/>
      <c r="B51" s="9" t="s">
        <v>170</v>
      </c>
      <c r="C51" s="190">
        <v>1000</v>
      </c>
      <c r="D51" s="191"/>
      <c r="E51" s="192">
        <v>472</v>
      </c>
      <c r="F51" s="193">
        <v>213</v>
      </c>
      <c r="G51" s="192">
        <v>320</v>
      </c>
      <c r="H51" s="51">
        <f t="shared" si="1"/>
        <v>0.32</v>
      </c>
      <c r="I51" s="17">
        <f t="shared" si="0"/>
        <v>0.6779661016949152</v>
      </c>
    </row>
    <row r="52" spans="1:10" ht="19.5" customHeight="1">
      <c r="A52" s="8"/>
      <c r="B52" s="9" t="s">
        <v>171</v>
      </c>
      <c r="C52" s="190">
        <v>11750</v>
      </c>
      <c r="D52" s="191"/>
      <c r="E52" s="192">
        <v>1536</v>
      </c>
      <c r="F52" s="193">
        <v>1136</v>
      </c>
      <c r="G52" s="192">
        <f>2420-G48</f>
        <v>1960</v>
      </c>
      <c r="H52" s="51">
        <f t="shared" si="1"/>
        <v>0.16680851063829788</v>
      </c>
      <c r="I52" s="17">
        <f t="shared" si="0"/>
        <v>1.2760416666666667</v>
      </c>
      <c r="J52" s="93">
        <f>F52+434</f>
        <v>1570</v>
      </c>
    </row>
    <row r="53" spans="1:15" s="88" customFormat="1" ht="19.5" customHeight="1">
      <c r="A53" s="48">
        <v>3</v>
      </c>
      <c r="B53" s="49" t="s">
        <v>31</v>
      </c>
      <c r="C53" s="192">
        <v>5500</v>
      </c>
      <c r="D53" s="193"/>
      <c r="E53" s="192">
        <v>3422</v>
      </c>
      <c r="F53" s="193">
        <v>2295</v>
      </c>
      <c r="G53" s="192">
        <v>2496</v>
      </c>
      <c r="H53" s="51">
        <f t="shared" si="1"/>
        <v>0.45381818181818184</v>
      </c>
      <c r="I53" s="17">
        <f t="shared" si="0"/>
        <v>0.7293980128579778</v>
      </c>
      <c r="J53" s="98"/>
      <c r="K53" s="98"/>
      <c r="L53" s="91"/>
      <c r="M53" s="91"/>
      <c r="N53" s="91"/>
      <c r="O53" s="91"/>
    </row>
    <row r="54" spans="1:15" s="88" customFormat="1" ht="19.5" customHeight="1">
      <c r="A54" s="48">
        <v>4</v>
      </c>
      <c r="B54" s="49" t="s">
        <v>36</v>
      </c>
      <c r="C54" s="192">
        <v>50</v>
      </c>
      <c r="D54" s="193"/>
      <c r="E54" s="192">
        <v>10</v>
      </c>
      <c r="F54" s="193"/>
      <c r="G54" s="192">
        <v>11</v>
      </c>
      <c r="H54" s="51">
        <f t="shared" si="1"/>
        <v>0.22</v>
      </c>
      <c r="I54" s="17">
        <f t="shared" si="0"/>
        <v>1.1</v>
      </c>
      <c r="J54" s="98"/>
      <c r="K54" s="98"/>
      <c r="L54" s="91"/>
      <c r="M54" s="91"/>
      <c r="N54" s="91"/>
      <c r="O54" s="91"/>
    </row>
    <row r="55" spans="1:15" s="88" customFormat="1" ht="19.5" customHeight="1">
      <c r="A55" s="48">
        <v>5</v>
      </c>
      <c r="B55" s="49" t="s">
        <v>29</v>
      </c>
      <c r="C55" s="192">
        <v>1700</v>
      </c>
      <c r="D55" s="193"/>
      <c r="E55" s="192">
        <v>892</v>
      </c>
      <c r="F55" s="193">
        <v>731</v>
      </c>
      <c r="G55" s="192">
        <v>830</v>
      </c>
      <c r="H55" s="51">
        <f t="shared" si="1"/>
        <v>0.48823529411764705</v>
      </c>
      <c r="I55" s="17">
        <f t="shared" si="0"/>
        <v>0.9304932735426009</v>
      </c>
      <c r="J55" s="98"/>
      <c r="K55" s="98"/>
      <c r="L55" s="91"/>
      <c r="M55" s="91"/>
      <c r="N55" s="91"/>
      <c r="O55" s="91"/>
    </row>
    <row r="56" spans="1:9" ht="19.5" customHeight="1">
      <c r="A56" s="8">
        <v>6</v>
      </c>
      <c r="B56" s="9" t="s">
        <v>66</v>
      </c>
      <c r="C56" s="190">
        <v>100</v>
      </c>
      <c r="D56" s="191"/>
      <c r="E56" s="192">
        <v>26</v>
      </c>
      <c r="F56" s="193">
        <v>30</v>
      </c>
      <c r="G56" s="192">
        <v>30</v>
      </c>
      <c r="H56" s="51">
        <f t="shared" si="1"/>
        <v>0.3</v>
      </c>
      <c r="I56" s="17">
        <f t="shared" si="0"/>
        <v>1.1538461538461537</v>
      </c>
    </row>
    <row r="57" spans="1:9" ht="19.5" customHeight="1">
      <c r="A57" s="8">
        <v>7</v>
      </c>
      <c r="B57" s="9" t="s">
        <v>32</v>
      </c>
      <c r="C57" s="190">
        <v>1300</v>
      </c>
      <c r="D57" s="191"/>
      <c r="E57" s="192">
        <v>556</v>
      </c>
      <c r="F57" s="193">
        <v>520</v>
      </c>
      <c r="G57" s="192">
        <v>720</v>
      </c>
      <c r="H57" s="51">
        <f t="shared" si="1"/>
        <v>0.5538461538461539</v>
      </c>
      <c r="I57" s="17">
        <f t="shared" si="0"/>
        <v>1.2949640287769784</v>
      </c>
    </row>
    <row r="58" spans="1:9" ht="19.5" customHeight="1">
      <c r="A58" s="8">
        <v>8</v>
      </c>
      <c r="B58" s="9" t="s">
        <v>37</v>
      </c>
      <c r="C58" s="192">
        <f>C59+C62</f>
        <v>20000</v>
      </c>
      <c r="D58" s="193">
        <f>D59+D62</f>
        <v>0</v>
      </c>
      <c r="E58" s="192">
        <f>E59+E62</f>
        <v>18277</v>
      </c>
      <c r="F58" s="193">
        <f>F59+F62</f>
        <v>13633</v>
      </c>
      <c r="G58" s="192">
        <f>G59+G62</f>
        <v>13633</v>
      </c>
      <c r="H58" s="51">
        <f t="shared" si="1"/>
        <v>0.68165</v>
      </c>
      <c r="I58" s="17">
        <f t="shared" si="0"/>
        <v>0.7459101603107731</v>
      </c>
    </row>
    <row r="59" spans="1:9" ht="21" customHeight="1">
      <c r="A59" s="8"/>
      <c r="B59" s="9" t="s">
        <v>172</v>
      </c>
      <c r="C59" s="190">
        <f>C60+C61</f>
        <v>20000</v>
      </c>
      <c r="D59" s="191">
        <f>D60+D61</f>
        <v>0</v>
      </c>
      <c r="E59" s="190">
        <f>E60+E61</f>
        <v>18277</v>
      </c>
      <c r="F59" s="191">
        <f>F60+F61</f>
        <v>13633</v>
      </c>
      <c r="G59" s="192">
        <f>G60+G61</f>
        <v>13633</v>
      </c>
      <c r="H59" s="51">
        <f t="shared" si="1"/>
        <v>0.68165</v>
      </c>
      <c r="I59" s="17">
        <f t="shared" si="0"/>
        <v>0.7459101603107731</v>
      </c>
    </row>
    <row r="60" spans="1:9" ht="21" customHeight="1">
      <c r="A60" s="8"/>
      <c r="B60" s="9" t="s">
        <v>133</v>
      </c>
      <c r="C60" s="190">
        <v>2000</v>
      </c>
      <c r="D60" s="191"/>
      <c r="E60" s="192">
        <v>298</v>
      </c>
      <c r="F60" s="193">
        <v>85</v>
      </c>
      <c r="G60" s="192">
        <v>85</v>
      </c>
      <c r="H60" s="51">
        <f aca="true" t="shared" si="2" ref="H60:H67">G60/C60</f>
        <v>0.0425</v>
      </c>
      <c r="I60" s="17">
        <f aca="true" t="shared" si="3" ref="I60:I67">G60/E60</f>
        <v>0.28523489932885904</v>
      </c>
    </row>
    <row r="61" spans="1:10" ht="21" customHeight="1">
      <c r="A61" s="8"/>
      <c r="B61" s="9" t="s">
        <v>146</v>
      </c>
      <c r="C61" s="190">
        <v>18000</v>
      </c>
      <c r="D61" s="191"/>
      <c r="E61" s="192">
        <f>14383+3596</f>
        <v>17979</v>
      </c>
      <c r="F61" s="193">
        <v>13548</v>
      </c>
      <c r="G61" s="192">
        <v>13548</v>
      </c>
      <c r="H61" s="51">
        <f t="shared" si="2"/>
        <v>0.7526666666666667</v>
      </c>
      <c r="I61" s="17">
        <f t="shared" si="3"/>
        <v>0.7535458034373436</v>
      </c>
      <c r="J61" s="105" t="s">
        <v>154</v>
      </c>
    </row>
    <row r="62" spans="1:9" ht="19.5" customHeight="1" hidden="1">
      <c r="A62" s="8"/>
      <c r="B62" s="9" t="s">
        <v>173</v>
      </c>
      <c r="C62" s="190"/>
      <c r="D62" s="191"/>
      <c r="E62" s="192"/>
      <c r="F62" s="193"/>
      <c r="G62" s="192"/>
      <c r="H62" s="51"/>
      <c r="I62" s="17"/>
    </row>
    <row r="63" spans="1:9" ht="21.75" customHeight="1">
      <c r="A63" s="8">
        <v>9</v>
      </c>
      <c r="B63" s="9" t="s">
        <v>41</v>
      </c>
      <c r="C63" s="192">
        <f>SUM(C64:C66)</f>
        <v>1600</v>
      </c>
      <c r="D63" s="193">
        <f>SUM(D64:D66)</f>
        <v>0</v>
      </c>
      <c r="E63" s="192">
        <f>SUM(E64:E66)</f>
        <v>640</v>
      </c>
      <c r="F63" s="193">
        <f>SUM(F64:F66)</f>
        <v>511</v>
      </c>
      <c r="G63" s="192">
        <f>SUM(G64:G66)</f>
        <v>660</v>
      </c>
      <c r="H63" s="51">
        <f t="shared" si="2"/>
        <v>0.4125</v>
      </c>
      <c r="I63" s="17">
        <f t="shared" si="3"/>
        <v>1.03125</v>
      </c>
    </row>
    <row r="64" spans="1:9" ht="19.5" customHeight="1">
      <c r="A64" s="8"/>
      <c r="B64" s="9" t="s">
        <v>174</v>
      </c>
      <c r="C64" s="190">
        <v>1050</v>
      </c>
      <c r="D64" s="191"/>
      <c r="E64" s="192">
        <v>416</v>
      </c>
      <c r="F64" s="193">
        <v>409</v>
      </c>
      <c r="G64" s="192">
        <v>530</v>
      </c>
      <c r="H64" s="51">
        <f t="shared" si="2"/>
        <v>0.5047619047619047</v>
      </c>
      <c r="I64" s="17">
        <f t="shared" si="3"/>
        <v>1.2740384615384615</v>
      </c>
    </row>
    <row r="65" spans="1:9" ht="19.5" customHeight="1">
      <c r="A65" s="87"/>
      <c r="B65" s="9" t="s">
        <v>175</v>
      </c>
      <c r="C65" s="190"/>
      <c r="D65" s="191"/>
      <c r="E65" s="192">
        <v>37</v>
      </c>
      <c r="F65" s="193">
        <v>15</v>
      </c>
      <c r="G65" s="192">
        <v>30</v>
      </c>
      <c r="H65" s="51"/>
      <c r="I65" s="17">
        <f t="shared" si="3"/>
        <v>0.8108108108108109</v>
      </c>
    </row>
    <row r="66" spans="1:9" ht="19.5" customHeight="1">
      <c r="A66" s="87"/>
      <c r="B66" s="9" t="s">
        <v>176</v>
      </c>
      <c r="C66" s="190">
        <v>550</v>
      </c>
      <c r="D66" s="191"/>
      <c r="E66" s="192">
        <f>52+135</f>
        <v>187</v>
      </c>
      <c r="F66" s="193">
        <f>59+28</f>
        <v>87</v>
      </c>
      <c r="G66" s="192">
        <v>100</v>
      </c>
      <c r="H66" s="51">
        <f t="shared" si="2"/>
        <v>0.18181818181818182</v>
      </c>
      <c r="I66" s="17">
        <f t="shared" si="3"/>
        <v>0.5347593582887701</v>
      </c>
    </row>
    <row r="67" spans="1:9" ht="34.5" customHeight="1">
      <c r="A67" s="8">
        <v>10</v>
      </c>
      <c r="B67" s="9" t="s">
        <v>123</v>
      </c>
      <c r="C67" s="190">
        <v>50</v>
      </c>
      <c r="D67" s="191"/>
      <c r="E67" s="192">
        <v>22</v>
      </c>
      <c r="F67" s="193">
        <v>62</v>
      </c>
      <c r="G67" s="192">
        <v>70</v>
      </c>
      <c r="H67" s="51">
        <f t="shared" si="2"/>
        <v>1.4</v>
      </c>
      <c r="I67" s="17">
        <f t="shared" si="3"/>
        <v>3.1818181818181817</v>
      </c>
    </row>
    <row r="68" spans="1:15" s="80" customFormat="1" ht="21.75" customHeight="1">
      <c r="A68" s="6" t="s">
        <v>15</v>
      </c>
      <c r="B68" s="7" t="s">
        <v>102</v>
      </c>
      <c r="C68" s="183">
        <f>C69+C70</f>
        <v>633286</v>
      </c>
      <c r="D68" s="184">
        <f>D69+D70</f>
        <v>2352</v>
      </c>
      <c r="E68" s="185">
        <f>E69+E70</f>
        <v>411161</v>
      </c>
      <c r="F68" s="186">
        <f>F69+F70</f>
        <v>265464</v>
      </c>
      <c r="G68" s="185">
        <f>G69+G70</f>
        <v>318590</v>
      </c>
      <c r="H68" s="58">
        <f>G68/C68</f>
        <v>0.503074440300275</v>
      </c>
      <c r="I68" s="16">
        <f>G68/E68</f>
        <v>0.7748546189935329</v>
      </c>
      <c r="J68" s="99"/>
      <c r="K68" s="99"/>
      <c r="L68" s="92"/>
      <c r="M68" s="92"/>
      <c r="N68" s="92"/>
      <c r="O68" s="92"/>
    </row>
    <row r="69" spans="1:9" ht="21.75" customHeight="1">
      <c r="A69" s="8">
        <v>1</v>
      </c>
      <c r="B69" s="9" t="s">
        <v>165</v>
      </c>
      <c r="C69" s="190">
        <f>564692+68556</f>
        <v>633248</v>
      </c>
      <c r="D69" s="191"/>
      <c r="E69" s="192">
        <v>319200</v>
      </c>
      <c r="F69" s="193">
        <v>263500</v>
      </c>
      <c r="G69" s="192">
        <v>316200</v>
      </c>
      <c r="H69" s="51">
        <f>G69/C69</f>
        <v>0.49933043610086414</v>
      </c>
      <c r="I69" s="17">
        <f>G69/E69</f>
        <v>0.9906015037593985</v>
      </c>
    </row>
    <row r="70" spans="1:9" ht="21.75" customHeight="1">
      <c r="A70" s="8">
        <v>2</v>
      </c>
      <c r="B70" s="9" t="s">
        <v>166</v>
      </c>
      <c r="C70" s="190">
        <f>C71+C72</f>
        <v>38</v>
      </c>
      <c r="D70" s="191">
        <f>D71+D72</f>
        <v>2352</v>
      </c>
      <c r="E70" s="192">
        <f>E71+E72</f>
        <v>91961</v>
      </c>
      <c r="F70" s="193">
        <f>F71+F72</f>
        <v>1964</v>
      </c>
      <c r="G70" s="192">
        <f>G71+G72</f>
        <v>2390</v>
      </c>
      <c r="H70" s="51">
        <f>G70/C70</f>
        <v>62.89473684210526</v>
      </c>
      <c r="I70" s="17">
        <f>G70/E70</f>
        <v>0.02598927806352693</v>
      </c>
    </row>
    <row r="71" spans="1:9" ht="21.75" customHeight="1">
      <c r="A71" s="8"/>
      <c r="B71" s="9" t="s">
        <v>167</v>
      </c>
      <c r="C71" s="190"/>
      <c r="D71" s="191"/>
      <c r="E71" s="192">
        <v>78327</v>
      </c>
      <c r="F71" s="193"/>
      <c r="G71" s="192"/>
      <c r="H71" s="51"/>
      <c r="I71" s="17"/>
    </row>
    <row r="72" spans="1:12" ht="21.75" customHeight="1">
      <c r="A72" s="36"/>
      <c r="B72" s="37" t="s">
        <v>168</v>
      </c>
      <c r="C72" s="194">
        <v>38</v>
      </c>
      <c r="D72" s="195">
        <v>2352</v>
      </c>
      <c r="E72" s="196">
        <v>13634</v>
      </c>
      <c r="F72" s="197">
        <v>1964</v>
      </c>
      <c r="G72" s="196">
        <f>C72+D72</f>
        <v>2390</v>
      </c>
      <c r="H72" s="59">
        <f>G72/C72</f>
        <v>62.89473684210526</v>
      </c>
      <c r="I72" s="18">
        <f>G72/E72</f>
        <v>0.17529705148892474</v>
      </c>
      <c r="L72" s="117"/>
    </row>
    <row r="74" spans="4:15" s="89" customFormat="1" ht="16.5">
      <c r="D74" s="154"/>
      <c r="E74" s="102"/>
      <c r="F74" s="140"/>
      <c r="G74" s="102"/>
      <c r="J74" s="93"/>
      <c r="K74" s="93"/>
      <c r="L74" s="93"/>
      <c r="M74" s="93"/>
      <c r="N74" s="93"/>
      <c r="O74" s="93"/>
    </row>
    <row r="75" spans="4:15" s="89" customFormat="1" ht="16.5">
      <c r="D75" s="154"/>
      <c r="E75" s="102"/>
      <c r="F75" s="140"/>
      <c r="G75" s="102"/>
      <c r="J75" s="93"/>
      <c r="K75" s="93"/>
      <c r="L75" s="93"/>
      <c r="M75" s="93"/>
      <c r="N75" s="93"/>
      <c r="O75" s="93"/>
    </row>
    <row r="76" spans="4:15" s="89" customFormat="1" ht="16.5">
      <c r="D76" s="154"/>
      <c r="E76" s="102"/>
      <c r="F76" s="140"/>
      <c r="G76" s="103"/>
      <c r="J76" s="93"/>
      <c r="K76" s="93"/>
      <c r="L76" s="93"/>
      <c r="M76" s="93"/>
      <c r="N76" s="93"/>
      <c r="O76" s="93"/>
    </row>
    <row r="77" spans="4:15" s="89" customFormat="1" ht="16.5">
      <c r="D77" s="154"/>
      <c r="F77" s="140"/>
      <c r="G77" s="102"/>
      <c r="J77" s="93"/>
      <c r="K77" s="93"/>
      <c r="L77" s="93"/>
      <c r="M77" s="93"/>
      <c r="N77" s="93"/>
      <c r="O77" s="93"/>
    </row>
    <row r="78" spans="4:15" s="89" customFormat="1" ht="16.5">
      <c r="D78" s="154"/>
      <c r="E78" s="102"/>
      <c r="F78" s="140"/>
      <c r="G78" s="102"/>
      <c r="J78" s="93"/>
      <c r="K78" s="93"/>
      <c r="L78" s="93"/>
      <c r="M78" s="93"/>
      <c r="N78" s="93"/>
      <c r="O78" s="93"/>
    </row>
    <row r="79" spans="4:15" s="89" customFormat="1" ht="16.5">
      <c r="D79" s="154"/>
      <c r="E79" s="102"/>
      <c r="F79" s="140"/>
      <c r="G79" s="102"/>
      <c r="J79" s="93"/>
      <c r="K79" s="93"/>
      <c r="L79" s="93"/>
      <c r="M79" s="93"/>
      <c r="N79" s="93"/>
      <c r="O79" s="93"/>
    </row>
  </sheetData>
  <sheetProtection/>
  <mergeCells count="23">
    <mergeCell ref="F42:F43"/>
    <mergeCell ref="E41:I41"/>
    <mergeCell ref="C38:I38"/>
    <mergeCell ref="G1:I1"/>
    <mergeCell ref="B5:B6"/>
    <mergeCell ref="C5:C6"/>
    <mergeCell ref="A3:I3"/>
    <mergeCell ref="H5:I5"/>
    <mergeCell ref="A1:B1"/>
    <mergeCell ref="A2:I2"/>
    <mergeCell ref="H4:I4"/>
    <mergeCell ref="A5:A6"/>
    <mergeCell ref="G5:G6"/>
    <mergeCell ref="A38:B38"/>
    <mergeCell ref="A39:I39"/>
    <mergeCell ref="H42:I42"/>
    <mergeCell ref="G42:G43"/>
    <mergeCell ref="E42:E43"/>
    <mergeCell ref="A40:I40"/>
    <mergeCell ref="A42:A43"/>
    <mergeCell ref="B42:B43"/>
    <mergeCell ref="C42:C43"/>
    <mergeCell ref="D42:D43"/>
  </mergeCells>
  <printOptions/>
  <pageMargins left="0.62" right="0" top="0.47" bottom="0.25" header="0.3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11"/>
  <sheetViews>
    <sheetView tabSelected="1" zoomScalePageLayoutView="0" workbookViewId="0" topLeftCell="A34">
      <pane xSplit="3" ySplit="8" topLeftCell="D42" activePane="bottomRight" state="frozen"/>
      <selection pane="topLeft" activeCell="A34" sqref="A34"/>
      <selection pane="topRight" activeCell="D34" sqref="D34"/>
      <selection pane="bottomLeft" activeCell="A42" sqref="A42"/>
      <selection pane="bottomRight" activeCell="AJ41" sqref="AJ41"/>
    </sheetView>
  </sheetViews>
  <sheetFormatPr defaultColWidth="8.88671875" defaultRowHeight="16.5"/>
  <cols>
    <col min="1" max="1" width="4.10546875" style="53" customWidth="1"/>
    <col min="2" max="2" width="32.3359375" style="53" customWidth="1"/>
    <col min="3" max="3" width="7.77734375" style="53" customWidth="1"/>
    <col min="4" max="4" width="9.21484375" style="130" hidden="1" customWidth="1"/>
    <col min="5" max="5" width="7.88671875" style="53" customWidth="1"/>
    <col min="6" max="6" width="9.6640625" style="130" hidden="1" customWidth="1"/>
    <col min="7" max="7" width="8.10546875" style="53" customWidth="1"/>
    <col min="8" max="8" width="6.99609375" style="53" customWidth="1"/>
    <col min="9" max="9" width="8.3359375" style="53" customWidth="1"/>
    <col min="10" max="10" width="8.3359375" style="108" hidden="1" customWidth="1"/>
    <col min="11" max="11" width="16.4453125" style="104" hidden="1" customWidth="1"/>
    <col min="12" max="12" width="11.77734375" style="53" hidden="1" customWidth="1"/>
    <col min="13" max="13" width="12.3359375" style="53" hidden="1" customWidth="1"/>
    <col min="14" max="33" width="0" style="53" hidden="1" customWidth="1"/>
    <col min="34" max="16384" width="8.88671875" style="53" customWidth="1"/>
  </cols>
  <sheetData>
    <row r="1" spans="1:9" ht="21.75" customHeight="1" hidden="1">
      <c r="A1" s="239"/>
      <c r="B1" s="239"/>
      <c r="E1" s="237" t="s">
        <v>75</v>
      </c>
      <c r="F1" s="237"/>
      <c r="G1" s="237"/>
      <c r="H1" s="237"/>
      <c r="I1" s="237"/>
    </row>
    <row r="2" spans="1:9" ht="27" customHeight="1" hidden="1">
      <c r="A2" s="240" t="s">
        <v>62</v>
      </c>
      <c r="B2" s="240"/>
      <c r="C2" s="240"/>
      <c r="D2" s="240"/>
      <c r="E2" s="240"/>
      <c r="F2" s="240"/>
      <c r="G2" s="240"/>
      <c r="H2" s="240"/>
      <c r="I2" s="240"/>
    </row>
    <row r="3" spans="1:9" ht="27" customHeight="1" hidden="1">
      <c r="A3" s="238" t="s">
        <v>76</v>
      </c>
      <c r="B3" s="238"/>
      <c r="C3" s="238"/>
      <c r="D3" s="238"/>
      <c r="E3" s="238"/>
      <c r="F3" s="238"/>
      <c r="G3" s="238"/>
      <c r="H3" s="238"/>
      <c r="I3" s="238"/>
    </row>
    <row r="4" spans="1:9" ht="26.25" customHeight="1" hidden="1">
      <c r="A4" s="96"/>
      <c r="B4" s="96"/>
      <c r="C4" s="96"/>
      <c r="D4" s="156"/>
      <c r="E4" s="243" t="s">
        <v>1</v>
      </c>
      <c r="F4" s="243"/>
      <c r="G4" s="243"/>
      <c r="H4" s="243"/>
      <c r="I4" s="243"/>
    </row>
    <row r="5" spans="1:9" ht="37.5" customHeight="1" hidden="1">
      <c r="A5" s="241" t="s">
        <v>2</v>
      </c>
      <c r="B5" s="241" t="s">
        <v>3</v>
      </c>
      <c r="C5" s="241" t="s">
        <v>4</v>
      </c>
      <c r="D5" s="157"/>
      <c r="E5" s="241" t="s">
        <v>65</v>
      </c>
      <c r="F5" s="142"/>
      <c r="G5" s="60"/>
      <c r="H5" s="244" t="s">
        <v>5</v>
      </c>
      <c r="I5" s="244"/>
    </row>
    <row r="6" spans="1:9" ht="45" customHeight="1" hidden="1">
      <c r="A6" s="242"/>
      <c r="B6" s="242"/>
      <c r="C6" s="242"/>
      <c r="D6" s="158"/>
      <c r="E6" s="242"/>
      <c r="F6" s="142"/>
      <c r="G6" s="60"/>
      <c r="H6" s="60" t="s">
        <v>6</v>
      </c>
      <c r="I6" s="60" t="s">
        <v>7</v>
      </c>
    </row>
    <row r="7" spans="1:9" ht="15.75" hidden="1">
      <c r="A7" s="54" t="s">
        <v>8</v>
      </c>
      <c r="B7" s="54" t="s">
        <v>9</v>
      </c>
      <c r="C7" s="61">
        <v>1</v>
      </c>
      <c r="D7" s="159"/>
      <c r="E7" s="54">
        <v>3</v>
      </c>
      <c r="F7" s="133"/>
      <c r="G7" s="54"/>
      <c r="H7" s="54" t="s">
        <v>69</v>
      </c>
      <c r="I7" s="54" t="s">
        <v>70</v>
      </c>
    </row>
    <row r="8" spans="1:9" ht="23.25" customHeight="1" hidden="1">
      <c r="A8" s="62"/>
      <c r="B8" s="63" t="s">
        <v>17</v>
      </c>
      <c r="C8" s="64">
        <f>C9+C28</f>
        <v>517691</v>
      </c>
      <c r="D8" s="143"/>
      <c r="E8" s="64">
        <f>E9+E28</f>
        <v>240420.1</v>
      </c>
      <c r="F8" s="143"/>
      <c r="G8" s="64"/>
      <c r="H8" s="65" t="e">
        <f>#REF!/C8</f>
        <v>#REF!</v>
      </c>
      <c r="I8" s="65" t="e">
        <f>#REF!/E8</f>
        <v>#REF!</v>
      </c>
    </row>
    <row r="9" spans="1:9" ht="24" customHeight="1" hidden="1">
      <c r="A9" s="66" t="s">
        <v>8</v>
      </c>
      <c r="B9" s="67" t="s">
        <v>46</v>
      </c>
      <c r="C9" s="68">
        <f>C10+C13+C27</f>
        <v>517691</v>
      </c>
      <c r="D9" s="144"/>
      <c r="E9" s="68">
        <f>E10+E13+E27</f>
        <v>226940</v>
      </c>
      <c r="F9" s="144"/>
      <c r="G9" s="68"/>
      <c r="H9" s="65" t="e">
        <f>#REF!/C9</f>
        <v>#REF!</v>
      </c>
      <c r="I9" s="65" t="e">
        <f>#REF!/E9</f>
        <v>#REF!</v>
      </c>
    </row>
    <row r="10" spans="1:9" ht="19.5" customHeight="1" hidden="1">
      <c r="A10" s="66" t="s">
        <v>11</v>
      </c>
      <c r="B10" s="67" t="s">
        <v>20</v>
      </c>
      <c r="C10" s="68">
        <f>C11+C12</f>
        <v>17666</v>
      </c>
      <c r="D10" s="144"/>
      <c r="E10" s="68">
        <f>E11+E12</f>
        <v>10000</v>
      </c>
      <c r="F10" s="144"/>
      <c r="G10" s="68"/>
      <c r="H10" s="65" t="e">
        <f>#REF!/C10</f>
        <v>#REF!</v>
      </c>
      <c r="I10" s="65" t="e">
        <f>#REF!/E10</f>
        <v>#REF!</v>
      </c>
    </row>
    <row r="11" spans="1:9" ht="19.5" customHeight="1" hidden="1">
      <c r="A11" s="48">
        <v>1</v>
      </c>
      <c r="B11" s="49" t="s">
        <v>47</v>
      </c>
      <c r="C11" s="27">
        <v>17666</v>
      </c>
      <c r="D11" s="128"/>
      <c r="E11" s="27">
        <f>10000</f>
        <v>10000</v>
      </c>
      <c r="F11" s="128"/>
      <c r="G11" s="27"/>
      <c r="H11" s="69" t="e">
        <f>#REF!/C11</f>
        <v>#REF!</v>
      </c>
      <c r="I11" s="69" t="e">
        <f>#REF!/E11</f>
        <v>#REF!</v>
      </c>
    </row>
    <row r="12" spans="1:9" ht="19.5" customHeight="1" hidden="1">
      <c r="A12" s="48">
        <v>2</v>
      </c>
      <c r="B12" s="49" t="s">
        <v>48</v>
      </c>
      <c r="C12" s="27"/>
      <c r="D12" s="128"/>
      <c r="E12" s="27"/>
      <c r="F12" s="128"/>
      <c r="G12" s="27"/>
      <c r="H12" s="65"/>
      <c r="I12" s="65"/>
    </row>
    <row r="13" spans="1:11" s="100" customFormat="1" ht="19.5" customHeight="1" hidden="1">
      <c r="A13" s="66" t="s">
        <v>15</v>
      </c>
      <c r="B13" s="67" t="s">
        <v>21</v>
      </c>
      <c r="C13" s="68">
        <f>SUM(C14:C26)</f>
        <v>489719</v>
      </c>
      <c r="D13" s="144"/>
      <c r="E13" s="68">
        <f>SUM(E14:E26)</f>
        <v>216940</v>
      </c>
      <c r="F13" s="144"/>
      <c r="G13" s="68"/>
      <c r="H13" s="65" t="e">
        <f>#REF!/C13</f>
        <v>#REF!</v>
      </c>
      <c r="I13" s="65" t="e">
        <f>#REF!/E13</f>
        <v>#REF!</v>
      </c>
      <c r="J13" s="162"/>
      <c r="K13" s="107"/>
    </row>
    <row r="14" spans="1:9" ht="19.5" customHeight="1" hidden="1">
      <c r="A14" s="48">
        <v>1</v>
      </c>
      <c r="B14" s="49" t="s">
        <v>71</v>
      </c>
      <c r="C14" s="27">
        <v>7092</v>
      </c>
      <c r="D14" s="128"/>
      <c r="E14" s="27">
        <v>3600</v>
      </c>
      <c r="F14" s="128"/>
      <c r="G14" s="27"/>
      <c r="H14" s="69" t="e">
        <f>#REF!/C14</f>
        <v>#REF!</v>
      </c>
      <c r="I14" s="69" t="e">
        <f>#REF!/E14</f>
        <v>#REF!</v>
      </c>
    </row>
    <row r="15" spans="1:9" ht="19.5" customHeight="1" hidden="1">
      <c r="A15" s="48">
        <v>2</v>
      </c>
      <c r="B15" s="49" t="s">
        <v>72</v>
      </c>
      <c r="C15" s="27">
        <v>2760</v>
      </c>
      <c r="D15" s="128"/>
      <c r="E15" s="27">
        <v>1900</v>
      </c>
      <c r="F15" s="128"/>
      <c r="G15" s="27"/>
      <c r="H15" s="69" t="e">
        <f>#REF!/C15</f>
        <v>#REF!</v>
      </c>
      <c r="I15" s="69" t="e">
        <f>#REF!/E15</f>
        <v>#REF!</v>
      </c>
    </row>
    <row r="16" spans="1:9" ht="19.5" customHeight="1" hidden="1">
      <c r="A16" s="48">
        <v>3</v>
      </c>
      <c r="B16" s="49" t="s">
        <v>49</v>
      </c>
      <c r="C16" s="27">
        <v>313559</v>
      </c>
      <c r="D16" s="128"/>
      <c r="E16" s="27">
        <f>141200</f>
        <v>141200</v>
      </c>
      <c r="F16" s="128"/>
      <c r="G16" s="27"/>
      <c r="H16" s="69" t="e">
        <f>#REF!/C16</f>
        <v>#REF!</v>
      </c>
      <c r="I16" s="69" t="e">
        <f>#REF!/E16</f>
        <v>#REF!</v>
      </c>
    </row>
    <row r="17" spans="1:9" ht="19.5" customHeight="1" hidden="1">
      <c r="A17" s="48">
        <v>4</v>
      </c>
      <c r="B17" s="49" t="s">
        <v>50</v>
      </c>
      <c r="C17" s="27">
        <v>500</v>
      </c>
      <c r="D17" s="128"/>
      <c r="E17" s="27"/>
      <c r="F17" s="128"/>
      <c r="G17" s="27"/>
      <c r="H17" s="69" t="e">
        <f>#REF!/C17</f>
        <v>#REF!</v>
      </c>
      <c r="I17" s="69"/>
    </row>
    <row r="18" spans="1:9" ht="19.5" customHeight="1" hidden="1">
      <c r="A18" s="48">
        <v>5</v>
      </c>
      <c r="B18" s="49" t="s">
        <v>51</v>
      </c>
      <c r="C18" s="27">
        <v>1155</v>
      </c>
      <c r="D18" s="128"/>
      <c r="E18" s="27">
        <v>600</v>
      </c>
      <c r="F18" s="128"/>
      <c r="G18" s="27"/>
      <c r="H18" s="69" t="e">
        <f>#REF!/C18</f>
        <v>#REF!</v>
      </c>
      <c r="I18" s="69" t="e">
        <f>#REF!/E18</f>
        <v>#REF!</v>
      </c>
    </row>
    <row r="19" spans="1:9" ht="19.5" customHeight="1" hidden="1">
      <c r="A19" s="48">
        <v>6</v>
      </c>
      <c r="B19" s="49" t="s">
        <v>52</v>
      </c>
      <c r="C19" s="27">
        <v>2217</v>
      </c>
      <c r="D19" s="128"/>
      <c r="E19" s="27">
        <f>620</f>
        <v>620</v>
      </c>
      <c r="F19" s="128"/>
      <c r="G19" s="27"/>
      <c r="H19" s="69" t="e">
        <f>#REF!/C19</f>
        <v>#REF!</v>
      </c>
      <c r="I19" s="69" t="e">
        <f>#REF!/E19</f>
        <v>#REF!</v>
      </c>
    </row>
    <row r="20" spans="1:9" ht="19.5" customHeight="1" hidden="1">
      <c r="A20" s="48">
        <v>7</v>
      </c>
      <c r="B20" s="49" t="s">
        <v>53</v>
      </c>
      <c r="C20" s="27">
        <v>2167</v>
      </c>
      <c r="D20" s="128"/>
      <c r="E20" s="27">
        <f>1000</f>
        <v>1000</v>
      </c>
      <c r="F20" s="128"/>
      <c r="G20" s="27"/>
      <c r="H20" s="69" t="e">
        <f>#REF!/C20</f>
        <v>#REF!</v>
      </c>
      <c r="I20" s="69" t="e">
        <f>#REF!/E20</f>
        <v>#REF!</v>
      </c>
    </row>
    <row r="21" spans="1:9" ht="19.5" customHeight="1" hidden="1">
      <c r="A21" s="48">
        <v>8</v>
      </c>
      <c r="B21" s="49" t="s">
        <v>54</v>
      </c>
      <c r="C21" s="27">
        <v>466</v>
      </c>
      <c r="D21" s="128"/>
      <c r="E21" s="27">
        <v>190</v>
      </c>
      <c r="F21" s="128"/>
      <c r="G21" s="27"/>
      <c r="H21" s="69" t="e">
        <f>#REF!/C21</f>
        <v>#REF!</v>
      </c>
      <c r="I21" s="69" t="e">
        <f>#REF!/E21</f>
        <v>#REF!</v>
      </c>
    </row>
    <row r="22" spans="1:9" ht="19.5" customHeight="1" hidden="1">
      <c r="A22" s="48">
        <v>10</v>
      </c>
      <c r="B22" s="49" t="s">
        <v>55</v>
      </c>
      <c r="C22" s="27">
        <v>49418</v>
      </c>
      <c r="D22" s="128"/>
      <c r="E22" s="27">
        <f>17700</f>
        <v>17700</v>
      </c>
      <c r="F22" s="128"/>
      <c r="G22" s="27"/>
      <c r="H22" s="69" t="e">
        <f>#REF!/C22</f>
        <v>#REF!</v>
      </c>
      <c r="I22" s="69" t="e">
        <f>#REF!/E22</f>
        <v>#REF!</v>
      </c>
    </row>
    <row r="23" spans="1:9" ht="36.75" customHeight="1" hidden="1">
      <c r="A23" s="48">
        <v>11</v>
      </c>
      <c r="B23" s="49" t="s">
        <v>56</v>
      </c>
      <c r="C23" s="27">
        <v>89934</v>
      </c>
      <c r="D23" s="128"/>
      <c r="E23" s="27">
        <f>44500</f>
        <v>44500</v>
      </c>
      <c r="F23" s="128"/>
      <c r="G23" s="27"/>
      <c r="H23" s="69" t="e">
        <f>#REF!/C23</f>
        <v>#REF!</v>
      </c>
      <c r="I23" s="69" t="e">
        <f>#REF!/E23</f>
        <v>#REF!</v>
      </c>
    </row>
    <row r="24" spans="1:9" ht="19.5" customHeight="1" hidden="1">
      <c r="A24" s="48">
        <v>12</v>
      </c>
      <c r="B24" s="49" t="s">
        <v>57</v>
      </c>
      <c r="C24" s="27">
        <v>16567</v>
      </c>
      <c r="D24" s="128"/>
      <c r="E24" s="27">
        <v>4730</v>
      </c>
      <c r="F24" s="128"/>
      <c r="G24" s="27"/>
      <c r="H24" s="69" t="e">
        <f>#REF!/C24</f>
        <v>#REF!</v>
      </c>
      <c r="I24" s="69" t="e">
        <f>#REF!/E24</f>
        <v>#REF!</v>
      </c>
    </row>
    <row r="25" spans="1:9" ht="19.5" customHeight="1" hidden="1">
      <c r="A25" s="48">
        <v>13</v>
      </c>
      <c r="B25" s="49" t="s">
        <v>73</v>
      </c>
      <c r="C25" s="27">
        <v>2500</v>
      </c>
      <c r="D25" s="128"/>
      <c r="E25" s="27">
        <v>900</v>
      </c>
      <c r="F25" s="128"/>
      <c r="G25" s="27"/>
      <c r="H25" s="69" t="e">
        <f>#REF!/C25</f>
        <v>#REF!</v>
      </c>
      <c r="I25" s="69" t="e">
        <f>#REF!/E25</f>
        <v>#REF!</v>
      </c>
    </row>
    <row r="26" spans="1:9" ht="19.5" customHeight="1" hidden="1">
      <c r="A26" s="48">
        <v>14</v>
      </c>
      <c r="B26" s="49" t="s">
        <v>74</v>
      </c>
      <c r="C26" s="27">
        <v>1384</v>
      </c>
      <c r="D26" s="128"/>
      <c r="E26" s="27"/>
      <c r="F26" s="128"/>
      <c r="G26" s="27"/>
      <c r="H26" s="69" t="e">
        <f>#REF!/C26</f>
        <v>#REF!</v>
      </c>
      <c r="I26" s="69"/>
    </row>
    <row r="27" spans="1:11" s="100" customFormat="1" ht="22.5" customHeight="1" hidden="1">
      <c r="A27" s="66" t="s">
        <v>23</v>
      </c>
      <c r="B27" s="67" t="s">
        <v>22</v>
      </c>
      <c r="C27" s="68">
        <v>10306</v>
      </c>
      <c r="D27" s="144"/>
      <c r="E27" s="68"/>
      <c r="F27" s="144"/>
      <c r="G27" s="68"/>
      <c r="H27" s="65" t="e">
        <f>#REF!/C27</f>
        <v>#REF!</v>
      </c>
      <c r="I27" s="65"/>
      <c r="J27" s="162"/>
      <c r="K27" s="107"/>
    </row>
    <row r="28" spans="1:9" ht="42" customHeight="1" hidden="1">
      <c r="A28" s="66" t="s">
        <v>9</v>
      </c>
      <c r="B28" s="67" t="s">
        <v>58</v>
      </c>
      <c r="C28" s="68">
        <f>SUM(C29:C31)</f>
        <v>0</v>
      </c>
      <c r="D28" s="144"/>
      <c r="E28" s="68">
        <f>SUM(E29:E31)</f>
        <v>13480.1</v>
      </c>
      <c r="F28" s="144"/>
      <c r="G28" s="68"/>
      <c r="H28" s="65"/>
      <c r="I28" s="65" t="e">
        <f>#REF!/E28</f>
        <v>#REF!</v>
      </c>
    </row>
    <row r="29" spans="1:9" ht="21" customHeight="1" hidden="1">
      <c r="A29" s="48">
        <v>1</v>
      </c>
      <c r="B29" s="49" t="s">
        <v>59</v>
      </c>
      <c r="C29" s="27"/>
      <c r="D29" s="128"/>
      <c r="E29" s="27">
        <v>7025</v>
      </c>
      <c r="F29" s="128"/>
      <c r="G29" s="27"/>
      <c r="H29" s="65"/>
      <c r="I29" s="69" t="e">
        <f>#REF!/E29</f>
        <v>#REF!</v>
      </c>
    </row>
    <row r="30" spans="1:9" ht="35.25" customHeight="1" hidden="1">
      <c r="A30" s="48">
        <v>2</v>
      </c>
      <c r="B30" s="49" t="s">
        <v>60</v>
      </c>
      <c r="C30" s="27"/>
      <c r="D30" s="128"/>
      <c r="E30" s="27">
        <v>359</v>
      </c>
      <c r="F30" s="128"/>
      <c r="G30" s="27"/>
      <c r="H30" s="65"/>
      <c r="I30" s="69" t="e">
        <f>#REF!/E30</f>
        <v>#REF!</v>
      </c>
    </row>
    <row r="31" spans="1:9" ht="36" customHeight="1" hidden="1">
      <c r="A31" s="70">
        <v>3</v>
      </c>
      <c r="B31" s="71" t="s">
        <v>61</v>
      </c>
      <c r="C31" s="72"/>
      <c r="D31" s="160"/>
      <c r="E31" s="72">
        <v>6096.1</v>
      </c>
      <c r="F31" s="145"/>
      <c r="G31" s="73"/>
      <c r="H31" s="74"/>
      <c r="I31" s="75" t="e">
        <f>#REF!/E31</f>
        <v>#REF!</v>
      </c>
    </row>
    <row r="32" ht="15.75" hidden="1"/>
    <row r="33" ht="15.75" hidden="1"/>
    <row r="34" spans="1:9" ht="19.5" customHeight="1">
      <c r="A34" s="239"/>
      <c r="B34" s="239"/>
      <c r="E34" s="245" t="s">
        <v>80</v>
      </c>
      <c r="F34" s="245"/>
      <c r="G34" s="245"/>
      <c r="H34" s="245"/>
      <c r="I34" s="245"/>
    </row>
    <row r="35" spans="1:9" ht="20.25" customHeight="1">
      <c r="A35" s="246" t="s">
        <v>184</v>
      </c>
      <c r="B35" s="246"/>
      <c r="C35" s="246"/>
      <c r="D35" s="246"/>
      <c r="E35" s="246"/>
      <c r="F35" s="246"/>
      <c r="G35" s="246"/>
      <c r="H35" s="246"/>
      <c r="I35" s="246"/>
    </row>
    <row r="36" spans="1:9" ht="18.75" customHeight="1">
      <c r="A36" s="221" t="str">
        <f>'Bieu 01'!A32:G32</f>
        <v> (Kèm theo Báo cáo số          /BC-UBND ngày      / 6 /2021 của UBND huyện Tuần Giáo)</v>
      </c>
      <c r="B36" s="221"/>
      <c r="C36" s="221"/>
      <c r="D36" s="221"/>
      <c r="E36" s="221"/>
      <c r="F36" s="221"/>
      <c r="G36" s="221"/>
      <c r="H36" s="221"/>
      <c r="I36" s="221"/>
    </row>
    <row r="37" spans="1:9" ht="26.25" customHeight="1">
      <c r="A37" s="96"/>
      <c r="B37" s="96"/>
      <c r="C37" s="96"/>
      <c r="D37" s="156"/>
      <c r="E37" s="243" t="s">
        <v>1</v>
      </c>
      <c r="F37" s="243"/>
      <c r="G37" s="243"/>
      <c r="H37" s="243"/>
      <c r="I37" s="243"/>
    </row>
    <row r="38" spans="1:9" ht="33" customHeight="1">
      <c r="A38" s="241" t="s">
        <v>2</v>
      </c>
      <c r="B38" s="241" t="s">
        <v>3</v>
      </c>
      <c r="C38" s="241" t="s">
        <v>104</v>
      </c>
      <c r="D38" s="248" t="s">
        <v>106</v>
      </c>
      <c r="E38" s="227" t="s">
        <v>177</v>
      </c>
      <c r="F38" s="233" t="s">
        <v>185</v>
      </c>
      <c r="G38" s="214" t="s">
        <v>178</v>
      </c>
      <c r="H38" s="247" t="s">
        <v>5</v>
      </c>
      <c r="I38" s="247"/>
    </row>
    <row r="39" spans="1:9" ht="46.5" customHeight="1">
      <c r="A39" s="242"/>
      <c r="B39" s="242"/>
      <c r="C39" s="242"/>
      <c r="D39" s="249"/>
      <c r="E39" s="228"/>
      <c r="F39" s="234"/>
      <c r="G39" s="215"/>
      <c r="H39" s="60" t="s">
        <v>117</v>
      </c>
      <c r="I39" s="60" t="s">
        <v>7</v>
      </c>
    </row>
    <row r="40" spans="1:9" ht="15.75">
      <c r="A40" s="54" t="s">
        <v>8</v>
      </c>
      <c r="B40" s="54" t="s">
        <v>9</v>
      </c>
      <c r="C40" s="61">
        <v>1</v>
      </c>
      <c r="D40" s="159"/>
      <c r="E40" s="54">
        <v>2</v>
      </c>
      <c r="F40" s="133"/>
      <c r="G40" s="61">
        <v>3</v>
      </c>
      <c r="H40" s="54" t="s">
        <v>107</v>
      </c>
      <c r="I40" s="54" t="s">
        <v>108</v>
      </c>
    </row>
    <row r="41" spans="1:14" ht="21.75" customHeight="1">
      <c r="A41" s="66"/>
      <c r="B41" s="67" t="s">
        <v>111</v>
      </c>
      <c r="C41" s="163">
        <f>C42+C61</f>
        <v>683486</v>
      </c>
      <c r="D41" s="164">
        <f>D42+D61</f>
        <v>3830</v>
      </c>
      <c r="E41" s="163">
        <f>E42+E61</f>
        <v>373329</v>
      </c>
      <c r="F41" s="164">
        <f>F42+F61</f>
        <v>245342</v>
      </c>
      <c r="G41" s="163">
        <f>G42+G61</f>
        <v>324383</v>
      </c>
      <c r="H41" s="76">
        <f aca="true" t="shared" si="0" ref="H41:H59">G41/C41</f>
        <v>0.47460079650497594</v>
      </c>
      <c r="I41" s="76">
        <f aca="true" t="shared" si="1" ref="I41:I49">G41/E41</f>
        <v>0.8688931210808697</v>
      </c>
      <c r="J41" s="108">
        <f>G41-'Bieu 02'!G45</f>
        <v>-17875</v>
      </c>
      <c r="L41" s="104"/>
      <c r="M41" s="104"/>
      <c r="N41" s="126"/>
    </row>
    <row r="42" spans="1:14" ht="18.75" customHeight="1">
      <c r="A42" s="66" t="s">
        <v>11</v>
      </c>
      <c r="B42" s="67" t="s">
        <v>158</v>
      </c>
      <c r="C42" s="163">
        <f>C43+C46+C60</f>
        <v>683448</v>
      </c>
      <c r="D42" s="164">
        <f>D43+D46+D60</f>
        <v>3830</v>
      </c>
      <c r="E42" s="163">
        <f>E43+E46+E60</f>
        <v>324504</v>
      </c>
      <c r="F42" s="164">
        <f>F43+F46+F60</f>
        <v>245342</v>
      </c>
      <c r="G42" s="163">
        <f>G43+G46+G60</f>
        <v>324345</v>
      </c>
      <c r="H42" s="76">
        <f t="shared" si="0"/>
        <v>0.47457158408540223</v>
      </c>
      <c r="I42" s="76">
        <f t="shared" si="1"/>
        <v>0.9995100214481177</v>
      </c>
      <c r="L42" s="104"/>
      <c r="M42" s="104"/>
      <c r="N42" s="126"/>
    </row>
    <row r="43" spans="1:14" ht="18.75" customHeight="1">
      <c r="A43" s="66">
        <v>1</v>
      </c>
      <c r="B43" s="67" t="s">
        <v>20</v>
      </c>
      <c r="C43" s="163">
        <f>C44+C45</f>
        <v>38659</v>
      </c>
      <c r="D43" s="164">
        <f>D44+D45</f>
        <v>0</v>
      </c>
      <c r="E43" s="163">
        <f>E44+E45</f>
        <v>314</v>
      </c>
      <c r="F43" s="164">
        <f>F44+F45</f>
        <v>7430</v>
      </c>
      <c r="G43" s="163">
        <f>G44+G45</f>
        <v>9475</v>
      </c>
      <c r="H43" s="76">
        <f>G43/C43</f>
        <v>0.2450916992162239</v>
      </c>
      <c r="I43" s="76">
        <f>G43/E43</f>
        <v>30.17515923566879</v>
      </c>
      <c r="J43" s="161" t="s">
        <v>195</v>
      </c>
      <c r="L43" s="104"/>
      <c r="M43" s="104"/>
      <c r="N43" s="126"/>
    </row>
    <row r="44" spans="1:14" ht="18.75" customHeight="1">
      <c r="A44" s="48"/>
      <c r="B44" s="49" t="s">
        <v>134</v>
      </c>
      <c r="C44" s="165">
        <v>16425</v>
      </c>
      <c r="D44" s="166"/>
      <c r="E44" s="165">
        <v>314</v>
      </c>
      <c r="F44" s="166">
        <v>5430</v>
      </c>
      <c r="G44" s="165">
        <f>5430+2045</f>
        <v>7475</v>
      </c>
      <c r="H44" s="77">
        <f>G44/C44</f>
        <v>0.4550989345509893</v>
      </c>
      <c r="I44" s="77">
        <f>G44/E44</f>
        <v>23.805732484076433</v>
      </c>
      <c r="J44" s="108">
        <v>10838</v>
      </c>
      <c r="L44" s="127"/>
      <c r="M44" s="104"/>
      <c r="N44" s="126"/>
    </row>
    <row r="45" spans="1:14" ht="18.75" customHeight="1">
      <c r="A45" s="48"/>
      <c r="B45" s="49" t="s">
        <v>186</v>
      </c>
      <c r="C45" s="165">
        <v>22234</v>
      </c>
      <c r="D45" s="166"/>
      <c r="E45" s="165"/>
      <c r="F45" s="166">
        <v>2000</v>
      </c>
      <c r="G45" s="165">
        <v>2000</v>
      </c>
      <c r="H45" s="77">
        <f>G45/C45</f>
        <v>0.08995232526760817</v>
      </c>
      <c r="I45" s="77"/>
      <c r="J45" s="161"/>
      <c r="L45" s="127"/>
      <c r="M45" s="104"/>
      <c r="N45" s="126"/>
    </row>
    <row r="46" spans="1:11" s="100" customFormat="1" ht="18.75" customHeight="1">
      <c r="A46" s="66">
        <v>2</v>
      </c>
      <c r="B46" s="67" t="s">
        <v>21</v>
      </c>
      <c r="C46" s="163">
        <f>SUM(C47:C59)</f>
        <v>632755</v>
      </c>
      <c r="D46" s="164">
        <f>SUM(D47:D59)</f>
        <v>3830</v>
      </c>
      <c r="E46" s="163">
        <f>SUM(E47:E59)</f>
        <v>324190</v>
      </c>
      <c r="F46" s="164">
        <f>SUM(F47:F59)</f>
        <v>237912</v>
      </c>
      <c r="G46" s="163">
        <f>SUM(G47:G59)</f>
        <v>314870</v>
      </c>
      <c r="H46" s="76">
        <f t="shared" si="0"/>
        <v>0.4976175612993971</v>
      </c>
      <c r="I46" s="76">
        <f t="shared" si="1"/>
        <v>0.9712514266325303</v>
      </c>
      <c r="J46" s="181"/>
      <c r="K46" s="107"/>
    </row>
    <row r="47" spans="1:14" ht="18.75" customHeight="1">
      <c r="A47" s="48" t="s">
        <v>81</v>
      </c>
      <c r="B47" s="49" t="s">
        <v>71</v>
      </c>
      <c r="C47" s="165">
        <v>6363</v>
      </c>
      <c r="D47" s="166">
        <v>400</v>
      </c>
      <c r="E47" s="165">
        <f>1180+1402</f>
        <v>2582</v>
      </c>
      <c r="F47" s="166">
        <v>3423</v>
      </c>
      <c r="G47" s="165">
        <v>3723</v>
      </c>
      <c r="H47" s="77">
        <f t="shared" si="0"/>
        <v>0.5851013672795851</v>
      </c>
      <c r="I47" s="77">
        <f t="shared" si="1"/>
        <v>1.4419054996127034</v>
      </c>
      <c r="J47" s="161"/>
      <c r="K47" s="108"/>
      <c r="L47" s="101"/>
      <c r="M47" s="126"/>
      <c r="N47" s="126"/>
    </row>
    <row r="48" spans="1:14" ht="18.75" customHeight="1">
      <c r="A48" s="48" t="s">
        <v>94</v>
      </c>
      <c r="B48" s="49" t="s">
        <v>179</v>
      </c>
      <c r="C48" s="165">
        <v>2613</v>
      </c>
      <c r="D48" s="166">
        <v>500</v>
      </c>
      <c r="E48" s="165">
        <f>700+32</f>
        <v>732</v>
      </c>
      <c r="F48" s="166">
        <v>1100</v>
      </c>
      <c r="G48" s="165">
        <v>1500</v>
      </c>
      <c r="H48" s="77">
        <f t="shared" si="0"/>
        <v>0.574052812858783</v>
      </c>
      <c r="I48" s="77">
        <f t="shared" si="1"/>
        <v>2.0491803278688523</v>
      </c>
      <c r="J48" s="161"/>
      <c r="K48" s="108"/>
      <c r="L48" s="101"/>
      <c r="M48" s="126"/>
      <c r="N48" s="126"/>
    </row>
    <row r="49" spans="1:14" ht="18.75" customHeight="1">
      <c r="A49" s="48" t="s">
        <v>95</v>
      </c>
      <c r="B49" s="49" t="s">
        <v>124</v>
      </c>
      <c r="C49" s="165">
        <v>400105</v>
      </c>
      <c r="D49" s="166">
        <v>786</v>
      </c>
      <c r="E49" s="165">
        <f>202465+217</f>
        <v>202682</v>
      </c>
      <c r="F49" s="166">
        <f>152388+193</f>
        <v>152581</v>
      </c>
      <c r="G49" s="165">
        <v>200581</v>
      </c>
      <c r="H49" s="77">
        <f t="shared" si="0"/>
        <v>0.5013209032628935</v>
      </c>
      <c r="I49" s="77">
        <f t="shared" si="1"/>
        <v>0.9896340079533457</v>
      </c>
      <c r="J49" s="161"/>
      <c r="K49" s="108"/>
      <c r="L49" s="101"/>
      <c r="M49" s="126"/>
      <c r="N49" s="126"/>
    </row>
    <row r="50" spans="1:14" ht="18.75" customHeight="1">
      <c r="A50" s="48" t="s">
        <v>96</v>
      </c>
      <c r="B50" s="49" t="s">
        <v>125</v>
      </c>
      <c r="C50" s="165">
        <v>600</v>
      </c>
      <c r="D50" s="166"/>
      <c r="E50" s="165">
        <v>33</v>
      </c>
      <c r="F50" s="166">
        <v>31</v>
      </c>
      <c r="G50" s="165">
        <v>31</v>
      </c>
      <c r="H50" s="77">
        <f t="shared" si="0"/>
        <v>0.051666666666666666</v>
      </c>
      <c r="I50" s="77">
        <f>G50/E50</f>
        <v>0.9393939393939394</v>
      </c>
      <c r="J50" s="161"/>
      <c r="K50" s="108"/>
      <c r="L50" s="101"/>
      <c r="M50" s="126"/>
      <c r="N50" s="126"/>
    </row>
    <row r="51" spans="1:14" ht="18.75" customHeight="1">
      <c r="A51" s="48" t="s">
        <v>97</v>
      </c>
      <c r="B51" s="49" t="s">
        <v>180</v>
      </c>
      <c r="C51" s="165">
        <v>1616</v>
      </c>
      <c r="D51" s="166"/>
      <c r="E51" s="165">
        <v>1133</v>
      </c>
      <c r="F51" s="166">
        <v>557</v>
      </c>
      <c r="G51" s="165">
        <v>771</v>
      </c>
      <c r="H51" s="77">
        <f t="shared" si="0"/>
        <v>0.4771039603960396</v>
      </c>
      <c r="I51" s="77">
        <f aca="true" t="shared" si="2" ref="I51:I59">G51/E51</f>
        <v>0.6804942630185349</v>
      </c>
      <c r="J51" s="161"/>
      <c r="K51" s="108"/>
      <c r="L51" s="101"/>
      <c r="M51" s="126"/>
      <c r="N51" s="126"/>
    </row>
    <row r="52" spans="1:14" ht="18.75" customHeight="1">
      <c r="A52" s="48" t="s">
        <v>98</v>
      </c>
      <c r="B52" s="49" t="s">
        <v>126</v>
      </c>
      <c r="C52" s="165">
        <v>3095</v>
      </c>
      <c r="D52" s="166"/>
      <c r="E52" s="165">
        <v>537</v>
      </c>
      <c r="F52" s="166">
        <v>464</v>
      </c>
      <c r="G52" s="165">
        <v>794</v>
      </c>
      <c r="H52" s="77">
        <f>G52/C52</f>
        <v>0.25654281098546045</v>
      </c>
      <c r="I52" s="77">
        <f t="shared" si="2"/>
        <v>1.4785847299813781</v>
      </c>
      <c r="J52" s="161"/>
      <c r="K52" s="161"/>
      <c r="L52" s="101"/>
      <c r="M52" s="126"/>
      <c r="N52" s="126"/>
    </row>
    <row r="53" spans="1:14" ht="18.75" customHeight="1">
      <c r="A53" s="48" t="s">
        <v>99</v>
      </c>
      <c r="B53" s="49" t="s">
        <v>127</v>
      </c>
      <c r="C53" s="165">
        <v>5523</v>
      </c>
      <c r="D53" s="166"/>
      <c r="E53" s="165">
        <v>862</v>
      </c>
      <c r="F53" s="166">
        <v>747</v>
      </c>
      <c r="G53" s="165">
        <v>1117</v>
      </c>
      <c r="H53" s="77">
        <f>G53/C53</f>
        <v>0.2022451566177802</v>
      </c>
      <c r="I53" s="77">
        <f>G53/E53</f>
        <v>1.2958236658932714</v>
      </c>
      <c r="J53" s="161"/>
      <c r="K53" s="161"/>
      <c r="L53" s="101"/>
      <c r="M53" s="126"/>
      <c r="N53" s="126"/>
    </row>
    <row r="54" spans="1:14" ht="18.75" customHeight="1">
      <c r="A54" s="48" t="s">
        <v>135</v>
      </c>
      <c r="B54" s="49" t="s">
        <v>128</v>
      </c>
      <c r="C54" s="165">
        <v>956</v>
      </c>
      <c r="D54" s="166"/>
      <c r="E54" s="165">
        <v>86</v>
      </c>
      <c r="F54" s="166">
        <v>58</v>
      </c>
      <c r="G54" s="165">
        <v>195</v>
      </c>
      <c r="H54" s="77">
        <f t="shared" si="0"/>
        <v>0.20397489539748953</v>
      </c>
      <c r="I54" s="77">
        <f t="shared" si="2"/>
        <v>2.2674418604651163</v>
      </c>
      <c r="J54" s="161"/>
      <c r="K54" s="161"/>
      <c r="L54" s="101"/>
      <c r="M54" s="126"/>
      <c r="N54" s="126"/>
    </row>
    <row r="55" spans="1:14" ht="18.75" customHeight="1">
      <c r="A55" s="48" t="s">
        <v>136</v>
      </c>
      <c r="B55" s="49" t="s">
        <v>129</v>
      </c>
      <c r="C55" s="165">
        <v>2500</v>
      </c>
      <c r="D55" s="166"/>
      <c r="E55" s="165">
        <v>696</v>
      </c>
      <c r="F55" s="166">
        <v>10</v>
      </c>
      <c r="G55" s="165">
        <v>717</v>
      </c>
      <c r="H55" s="77">
        <f t="shared" si="0"/>
        <v>0.2868</v>
      </c>
      <c r="I55" s="77">
        <f t="shared" si="2"/>
        <v>1.0301724137931034</v>
      </c>
      <c r="J55" s="161"/>
      <c r="K55" s="108"/>
      <c r="L55" s="101"/>
      <c r="M55" s="126"/>
      <c r="N55" s="126"/>
    </row>
    <row r="56" spans="1:14" ht="18.75" customHeight="1">
      <c r="A56" s="48" t="s">
        <v>137</v>
      </c>
      <c r="B56" s="49" t="s">
        <v>130</v>
      </c>
      <c r="C56" s="165">
        <v>77341</v>
      </c>
      <c r="D56" s="166"/>
      <c r="E56" s="165">
        <f>39153+2802</f>
        <v>41955</v>
      </c>
      <c r="F56" s="166">
        <v>30074</v>
      </c>
      <c r="G56" s="165">
        <v>40074</v>
      </c>
      <c r="H56" s="77">
        <f t="shared" si="0"/>
        <v>0.5181469078496528</v>
      </c>
      <c r="I56" s="77">
        <f t="shared" si="2"/>
        <v>0.9551662495530926</v>
      </c>
      <c r="J56" s="161"/>
      <c r="K56" s="108"/>
      <c r="L56" s="101"/>
      <c r="M56" s="126"/>
      <c r="N56" s="126"/>
    </row>
    <row r="57" spans="1:14" ht="18.75" customHeight="1">
      <c r="A57" s="48" t="s">
        <v>138</v>
      </c>
      <c r="B57" s="49" t="s">
        <v>131</v>
      </c>
      <c r="C57" s="165">
        <v>104845</v>
      </c>
      <c r="D57" s="166">
        <f>1566+578</f>
        <v>2144</v>
      </c>
      <c r="E57" s="165">
        <v>56618</v>
      </c>
      <c r="F57" s="166">
        <v>37247</v>
      </c>
      <c r="G57" s="165">
        <v>51247</v>
      </c>
      <c r="H57" s="77">
        <f t="shared" si="0"/>
        <v>0.48878821116886834</v>
      </c>
      <c r="I57" s="77">
        <f t="shared" si="2"/>
        <v>0.9051361757744887</v>
      </c>
      <c r="J57" s="161"/>
      <c r="K57" s="108"/>
      <c r="L57" s="101"/>
      <c r="M57" s="126"/>
      <c r="N57" s="210"/>
    </row>
    <row r="58" spans="1:14" ht="18.75" customHeight="1">
      <c r="A58" s="48" t="s">
        <v>139</v>
      </c>
      <c r="B58" s="49" t="s">
        <v>187</v>
      </c>
      <c r="C58" s="165">
        <v>24776</v>
      </c>
      <c r="D58" s="166"/>
      <c r="E58" s="165">
        <v>15799</v>
      </c>
      <c r="F58" s="166">
        <v>11320</v>
      </c>
      <c r="G58" s="165">
        <v>13820</v>
      </c>
      <c r="H58" s="77">
        <f t="shared" si="0"/>
        <v>0.5577978689053923</v>
      </c>
      <c r="I58" s="77">
        <f t="shared" si="2"/>
        <v>0.8747389075257928</v>
      </c>
      <c r="J58" s="161"/>
      <c r="K58" s="108"/>
      <c r="L58" s="101"/>
      <c r="M58" s="126"/>
      <c r="N58" s="126"/>
    </row>
    <row r="59" spans="1:14" ht="18.75" customHeight="1">
      <c r="A59" s="48" t="s">
        <v>140</v>
      </c>
      <c r="B59" s="49" t="s">
        <v>132</v>
      </c>
      <c r="C59" s="165">
        <v>2422</v>
      </c>
      <c r="D59" s="166"/>
      <c r="E59" s="165">
        <v>475</v>
      </c>
      <c r="F59" s="166">
        <v>300</v>
      </c>
      <c r="G59" s="165">
        <v>300</v>
      </c>
      <c r="H59" s="77">
        <f t="shared" si="0"/>
        <v>0.12386457473162675</v>
      </c>
      <c r="I59" s="77">
        <f t="shared" si="2"/>
        <v>0.631578947368421</v>
      </c>
      <c r="J59" s="161"/>
      <c r="K59" s="108"/>
      <c r="L59" s="101"/>
      <c r="M59" s="116"/>
      <c r="N59" s="126"/>
    </row>
    <row r="60" spans="1:11" s="100" customFormat="1" ht="18.75" customHeight="1">
      <c r="A60" s="66">
        <v>3</v>
      </c>
      <c r="B60" s="67" t="s">
        <v>22</v>
      </c>
      <c r="C60" s="163">
        <v>12034</v>
      </c>
      <c r="D60" s="164"/>
      <c r="E60" s="163"/>
      <c r="F60" s="164"/>
      <c r="G60" s="163"/>
      <c r="H60" s="76"/>
      <c r="I60" s="76"/>
      <c r="J60" s="181"/>
      <c r="K60" s="107"/>
    </row>
    <row r="61" spans="1:14" ht="18.75" customHeight="1">
      <c r="A61" s="66" t="s">
        <v>15</v>
      </c>
      <c r="B61" s="67" t="s">
        <v>145</v>
      </c>
      <c r="C61" s="163">
        <f>C62+C91</f>
        <v>38</v>
      </c>
      <c r="D61" s="164">
        <f>D62+D91</f>
        <v>0</v>
      </c>
      <c r="E61" s="163">
        <f>E62+E91</f>
        <v>48825</v>
      </c>
      <c r="F61" s="164">
        <f>F62+F91</f>
        <v>0</v>
      </c>
      <c r="G61" s="163">
        <f>G62+G91</f>
        <v>38</v>
      </c>
      <c r="H61" s="76">
        <f>G61/C61</f>
        <v>1</v>
      </c>
      <c r="I61" s="76">
        <f>G61/E61</f>
        <v>0.0007782898105478751</v>
      </c>
      <c r="J61" s="161"/>
      <c r="L61" s="104"/>
      <c r="M61" s="104"/>
      <c r="N61" s="126"/>
    </row>
    <row r="62" spans="1:11" s="100" customFormat="1" ht="18.75" customHeight="1">
      <c r="A62" s="66">
        <v>1</v>
      </c>
      <c r="B62" s="67" t="s">
        <v>59</v>
      </c>
      <c r="C62" s="163">
        <f>C63+C83</f>
        <v>0</v>
      </c>
      <c r="D62" s="164">
        <f>D63+D83</f>
        <v>0</v>
      </c>
      <c r="E62" s="163">
        <f>E63+E83</f>
        <v>48725</v>
      </c>
      <c r="F62" s="164">
        <f>F63+F83</f>
        <v>0</v>
      </c>
      <c r="G62" s="163">
        <f>G63+G83</f>
        <v>0</v>
      </c>
      <c r="H62" s="76"/>
      <c r="I62" s="76"/>
      <c r="J62" s="181"/>
      <c r="K62" s="107"/>
    </row>
    <row r="63" spans="1:11" s="100" customFormat="1" ht="18.75" customHeight="1">
      <c r="A63" s="66" t="s">
        <v>93</v>
      </c>
      <c r="B63" s="67" t="s">
        <v>82</v>
      </c>
      <c r="C63" s="163">
        <f>C64+C67</f>
        <v>0</v>
      </c>
      <c r="D63" s="164">
        <f>D64+D67</f>
        <v>0</v>
      </c>
      <c r="E63" s="163">
        <f>E64+E67</f>
        <v>21865</v>
      </c>
      <c r="F63" s="164">
        <f>F64+F67</f>
        <v>0</v>
      </c>
      <c r="G63" s="163">
        <f>G64+G67</f>
        <v>0</v>
      </c>
      <c r="H63" s="76"/>
      <c r="I63" s="76"/>
      <c r="J63" s="181"/>
      <c r="K63" s="107"/>
    </row>
    <row r="64" spans="1:10" ht="18.75" customHeight="1">
      <c r="A64" s="42" t="s">
        <v>112</v>
      </c>
      <c r="B64" s="43" t="s">
        <v>83</v>
      </c>
      <c r="C64" s="165">
        <f>C66+C65</f>
        <v>0</v>
      </c>
      <c r="D64" s="166">
        <f>D66+D65</f>
        <v>0</v>
      </c>
      <c r="E64" s="165">
        <f>E66+E65</f>
        <v>20591</v>
      </c>
      <c r="F64" s="166">
        <f>F66+F65</f>
        <v>0</v>
      </c>
      <c r="G64" s="165">
        <f>G66+G65</f>
        <v>0</v>
      </c>
      <c r="H64" s="77"/>
      <c r="I64" s="77"/>
      <c r="J64" s="161"/>
    </row>
    <row r="65" spans="1:12" ht="18.75" customHeight="1">
      <c r="A65" s="42"/>
      <c r="B65" s="44" t="s">
        <v>155</v>
      </c>
      <c r="C65" s="165"/>
      <c r="D65" s="166"/>
      <c r="E65" s="165">
        <v>8268</v>
      </c>
      <c r="F65" s="166"/>
      <c r="G65" s="165"/>
      <c r="H65" s="77"/>
      <c r="I65" s="77"/>
      <c r="J65" s="161"/>
      <c r="K65" s="108"/>
      <c r="L65" s="161"/>
    </row>
    <row r="66" spans="1:13" ht="18.75" customHeight="1">
      <c r="A66" s="42"/>
      <c r="B66" s="44" t="s">
        <v>84</v>
      </c>
      <c r="C66" s="165"/>
      <c r="D66" s="166"/>
      <c r="E66" s="165">
        <v>12323</v>
      </c>
      <c r="F66" s="166"/>
      <c r="G66" s="165"/>
      <c r="H66" s="77"/>
      <c r="I66" s="77"/>
      <c r="J66" s="161"/>
      <c r="K66" s="108"/>
      <c r="L66" s="161"/>
      <c r="M66" s="108"/>
    </row>
    <row r="67" spans="1:10" ht="18.75" customHeight="1">
      <c r="A67" s="42" t="s">
        <v>112</v>
      </c>
      <c r="B67" s="44" t="s">
        <v>85</v>
      </c>
      <c r="C67" s="165">
        <f>C68+C74+C79+C82</f>
        <v>0</v>
      </c>
      <c r="D67" s="166"/>
      <c r="E67" s="165">
        <f>E68+E74+E79+E82</f>
        <v>1274</v>
      </c>
      <c r="F67" s="166">
        <f>F68+F74+F79+F82</f>
        <v>0</v>
      </c>
      <c r="G67" s="165">
        <f>G68+G74+G79+G82</f>
        <v>0</v>
      </c>
      <c r="H67" s="77"/>
      <c r="I67" s="77"/>
      <c r="J67" s="161"/>
    </row>
    <row r="68" spans="1:10" ht="18.75" customHeight="1">
      <c r="A68" s="42"/>
      <c r="B68" s="44" t="s">
        <v>149</v>
      </c>
      <c r="C68" s="165">
        <f>C69+C70+C73</f>
        <v>0</v>
      </c>
      <c r="D68" s="165">
        <f>D69+D70+D73</f>
        <v>0</v>
      </c>
      <c r="E68" s="165">
        <f>E69+E70+E73</f>
        <v>900</v>
      </c>
      <c r="F68" s="165">
        <f>F69+F70+F73</f>
        <v>0</v>
      </c>
      <c r="G68" s="165">
        <f>G69+G70+G73</f>
        <v>0</v>
      </c>
      <c r="H68" s="77"/>
      <c r="I68" s="77"/>
      <c r="J68" s="161"/>
    </row>
    <row r="69" spans="1:12" ht="39.75" customHeight="1">
      <c r="A69" s="42"/>
      <c r="B69" s="45" t="s">
        <v>190</v>
      </c>
      <c r="C69" s="165"/>
      <c r="D69" s="166"/>
      <c r="E69" s="165">
        <v>900</v>
      </c>
      <c r="F69" s="166"/>
      <c r="G69" s="165"/>
      <c r="H69" s="77"/>
      <c r="I69" s="77"/>
      <c r="J69" s="161"/>
      <c r="K69" s="108"/>
      <c r="L69" s="104"/>
    </row>
    <row r="70" spans="1:10" ht="78" customHeight="1">
      <c r="A70" s="42"/>
      <c r="B70" s="45" t="s">
        <v>191</v>
      </c>
      <c r="C70" s="165">
        <f>C71+C72</f>
        <v>0</v>
      </c>
      <c r="D70" s="166">
        <f>D71+D72</f>
        <v>0</v>
      </c>
      <c r="E70" s="165">
        <f>E71+E72</f>
        <v>0</v>
      </c>
      <c r="F70" s="166">
        <f>F71+F72</f>
        <v>0</v>
      </c>
      <c r="G70" s="165">
        <f>G71+G72</f>
        <v>0</v>
      </c>
      <c r="H70" s="77"/>
      <c r="I70" s="77"/>
      <c r="J70" s="161"/>
    </row>
    <row r="71" spans="1:10" ht="20.25" customHeight="1" hidden="1">
      <c r="A71" s="42"/>
      <c r="B71" s="44" t="s">
        <v>86</v>
      </c>
      <c r="C71" s="165"/>
      <c r="D71" s="166"/>
      <c r="E71" s="165"/>
      <c r="F71" s="166"/>
      <c r="G71" s="165"/>
      <c r="H71" s="77" t="e">
        <f aca="true" t="shared" si="3" ref="H71:H81">G71/C71</f>
        <v>#DIV/0!</v>
      </c>
      <c r="I71" s="77" t="e">
        <f aca="true" t="shared" si="4" ref="I71:I81">G71/E71</f>
        <v>#DIV/0!</v>
      </c>
      <c r="J71" s="161"/>
    </row>
    <row r="72" spans="1:10" ht="20.25" customHeight="1" hidden="1">
      <c r="A72" s="42"/>
      <c r="B72" s="44" t="s">
        <v>87</v>
      </c>
      <c r="C72" s="165"/>
      <c r="D72" s="166"/>
      <c r="E72" s="165"/>
      <c r="F72" s="166"/>
      <c r="G72" s="165"/>
      <c r="H72" s="77" t="e">
        <f t="shared" si="3"/>
        <v>#DIV/0!</v>
      </c>
      <c r="I72" s="77" t="e">
        <f t="shared" si="4"/>
        <v>#DIV/0!</v>
      </c>
      <c r="J72" s="161"/>
    </row>
    <row r="73" spans="1:10" ht="59.25" customHeight="1">
      <c r="A73" s="42"/>
      <c r="B73" s="45" t="s">
        <v>192</v>
      </c>
      <c r="C73" s="165"/>
      <c r="D73" s="166"/>
      <c r="E73" s="165"/>
      <c r="F73" s="166"/>
      <c r="G73" s="165"/>
      <c r="H73" s="77"/>
      <c r="I73" s="77"/>
      <c r="J73" s="161"/>
    </row>
    <row r="74" spans="1:13" ht="18.75" customHeight="1">
      <c r="A74" s="42"/>
      <c r="B74" s="44" t="s">
        <v>150</v>
      </c>
      <c r="C74" s="165">
        <f>C75+C76</f>
        <v>0</v>
      </c>
      <c r="D74" s="166">
        <f>D75+D76</f>
        <v>0</v>
      </c>
      <c r="E74" s="165">
        <f>E75+E76</f>
        <v>374</v>
      </c>
      <c r="F74" s="166">
        <f>F75+F76</f>
        <v>0</v>
      </c>
      <c r="G74" s="165">
        <f>G75+G76</f>
        <v>0</v>
      </c>
      <c r="H74" s="77"/>
      <c r="I74" s="77"/>
      <c r="J74" s="161"/>
      <c r="K74" s="108"/>
      <c r="L74" s="108"/>
      <c r="M74" s="108"/>
    </row>
    <row r="75" spans="1:12" ht="58.5" customHeight="1">
      <c r="A75" s="42"/>
      <c r="B75" s="45" t="s">
        <v>188</v>
      </c>
      <c r="C75" s="165"/>
      <c r="D75" s="166"/>
      <c r="E75" s="165">
        <v>374</v>
      </c>
      <c r="F75" s="166"/>
      <c r="G75" s="165"/>
      <c r="H75" s="77"/>
      <c r="I75" s="77"/>
      <c r="J75" s="161"/>
      <c r="K75" s="108"/>
      <c r="L75" s="104"/>
    </row>
    <row r="76" spans="1:10" ht="73.5" customHeight="1">
      <c r="A76" s="42"/>
      <c r="B76" s="45" t="s">
        <v>189</v>
      </c>
      <c r="C76" s="165">
        <f>C77+C78</f>
        <v>0</v>
      </c>
      <c r="D76" s="166">
        <f>D77+D78</f>
        <v>0</v>
      </c>
      <c r="E76" s="165">
        <f>E77+E78</f>
        <v>0</v>
      </c>
      <c r="F76" s="166">
        <f>F77+F78</f>
        <v>0</v>
      </c>
      <c r="G76" s="165">
        <f>G77+G78</f>
        <v>0</v>
      </c>
      <c r="H76" s="77"/>
      <c r="I76" s="77"/>
      <c r="J76" s="161"/>
    </row>
    <row r="77" spans="1:10" ht="25.5" customHeight="1" hidden="1">
      <c r="A77" s="42"/>
      <c r="B77" s="45" t="s">
        <v>86</v>
      </c>
      <c r="C77" s="165"/>
      <c r="D77" s="166"/>
      <c r="E77" s="165"/>
      <c r="F77" s="166"/>
      <c r="G77" s="165"/>
      <c r="H77" s="77" t="e">
        <f t="shared" si="3"/>
        <v>#DIV/0!</v>
      </c>
      <c r="I77" s="77" t="e">
        <f t="shared" si="4"/>
        <v>#DIV/0!</v>
      </c>
      <c r="J77" s="161"/>
    </row>
    <row r="78" spans="1:10" ht="20.25" customHeight="1" hidden="1">
      <c r="A78" s="42"/>
      <c r="B78" s="44" t="s">
        <v>87</v>
      </c>
      <c r="C78" s="165"/>
      <c r="D78" s="166"/>
      <c r="E78" s="165"/>
      <c r="F78" s="166"/>
      <c r="G78" s="165"/>
      <c r="H78" s="77" t="e">
        <f t="shared" si="3"/>
        <v>#DIV/0!</v>
      </c>
      <c r="I78" s="77" t="e">
        <f t="shared" si="4"/>
        <v>#DIV/0!</v>
      </c>
      <c r="J78" s="161"/>
    </row>
    <row r="79" spans="1:10" ht="37.5" customHeight="1">
      <c r="A79" s="42"/>
      <c r="B79" s="45" t="s">
        <v>151</v>
      </c>
      <c r="C79" s="165">
        <f>C80+C81</f>
        <v>0</v>
      </c>
      <c r="D79" s="166">
        <f>D80+D81</f>
        <v>0</v>
      </c>
      <c r="E79" s="165">
        <f>E80+E81</f>
        <v>0</v>
      </c>
      <c r="F79" s="166">
        <f>F80+F81</f>
        <v>0</v>
      </c>
      <c r="G79" s="165">
        <f>G80+G81</f>
        <v>0</v>
      </c>
      <c r="H79" s="77"/>
      <c r="I79" s="77"/>
      <c r="J79" s="161"/>
    </row>
    <row r="80" spans="1:10" ht="19.5" customHeight="1" hidden="1">
      <c r="A80" s="42"/>
      <c r="B80" s="44" t="s">
        <v>88</v>
      </c>
      <c r="C80" s="165"/>
      <c r="D80" s="166"/>
      <c r="E80" s="165"/>
      <c r="F80" s="166"/>
      <c r="G80" s="165"/>
      <c r="H80" s="77" t="e">
        <f t="shared" si="3"/>
        <v>#DIV/0!</v>
      </c>
      <c r="I80" s="77" t="e">
        <f t="shared" si="4"/>
        <v>#DIV/0!</v>
      </c>
      <c r="J80" s="161"/>
    </row>
    <row r="81" spans="1:10" ht="19.5" customHeight="1" hidden="1">
      <c r="A81" s="42"/>
      <c r="B81" s="44" t="s">
        <v>89</v>
      </c>
      <c r="C81" s="165"/>
      <c r="D81" s="166"/>
      <c r="E81" s="165"/>
      <c r="F81" s="166"/>
      <c r="G81" s="165"/>
      <c r="H81" s="77" t="e">
        <f t="shared" si="3"/>
        <v>#DIV/0!</v>
      </c>
      <c r="I81" s="77" t="e">
        <f t="shared" si="4"/>
        <v>#DIV/0!</v>
      </c>
      <c r="J81" s="161"/>
    </row>
    <row r="82" spans="1:10" ht="37.5" customHeight="1">
      <c r="A82" s="42"/>
      <c r="B82" s="45" t="s">
        <v>152</v>
      </c>
      <c r="C82" s="165"/>
      <c r="D82" s="166"/>
      <c r="E82" s="165"/>
      <c r="F82" s="166"/>
      <c r="G82" s="165"/>
      <c r="H82" s="77"/>
      <c r="I82" s="77"/>
      <c r="J82" s="161"/>
    </row>
    <row r="83" spans="1:13" s="100" customFormat="1" ht="20.25" customHeight="1">
      <c r="A83" s="66">
        <v>2</v>
      </c>
      <c r="B83" s="67" t="s">
        <v>90</v>
      </c>
      <c r="C83" s="163">
        <f>C84+C85</f>
        <v>0</v>
      </c>
      <c r="D83" s="164"/>
      <c r="E83" s="163">
        <f>E84+E85</f>
        <v>26860</v>
      </c>
      <c r="F83" s="164">
        <f>F84+F85</f>
        <v>0</v>
      </c>
      <c r="G83" s="163">
        <f>G84+G85</f>
        <v>0</v>
      </c>
      <c r="H83" s="76"/>
      <c r="I83" s="76"/>
      <c r="J83" s="181"/>
      <c r="K83" s="104"/>
      <c r="L83" s="53"/>
      <c r="M83" s="53"/>
    </row>
    <row r="84" spans="1:13" ht="18.75" customHeight="1">
      <c r="A84" s="42" t="s">
        <v>112</v>
      </c>
      <c r="B84" s="44" t="s">
        <v>83</v>
      </c>
      <c r="C84" s="165"/>
      <c r="D84" s="166"/>
      <c r="E84" s="165">
        <v>26832</v>
      </c>
      <c r="F84" s="166"/>
      <c r="G84" s="165"/>
      <c r="H84" s="77"/>
      <c r="I84" s="77"/>
      <c r="J84" s="161"/>
      <c r="K84" s="108"/>
      <c r="L84" s="108"/>
      <c r="M84" s="108"/>
    </row>
    <row r="85" spans="1:13" ht="18.75" customHeight="1">
      <c r="A85" s="42" t="s">
        <v>112</v>
      </c>
      <c r="B85" s="44" t="s">
        <v>85</v>
      </c>
      <c r="C85" s="165">
        <f>SUM(C86:C90)</f>
        <v>0</v>
      </c>
      <c r="D85" s="166"/>
      <c r="E85" s="165">
        <f>SUM(E86:E90)</f>
        <v>28</v>
      </c>
      <c r="F85" s="166">
        <f>SUM(F86:F90)</f>
        <v>0</v>
      </c>
      <c r="G85" s="165">
        <f>SUM(G86:G90)</f>
        <v>0</v>
      </c>
      <c r="H85" s="77"/>
      <c r="I85" s="77"/>
      <c r="J85" s="161"/>
      <c r="K85" s="108"/>
      <c r="L85" s="108"/>
      <c r="M85" s="108"/>
    </row>
    <row r="86" spans="1:13" ht="18.75" customHeight="1" hidden="1">
      <c r="A86" s="42"/>
      <c r="B86" s="44" t="s">
        <v>91</v>
      </c>
      <c r="C86" s="165"/>
      <c r="D86" s="166"/>
      <c r="E86" s="165"/>
      <c r="F86" s="166"/>
      <c r="G86" s="165"/>
      <c r="H86" s="77"/>
      <c r="I86" s="77"/>
      <c r="J86" s="161"/>
      <c r="K86" s="108"/>
      <c r="L86" s="108"/>
      <c r="M86" s="108"/>
    </row>
    <row r="87" spans="1:13" ht="18.75" customHeight="1" hidden="1">
      <c r="A87" s="42"/>
      <c r="B87" s="44" t="s">
        <v>159</v>
      </c>
      <c r="C87" s="165"/>
      <c r="D87" s="166"/>
      <c r="E87" s="165"/>
      <c r="F87" s="166"/>
      <c r="G87" s="165"/>
      <c r="H87" s="77"/>
      <c r="I87" s="77"/>
      <c r="J87" s="161"/>
      <c r="K87" s="108"/>
      <c r="L87" s="108"/>
      <c r="M87" s="108"/>
    </row>
    <row r="88" spans="1:13" ht="18.75" customHeight="1">
      <c r="A88" s="42"/>
      <c r="B88" s="44" t="s">
        <v>92</v>
      </c>
      <c r="C88" s="165"/>
      <c r="D88" s="166"/>
      <c r="E88" s="165">
        <v>28</v>
      </c>
      <c r="F88" s="166"/>
      <c r="G88" s="165"/>
      <c r="H88" s="77"/>
      <c r="I88" s="77"/>
      <c r="J88" s="161"/>
      <c r="K88" s="108"/>
      <c r="L88" s="108"/>
      <c r="M88" s="108"/>
    </row>
    <row r="89" spans="1:10" ht="19.5" customHeight="1" hidden="1">
      <c r="A89" s="42"/>
      <c r="B89" s="44" t="s">
        <v>114</v>
      </c>
      <c r="C89" s="165"/>
      <c r="D89" s="166"/>
      <c r="E89" s="165"/>
      <c r="F89" s="166"/>
      <c r="G89" s="165"/>
      <c r="H89" s="77" t="e">
        <f>G89/C89</f>
        <v>#DIV/0!</v>
      </c>
      <c r="I89" s="77" t="e">
        <f>G89/E89</f>
        <v>#DIV/0!</v>
      </c>
      <c r="J89" s="161"/>
    </row>
    <row r="90" spans="1:10" ht="36" customHeight="1" hidden="1">
      <c r="A90" s="42"/>
      <c r="B90" s="47" t="s">
        <v>113</v>
      </c>
      <c r="C90" s="165"/>
      <c r="D90" s="166"/>
      <c r="E90" s="165"/>
      <c r="F90" s="166"/>
      <c r="G90" s="165"/>
      <c r="H90" s="77" t="e">
        <f>G90/C90</f>
        <v>#DIV/0!</v>
      </c>
      <c r="I90" s="77" t="e">
        <f>G90/E90</f>
        <v>#DIV/0!</v>
      </c>
      <c r="J90" s="161"/>
    </row>
    <row r="91" spans="1:13" s="100" customFormat="1" ht="20.25" customHeight="1">
      <c r="A91" s="66">
        <v>2</v>
      </c>
      <c r="B91" s="67" t="s">
        <v>160</v>
      </c>
      <c r="C91" s="163">
        <f>C92+C95</f>
        <v>38</v>
      </c>
      <c r="D91" s="164">
        <f>D92+D95</f>
        <v>0</v>
      </c>
      <c r="E91" s="163">
        <f>E92+E95</f>
        <v>100</v>
      </c>
      <c r="F91" s="164">
        <f>F92+F95</f>
        <v>0</v>
      </c>
      <c r="G91" s="163">
        <f>G92+G95</f>
        <v>38</v>
      </c>
      <c r="H91" s="76">
        <f>G91/C91</f>
        <v>1</v>
      </c>
      <c r="I91" s="76">
        <f>G91/E91</f>
        <v>0.38</v>
      </c>
      <c r="J91" s="181"/>
      <c r="K91" s="104"/>
      <c r="L91" s="53"/>
      <c r="M91" s="53"/>
    </row>
    <row r="92" spans="1:11" s="100" customFormat="1" ht="19.5" customHeight="1" hidden="1">
      <c r="A92" s="66" t="s">
        <v>81</v>
      </c>
      <c r="B92" s="67" t="s">
        <v>83</v>
      </c>
      <c r="C92" s="163">
        <f>C93+C94</f>
        <v>0</v>
      </c>
      <c r="D92" s="163">
        <f>D93+D94</f>
        <v>0</v>
      </c>
      <c r="E92" s="163">
        <f>E93+E94</f>
        <v>0</v>
      </c>
      <c r="F92" s="163">
        <f>F93+F94</f>
        <v>0</v>
      </c>
      <c r="G92" s="163">
        <f>G93+G94</f>
        <v>0</v>
      </c>
      <c r="H92" s="76"/>
      <c r="I92" s="76"/>
      <c r="J92" s="181"/>
      <c r="K92" s="107"/>
    </row>
    <row r="93" spans="1:10" ht="53.25" customHeight="1" hidden="1">
      <c r="A93" s="46"/>
      <c r="B93" s="47" t="s">
        <v>141</v>
      </c>
      <c r="C93" s="165"/>
      <c r="D93" s="166"/>
      <c r="E93" s="165"/>
      <c r="F93" s="166"/>
      <c r="G93" s="165"/>
      <c r="H93" s="77"/>
      <c r="I93" s="77"/>
      <c r="J93" s="161"/>
    </row>
    <row r="94" spans="1:10" ht="57" customHeight="1" hidden="1">
      <c r="A94" s="46"/>
      <c r="B94" s="47" t="s">
        <v>156</v>
      </c>
      <c r="C94" s="165"/>
      <c r="D94" s="166"/>
      <c r="E94" s="165"/>
      <c r="F94" s="166"/>
      <c r="G94" s="165"/>
      <c r="H94" s="77"/>
      <c r="I94" s="77"/>
      <c r="J94" s="161"/>
    </row>
    <row r="95" spans="1:11" s="100" customFormat="1" ht="19.5" customHeight="1">
      <c r="A95" s="66" t="s">
        <v>81</v>
      </c>
      <c r="B95" s="67" t="s">
        <v>85</v>
      </c>
      <c r="C95" s="163">
        <f>C96+C99+C100+C101+C102+C103+C104</f>
        <v>38</v>
      </c>
      <c r="D95" s="164">
        <f>D96+D99+D100+D101+D102+D103+D104</f>
        <v>0</v>
      </c>
      <c r="E95" s="163">
        <f>E96+E99+E100+E101+E102+E103+E104</f>
        <v>100</v>
      </c>
      <c r="F95" s="164">
        <f>F96+F99+F100+F101+F102+F103+F104</f>
        <v>0</v>
      </c>
      <c r="G95" s="163">
        <f>G96+G99+G100+G101+G102+G103+G104</f>
        <v>38</v>
      </c>
      <c r="H95" s="76">
        <f>G95/C95</f>
        <v>1</v>
      </c>
      <c r="I95" s="76">
        <f>G95/E95</f>
        <v>0.38</v>
      </c>
      <c r="J95" s="181"/>
      <c r="K95" s="107"/>
    </row>
    <row r="96" spans="1:10" ht="36.75" customHeight="1">
      <c r="A96" s="82"/>
      <c r="B96" s="83" t="s">
        <v>142</v>
      </c>
      <c r="C96" s="167">
        <f>C97+C98</f>
        <v>0</v>
      </c>
      <c r="D96" s="167">
        <f>D97+D98</f>
        <v>0</v>
      </c>
      <c r="E96" s="167">
        <v>100</v>
      </c>
      <c r="F96" s="167">
        <f>F97+F98</f>
        <v>0</v>
      </c>
      <c r="G96" s="167">
        <f>G97+G98</f>
        <v>0</v>
      </c>
      <c r="H96" s="77"/>
      <c r="I96" s="77"/>
      <c r="J96" s="161"/>
    </row>
    <row r="97" spans="1:10" ht="20.25" customHeight="1">
      <c r="A97" s="42"/>
      <c r="B97" s="44" t="s">
        <v>147</v>
      </c>
      <c r="C97" s="165"/>
      <c r="D97" s="166"/>
      <c r="E97" s="165">
        <v>165</v>
      </c>
      <c r="F97" s="166"/>
      <c r="G97" s="165"/>
      <c r="H97" s="77"/>
      <c r="I97" s="77"/>
      <c r="J97" s="161"/>
    </row>
    <row r="98" spans="1:10" ht="20.25" customHeight="1">
      <c r="A98" s="42"/>
      <c r="B98" s="44" t="s">
        <v>148</v>
      </c>
      <c r="C98" s="165"/>
      <c r="D98" s="166"/>
      <c r="E98" s="165">
        <v>20</v>
      </c>
      <c r="F98" s="166"/>
      <c r="G98" s="165"/>
      <c r="H98" s="77"/>
      <c r="I98" s="77"/>
      <c r="J98" s="161"/>
    </row>
    <row r="99" spans="1:10" ht="20.25" customHeight="1">
      <c r="A99" s="78"/>
      <c r="B99" s="206" t="s">
        <v>143</v>
      </c>
      <c r="C99" s="207">
        <v>38</v>
      </c>
      <c r="D99" s="208"/>
      <c r="E99" s="207"/>
      <c r="F99" s="208"/>
      <c r="G99" s="207">
        <v>38</v>
      </c>
      <c r="H99" s="209">
        <f>G99/C99</f>
        <v>1</v>
      </c>
      <c r="I99" s="209"/>
      <c r="J99" s="161"/>
    </row>
    <row r="100" spans="1:10" ht="23.25" customHeight="1" hidden="1">
      <c r="A100" s="82"/>
      <c r="B100" s="83" t="s">
        <v>161</v>
      </c>
      <c r="C100" s="203"/>
      <c r="D100" s="204"/>
      <c r="E100" s="203"/>
      <c r="F100" s="204"/>
      <c r="G100" s="203"/>
      <c r="H100" s="205"/>
      <c r="I100" s="205"/>
      <c r="J100" s="161"/>
    </row>
    <row r="101" spans="1:10" ht="51" customHeight="1" hidden="1">
      <c r="A101" s="42"/>
      <c r="B101" s="172" t="s">
        <v>162</v>
      </c>
      <c r="C101" s="173"/>
      <c r="D101" s="173"/>
      <c r="E101" s="173"/>
      <c r="F101" s="173"/>
      <c r="G101" s="173"/>
      <c r="H101" s="174"/>
      <c r="I101" s="175"/>
      <c r="J101" s="161"/>
    </row>
    <row r="102" spans="1:10" ht="20.25" customHeight="1" hidden="1">
      <c r="A102" s="42"/>
      <c r="B102" s="44" t="s">
        <v>163</v>
      </c>
      <c r="C102" s="173"/>
      <c r="D102" s="176"/>
      <c r="E102" s="173"/>
      <c r="F102" s="176"/>
      <c r="G102" s="173"/>
      <c r="H102" s="174"/>
      <c r="I102" s="175"/>
      <c r="J102" s="161"/>
    </row>
    <row r="103" spans="1:10" ht="36.75" customHeight="1" hidden="1">
      <c r="A103" s="42"/>
      <c r="B103" s="172" t="s">
        <v>164</v>
      </c>
      <c r="C103" s="173"/>
      <c r="D103" s="173"/>
      <c r="E103" s="173"/>
      <c r="F103" s="173"/>
      <c r="G103" s="173"/>
      <c r="H103" s="174"/>
      <c r="I103" s="175"/>
      <c r="J103" s="161"/>
    </row>
    <row r="104" spans="1:10" ht="23.25" customHeight="1" hidden="1">
      <c r="A104" s="78"/>
      <c r="B104" s="79" t="s">
        <v>153</v>
      </c>
      <c r="C104" s="177"/>
      <c r="D104" s="178"/>
      <c r="E104" s="177"/>
      <c r="F104" s="178"/>
      <c r="G104" s="177"/>
      <c r="H104" s="179"/>
      <c r="I104" s="180"/>
      <c r="J104" s="161"/>
    </row>
    <row r="106" ht="19.5" customHeight="1" hidden="1">
      <c r="B106" s="53" t="s">
        <v>194</v>
      </c>
    </row>
    <row r="107" spans="2:4" ht="19.5" customHeight="1" hidden="1">
      <c r="B107" s="198" t="s">
        <v>193</v>
      </c>
      <c r="C107" s="202"/>
      <c r="D107" s="199">
        <f>D108+D109</f>
        <v>900</v>
      </c>
    </row>
    <row r="108" spans="2:4" ht="19.5" customHeight="1" hidden="1">
      <c r="B108" s="200" t="s">
        <v>71</v>
      </c>
      <c r="C108" s="202"/>
      <c r="D108" s="201">
        <v>400</v>
      </c>
    </row>
    <row r="109" spans="2:4" ht="19.5" customHeight="1" hidden="1">
      <c r="B109" s="200" t="s">
        <v>179</v>
      </c>
      <c r="C109" s="202"/>
      <c r="D109" s="201">
        <v>500</v>
      </c>
    </row>
    <row r="110" spans="2:4" ht="19.5" customHeight="1" hidden="1">
      <c r="B110" s="198" t="s">
        <v>74</v>
      </c>
      <c r="C110" s="202"/>
      <c r="D110" s="199">
        <f>D111</f>
        <v>578</v>
      </c>
    </row>
    <row r="111" spans="2:4" ht="19.5" customHeight="1" hidden="1">
      <c r="B111" s="200" t="s">
        <v>131</v>
      </c>
      <c r="C111" s="202"/>
      <c r="D111" s="201">
        <v>578</v>
      </c>
    </row>
  </sheetData>
  <sheetProtection/>
  <mergeCells count="23">
    <mergeCell ref="C38:C39"/>
    <mergeCell ref="E38:E39"/>
    <mergeCell ref="D38:D39"/>
    <mergeCell ref="A36:I36"/>
    <mergeCell ref="A34:B34"/>
    <mergeCell ref="E34:I34"/>
    <mergeCell ref="A35:I35"/>
    <mergeCell ref="A38:A39"/>
    <mergeCell ref="B38:B39"/>
    <mergeCell ref="H38:I38"/>
    <mergeCell ref="G38:G39"/>
    <mergeCell ref="F38:F39"/>
    <mergeCell ref="E37:I37"/>
    <mergeCell ref="E1:I1"/>
    <mergeCell ref="A3:I3"/>
    <mergeCell ref="A1:B1"/>
    <mergeCell ref="A2:I2"/>
    <mergeCell ref="E5:E6"/>
    <mergeCell ref="E4:I4"/>
    <mergeCell ref="H5:I5"/>
    <mergeCell ref="A5:A6"/>
    <mergeCell ref="B5:B6"/>
    <mergeCell ref="C5:C6"/>
  </mergeCells>
  <printOptions/>
  <pageMargins left="0.3937007874015748" right="0" top="0.52" bottom="0.4" header="0.31496062992125984" footer="0.21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trannamdt1</dc:creator>
  <cp:keywords/>
  <dc:description/>
  <cp:lastModifiedBy>Admin</cp:lastModifiedBy>
  <cp:lastPrinted>2021-06-04T01:56:20Z</cp:lastPrinted>
  <dcterms:created xsi:type="dcterms:W3CDTF">2017-08-10T09:03:06Z</dcterms:created>
  <dcterms:modified xsi:type="dcterms:W3CDTF">2021-06-04T09:35:49Z</dcterms:modified>
  <cp:category/>
  <cp:version/>
  <cp:contentType/>
  <cp:contentStatus/>
</cp:coreProperties>
</file>