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67" activeTab="6"/>
  </bookViews>
  <sheets>
    <sheet name="Biểu Tổng hợp" sheetId="1" r:id="rId1"/>
    <sheet name="01 Can doi NSDP" sheetId="2" r:id="rId2"/>
    <sheet name="02 Dau gia dat" sheetId="3" r:id="rId3"/>
    <sheet name="03 SN có TCĐT" sheetId="4" r:id="rId4"/>
    <sheet name="04 Dat lua" sheetId="5" r:id="rId5"/>
    <sheet name="05 SN Giao duc" sheetId="6" r:id="rId6"/>
    <sheet name="06 Vốn DP NSTW" sheetId="7" r:id="rId7"/>
    <sheet name="Sheet2" sheetId="8" state="hidden" r:id="rId8"/>
    <sheet name="Sheet3" sheetId="9" state="hidden" r:id="rId9"/>
  </sheets>
  <definedNames>
    <definedName name="_xlnm.Print_Area" localSheetId="1">'01 Can doi NSDP'!$A$1:$M$21</definedName>
    <definedName name="_xlnm.Print_Area" localSheetId="2">'02 Dau gia dat'!$A$1:$M$18</definedName>
    <definedName name="_xlnm.Print_Area" localSheetId="3">'03 SN có TCĐT'!$A$1:$M$75</definedName>
    <definedName name="_xlnm.Print_Area" localSheetId="4">'04 Dat lua'!$A$1:$M$14</definedName>
    <definedName name="_xlnm.Print_Area" localSheetId="5">'05 SN Giao duc'!$A$1:$Q$30</definedName>
    <definedName name="_xlnm.Print_Area" localSheetId="6">'06 Vốn DP NSTW'!$A$1:$M$11</definedName>
    <definedName name="_xlnm.Print_Area" localSheetId="0">'Biểu Tổng hợp'!$A$1:$G$23</definedName>
    <definedName name="_xlnm.Print_Titles" localSheetId="1">'01 Can doi NSDP'!$5:$5</definedName>
    <definedName name="_xlnm.Print_Titles" localSheetId="3">'03 SN có TCĐT'!$5:$5</definedName>
    <definedName name="_xlnm.Print_Titles" localSheetId="5">'05 SN Giao duc'!$5:$6</definedName>
    <definedName name="_xlnm.Print_Titles" localSheetId="6">'06 Vốn DP NSTW'!$5:$6</definedName>
  </definedNames>
  <calcPr fullCalcOnLoad="1"/>
</workbook>
</file>

<file path=xl/sharedStrings.xml><?xml version="1.0" encoding="utf-8"?>
<sst xmlns="http://schemas.openxmlformats.org/spreadsheetml/2006/main" count="416" uniqueCount="207">
  <si>
    <t>Số TT</t>
  </si>
  <si>
    <t>Tên công trình</t>
  </si>
  <si>
    <t>TMĐT</t>
  </si>
  <si>
    <t>Ghi chú</t>
  </si>
  <si>
    <t>TỔNG CỘNG</t>
  </si>
  <si>
    <t>A</t>
  </si>
  <si>
    <t>I</t>
  </si>
  <si>
    <t>*</t>
  </si>
  <si>
    <t>Ban QLDA các công trình huyện</t>
  </si>
  <si>
    <t>Đường từ Sân vận động - huyện đội - QL6 và trận địa phòng không</t>
  </si>
  <si>
    <t>II</t>
  </si>
  <si>
    <t>Nâng cấp vỉa hè khối Trường Xuân</t>
  </si>
  <si>
    <t>B</t>
  </si>
  <si>
    <t>Sự nghiệp giao thông</t>
  </si>
  <si>
    <t>Nâng cấp đường từ bản Phiêng Pi B - bản Tênh Lá</t>
  </si>
  <si>
    <t>Nâng cấp đường bản Món - bản Hới Trong</t>
  </si>
  <si>
    <t>Khắc phục hậu quả thiên tai đường từ bản Sáng xã Quài Cang đến bản Chế Á xã Toả Tình</t>
  </si>
  <si>
    <t>Nâng cấp đường vào bản Phình Cứ</t>
  </si>
  <si>
    <t>Nâng cấp đường từ bản Hua Sa A - bản Chế Á</t>
  </si>
  <si>
    <t>Nâng cấp đường vào bản Nà Đắng</t>
  </si>
  <si>
    <t>Nâng cấp đường khối 20/7 - bản Đông</t>
  </si>
  <si>
    <t>Nâng cấp đường nội thị khối Tân Giang</t>
  </si>
  <si>
    <t>Nâng cấp đường vào bản Kể Cải</t>
  </si>
  <si>
    <t>Nâng cấp đường vào bản Thẳm Nặm (giai đoạn 1)</t>
  </si>
  <si>
    <t>Nâng cấp đường vào bản Phình Sáng</t>
  </si>
  <si>
    <t>Nâng cấp đường vào bản Kéo Lạ</t>
  </si>
  <si>
    <t>Nâng cấp đường, ngầm tràn bản Nậm Cá</t>
  </si>
  <si>
    <t>Nâng cấp đường Bản Bon A - Noong bả</t>
  </si>
  <si>
    <t>Nâng cấp cầu bản Xuân Tươi</t>
  </si>
  <si>
    <t>Nâng cấp đường vào bản Xá Tự ( giai đoạn 1)</t>
  </si>
  <si>
    <t>Nâng cấp đường vào bản Co phát (giai đoạn 1)</t>
  </si>
  <si>
    <t>Nâng cấp đường vào bản Trạm Củ (giai đoạn I)</t>
  </si>
  <si>
    <t>Nâng cấp đường vào bản Phiêng Cải</t>
  </si>
  <si>
    <t>Sự nghiệp thủy lợi</t>
  </si>
  <si>
    <t>Hệ thống tưới ẩm (cây ăn quả)</t>
  </si>
  <si>
    <t>Sự nghiệp kinh tế khác</t>
  </si>
  <si>
    <t>Khắc phục hậu quả thiên tai công trình khu TĐC thị trấn Tuần Giáo</t>
  </si>
  <si>
    <t>Hạ tầng khu đất xen kẹt khối Tân Giang</t>
  </si>
  <si>
    <t>Xây dựng hạ tầng khu trung tâm xã mới xã Quài Cang</t>
  </si>
  <si>
    <t>Nâng cấp cầu bản Hiệu</t>
  </si>
  <si>
    <t>Công trình tiếp chi</t>
  </si>
  <si>
    <t>Khắc phục hậu quả thiên tai tuyến đường Pú Nhung - Rạng Đông - Phình Sáng</t>
  </si>
  <si>
    <t>Đèn chiếu sáng, đèn trang trí khu trung tâm thị trấn Tuần Giáo (QL6, QL279 + đường tránh QL279)</t>
  </si>
  <si>
    <t>Kè chống sạt lở suối Nậm Hon (đoạn bản Giăng xã Quài Cang)</t>
  </si>
  <si>
    <t>Sửa chữa, cải tạo trụ sở HĐND-UBND huyện</t>
  </si>
  <si>
    <t>Nâng cấp đường QL279 - bản Pom Sinh</t>
  </si>
  <si>
    <t>Nâng cấp kênh nội đồng bản Che Phai + bản Kép (giai đoạn 2)</t>
  </si>
  <si>
    <t>Sửa chữa trụ sở xã Mùn Chung + xã Mường Mùn</t>
  </si>
  <si>
    <t>Xây dựng CSHT khu đất đất giá QSD đất khu đất dưỡng lão khối Tân Tiến</t>
  </si>
  <si>
    <t>Kế hoạch vốn năm 2021</t>
  </si>
  <si>
    <t>Nâng cấp đường vào bản Co phát (Giai đoạn 2)</t>
  </si>
  <si>
    <t>Nâng cấp đường vào bản Gia Bọp (Giai đoạn 2)</t>
  </si>
  <si>
    <t>Nâng cấp đường bản Hua Mức 3 - Trung tâm xã Pú Xi (giai đoạn 2)</t>
  </si>
  <si>
    <t>Địa điểm xây dựng</t>
  </si>
  <si>
    <t>Thị trấn Tuần Giáo</t>
  </si>
  <si>
    <t>Xã Quài Cang</t>
  </si>
  <si>
    <t>xã Chiềng sinh</t>
  </si>
  <si>
    <t>xã Mùn Chung + xã Mường Mùn</t>
  </si>
  <si>
    <t>Nâng cấp đường vào bản Hua Ca - Thẳm Pao xã Quài Tở (giai đoạn 1)</t>
  </si>
  <si>
    <t>Kênh tiêu úng, kênh nội đồng, Chống xói kênh  khu vực Bản Chấng, bản Bông, bản Đứa, Xuân Ban</t>
  </si>
  <si>
    <t>Ban QLDA các công trình</t>
  </si>
  <si>
    <t>Nâng cấp sửa chữa NSH bản Nậm Cá</t>
  </si>
  <si>
    <t>C</t>
  </si>
  <si>
    <t xml:space="preserve">Nâng cấp đường bản Phung + bản Phủ + bản Sái Ngoài </t>
  </si>
  <si>
    <t>Đơn vị tính: Triệu đồng</t>
  </si>
  <si>
    <t>Công trình KCM</t>
  </si>
  <si>
    <t>Biểu số 01</t>
  </si>
  <si>
    <t>Biểu số 02</t>
  </si>
  <si>
    <t>PHÂN BỔ CHI TIẾT NGUỒN VỐN HỖ TRỢ ĐẤT LÚA NĂM 2021</t>
  </si>
  <si>
    <t>Biểu số 03</t>
  </si>
  <si>
    <t>TT</t>
  </si>
  <si>
    <t>Xã Phình Sáng</t>
  </si>
  <si>
    <t>Xã Tênh Phông</t>
  </si>
  <si>
    <t>Xã Mùn Chung</t>
  </si>
  <si>
    <t>TT Tuần Giáo</t>
  </si>
  <si>
    <t>Hạ tầng Nhà máy xử lý rác thải huyện Tuần Giáo</t>
  </si>
  <si>
    <t>Trung tâm giáo dục nghề nghiệp và Giáo dục thường xuyên</t>
  </si>
  <si>
    <t>Công viên cây xanh trung tâm huyện Tuần Giáo</t>
  </si>
  <si>
    <t>Trụ sở làm việc Phòng Tài chính - Kế hoạch + Phòng Nội vụ + Phòng Văn hóa</t>
  </si>
  <si>
    <t>Vỉa hè + đường nội thị, thị trấn Tuần Giáo</t>
  </si>
  <si>
    <t>VỐN TỈNH QUẢN LÝ</t>
  </si>
  <si>
    <t>Đường từ bản Hồng Lực xã Nà Sáy – bản Co Đứa xã Mường Khong</t>
  </si>
  <si>
    <t>Xã Mường Khong</t>
  </si>
  <si>
    <t>Giao DM, vốn: QĐ 716</t>
  </si>
  <si>
    <t>Đường Trung tâm xã Tênh Phông (Km1+967) - bản Thẳm Nặm, huyện Tuần Giáo</t>
  </si>
  <si>
    <t>xã Tênh Phông</t>
  </si>
  <si>
    <t>Trung tâm hội nghị huyện Tuần Giáo</t>
  </si>
  <si>
    <t>Trụ sở làm việc thị trấn Tuần Giáo</t>
  </si>
  <si>
    <t>Kè bảo vệ khu dân cư khối Huổi Củ + Tân Tiến</t>
  </si>
  <si>
    <t>Xã Mường Mùn</t>
  </si>
  <si>
    <t>Xã Ta Ma</t>
  </si>
  <si>
    <t>Xã Nà Tòng</t>
  </si>
  <si>
    <t>Xã Pú Nhung</t>
  </si>
  <si>
    <t>Xã Nà Sáy</t>
  </si>
  <si>
    <t>Xã Chiềng Sinh</t>
  </si>
  <si>
    <t>Xã Rạng Đông</t>
  </si>
  <si>
    <t>Xã Pú Xi</t>
  </si>
  <si>
    <t>Xã Quài Nưa</t>
  </si>
  <si>
    <t>Xã Quài Tở</t>
  </si>
  <si>
    <t>Biểu số 04</t>
  </si>
  <si>
    <t>STT</t>
  </si>
  <si>
    <t>Xã Quài Cang
xã Toả Tình</t>
  </si>
  <si>
    <t>Xã Toả Tình</t>
  </si>
  <si>
    <t>Xã Pú Nhung, Rạng Đông, Phình Sáng</t>
  </si>
  <si>
    <t>Xã Chiềng sinh</t>
  </si>
  <si>
    <t xml:space="preserve">Địa điểm xây dựng </t>
  </si>
  <si>
    <t>Khối lượng thực hiện</t>
  </si>
  <si>
    <t>Cải tạo, sửa chữa Trường MN Ta Ma; PTDTBT THCS Ta Ma</t>
  </si>
  <si>
    <t>Cải tạo, sửa chữa trường TH Phình Sáng; TH Nậm Din</t>
  </si>
  <si>
    <t>Xã  Phình Sáng</t>
  </si>
  <si>
    <t xml:space="preserve">Cải tạo, sửa chữa trường THCS Rạng Đông; </t>
  </si>
  <si>
    <t>Cải tạo, sửa chữa trường Mầm non Hoa Sen; TH số 2 Quài Cang</t>
  </si>
  <si>
    <t>Xã Quài Tở; Quài Cang</t>
  </si>
  <si>
    <t>Cải tạo, sửa chữa trường TH Mường Mùn</t>
  </si>
  <si>
    <t>Cải tạo, nâng cấp trường THCS Vừ A Dính</t>
  </si>
  <si>
    <t>Cải tạo mặt bằng và phụ trợ trường tiểu học Pú Xi</t>
  </si>
  <si>
    <t>Cải tạo, nâng cấp trường Mầm non Nậm Din</t>
  </si>
  <si>
    <t>Công trình khởi công mới 2021</t>
  </si>
  <si>
    <t>Cải tạo, sửa chữa các trường MN, TH xã Quài Tở</t>
  </si>
  <si>
    <t>Cải tạo, sửa chữa trường TH&amp;THCS xã Tỏa Tình</t>
  </si>
  <si>
    <t>Xã Tỏa Tình</t>
  </si>
  <si>
    <t>Cải tạo, sửa chữa các trường TH Mường Thín, TH Chiềng Sinh</t>
  </si>
  <si>
    <t>Xã Chiềng Sinh, Mường Thín</t>
  </si>
  <si>
    <t>Cải tạo, sửa chữa các trường MN, TH xã Quài Cang</t>
  </si>
  <si>
    <t>Cải tạo, sửa chữa các trường MN xã Quài Nưa</t>
  </si>
  <si>
    <t>Cải tạo, sửa chữa trường TH Pú Nhung</t>
  </si>
  <si>
    <t>Cải tạo, sửa chữa các trường MN, TH xã Nà Tòng</t>
  </si>
  <si>
    <t>Xã nà Tòng</t>
  </si>
  <si>
    <t>Cải tạo, sửa chữa trường TH Rạng Đông</t>
  </si>
  <si>
    <t>Cải tạo, sửa chữa trường TH Ta Ma</t>
  </si>
  <si>
    <t>Cải tạo, sửa chữa trường TH Mùn Chung</t>
  </si>
  <si>
    <t>Biểu số: 05</t>
  </si>
  <si>
    <t>Phòng Giáo dục và Đào tạo</t>
  </si>
  <si>
    <t>Vốn Cân đối NSĐP (huyện quản lý)</t>
  </si>
  <si>
    <t>Vốn đầu tư từ đấu giá QSD đất</t>
  </si>
  <si>
    <t>Vốn ngân sách huyện (sự nghiệp có tính chất đầu tư)</t>
  </si>
  <si>
    <t>-</t>
  </si>
  <si>
    <t>Sự nghiệp Giáo dục và Đào tạo</t>
  </si>
  <si>
    <t>Hỗ trợ đất trồng lúa</t>
  </si>
  <si>
    <t>Đường từ Ngầm Chiềng An đến Khối Đoàn Kết</t>
  </si>
  <si>
    <t>Xã Nà Sáy + xã Mường Khong</t>
  </si>
  <si>
    <t>Khối lượng thực hiện so với Kế hoạch vốn</t>
  </si>
  <si>
    <t>Khối lượng giải ngân so với Kế hoạch vốn</t>
  </si>
  <si>
    <t>Tên dự án</t>
  </si>
  <si>
    <t>BIỂU TỔNG HỢP KẾ HOẠCH ĐẦU TƯ CÔNG NĂM 2021 (HUYỆN QUẢN LÝ)</t>
  </si>
  <si>
    <t>Lũy kế từ khởi công</t>
  </si>
  <si>
    <t>Khối lượng giải ngân</t>
  </si>
  <si>
    <t>BIỂU TỔNG HỢP KẾ HOẠCH VỐN ĐẦU TƯ TỪ NGUỒN THU TIỀN SỬ DỤNG ĐẤT NĂM 2021</t>
  </si>
  <si>
    <t>BIỂU TỔNG HỢP KẾ HOẠCH NGUỒN VỐN SỰ NGHIỆP CÓ TÍNH CHẤT ĐẦU TƯ NĂM 2021</t>
  </si>
  <si>
    <t>BIỂU TỔNG HỢP TÌNH HÌNH THỰC HIỆN KẾ HOẠCH VỐN SỰ NGHIỆP GIÁO DỤC VÀ ĐÀO TẠO (CÓ TÍNH CHẤT ĐẦU TƯ) NĂM 2021</t>
  </si>
  <si>
    <t>Vốn từ nguồn dự phòng NSTW hỗ trợ năm 2020</t>
  </si>
  <si>
    <t>Biểu số: 06</t>
  </si>
  <si>
    <t>BIỂU TỔNG HỢP TÌNH HÌNH THỰC HIỆN KẾ HOẠCH VỐN TỪ NGUỒN DỰ PHÒNG NSTW HỖ TRỢ NĂM 2020</t>
  </si>
  <si>
    <t>Nguồn dự phòng ngân sách trung ương hỗ trợ</t>
  </si>
  <si>
    <t>Kè bảo vệ khu dân cư và đất sản xuất khu vực bản Cộng I, bản Cộng II, bản Pom Sinh xã Chiềng Đông, huyện Tuần Giáo</t>
  </si>
  <si>
    <t>Xã Chiềng Đông</t>
  </si>
  <si>
    <t>Kè bảo vệ khu dân cư khu vực bản Nát xã Quài Cang, huyện Tuần Giáo</t>
  </si>
  <si>
    <t>Khối lượng thực hiện đến tháng 6/2021</t>
  </si>
  <si>
    <t>Khối lượng giải ngân đến tháng 6/2021</t>
  </si>
  <si>
    <t>Nâng cấp đường khối Huổi Củ</t>
  </si>
  <si>
    <t>Nâng cấp đường bản Sảo - bản Cong</t>
  </si>
  <si>
    <t>Nâng cấp đường bản Chăn</t>
  </si>
  <si>
    <t>Thủy lợi bản Côm, bản Nát</t>
  </si>
  <si>
    <t>Nắp kênh thủy lợi bản Hiệu và thủy lợi bản Nậm Mu</t>
  </si>
  <si>
    <t>Giải phóng mặt bằng trường tiểu học Pú Xi</t>
  </si>
  <si>
    <t>GPMB bổ sung dự án Trường mầm non Mùn Chung</t>
  </si>
  <si>
    <t>Khắc phục hậu quả thiên tai khu nội trú trường PTDTBT THCS Mùn Chung</t>
  </si>
  <si>
    <t>Xây dựng cơ sở hạ tầng khu đấu giá QSD đất khu trung tâm xã Chiềng Đông</t>
  </si>
  <si>
    <t>Thủy lợi bản Cuông xã Quài Cang</t>
  </si>
  <si>
    <t>Quỹ bảo trì đường bộ</t>
  </si>
  <si>
    <t>Nâng cấp đường Nà Chua - Huổi Cáy</t>
  </si>
  <si>
    <t>Nâng cấp đường bản Hiệu - bản Phang</t>
  </si>
  <si>
    <t>Nâng cấp đường bản Lạ</t>
  </si>
  <si>
    <t>Sửa chữa đường Nậm Din - Phảng Củ</t>
  </si>
  <si>
    <t>Sửa chữa tuyến đường từ bản Hốc xã mường Mùn - trung tâm xã Pú Xi</t>
  </si>
  <si>
    <t>Khắc phục hậu quả thiên tai tuyến đường bản Nôm - bản Chăn - Hua Chăn; Pa Cá - Nậm Cá; Phiêng Hin - Hua Sát</t>
  </si>
  <si>
    <t>Xã Nà Sáy; Xã Mường Khong</t>
  </si>
  <si>
    <t>Khắc phục hậu quả thiên tai tuyến đường Pú Nhung - Ta Ma; Tênh Phông - ngã ba Há Dùa</t>
  </si>
  <si>
    <t>Xã Pú Nhung, Tênh Phông; Ta Ma</t>
  </si>
  <si>
    <t>Xã Chiềng Sinh, xã Rạng Đông</t>
  </si>
  <si>
    <t>6 Tháng</t>
  </si>
  <si>
    <t>D</t>
  </si>
  <si>
    <t>Năm 2020</t>
  </si>
  <si>
    <t xml:space="preserve">3 tháng </t>
  </si>
  <si>
    <t>TƯ XL</t>
  </si>
  <si>
    <t xml:space="preserve">6 Tháng </t>
  </si>
  <si>
    <t>Tên các nguồn vốn</t>
  </si>
  <si>
    <t>Kế hoạch vốn giao, điều chỉnh và                                   bổ sung trong năm 2021</t>
  </si>
  <si>
    <t>Số 2186, ngày 18/12/2020</t>
  </si>
  <si>
    <t>Số..., ngày .../.../...</t>
  </si>
  <si>
    <t>Số 635, ngày 12/3/2021</t>
  </si>
  <si>
    <t>1</t>
  </si>
  <si>
    <t>2</t>
  </si>
  <si>
    <t>3</t>
  </si>
  <si>
    <t>4</t>
  </si>
  <si>
    <t>8=5+6+7</t>
  </si>
  <si>
    <t>13</t>
  </si>
  <si>
    <t>Số 838, ngày 27/4/2021</t>
  </si>
  <si>
    <t>8=(5+6+7)</t>
  </si>
  <si>
    <t>TỔNG CỘNG (BAN QLDA CCT)</t>
  </si>
  <si>
    <t>TỔNG CỘNG (VỐN HUYỆN QUẢN LÝ)</t>
  </si>
  <si>
    <t>Nâng cấp đường bản Hua Mức 3 - Trung tâm xã (giai đoạn 1)</t>
  </si>
  <si>
    <t xml:space="preserve">BIỂU TỔNG HỢP TÌNH HÌNH THỰC HIỆN VÀ GIẢI NGÂN KẾ HOẠCH VỐN ĐẦU TƯ </t>
  </si>
  <si>
    <t xml:space="preserve">VÀ VỐN SỰ NGHIỆP CÓ TÍNH CHẤT ĐẦU TƯ 6 THÁNG ĐẦU NĂM 2021 </t>
  </si>
  <si>
    <t>(Kem theo Báo cáo số:         /BC-UBND ngày       tháng 6 năm 2021 của UBND huyện Tuần Giáo)</t>
  </si>
  <si>
    <t xml:space="preserve"> KH vốn năm 2021</t>
  </si>
  <si>
    <t>KH vốn năm 2021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</si>
</sst>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_);_(@_)"/>
    <numFmt numFmtId="181" formatCode="#,##0.0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00"/>
    <numFmt numFmtId="187" formatCode="_-* #,##0.000_-;\-* #,##0.000_-;_-* &quot;-&quot;???_-;_-@_-"/>
    <numFmt numFmtId="188" formatCode="_-* #,##0.0_-;\-* #,##0.0_-;_-* &quot;-&quot;?_-;_-@_-"/>
    <numFmt numFmtId="189" formatCode="_(* #,##0.000_);_(* \(#,##0.000\);_(* &quot;-&quot;???_);_(@_)"/>
    <numFmt numFmtId="190" formatCode="_-* #,##0.0_-;\-* #,##0.0_-;_-* &quot;-&quot;??_-;_-@_-"/>
    <numFmt numFmtId="191" formatCode="_-* #,##0_-;\-* #,##0_-;_-* &quot;-&quot;??_-;_-@_-"/>
    <numFmt numFmtId="192" formatCode="_-* #,##0.0\ _₫_-;\-* #,##0.0\ _₫_-;_-* &quot;-&quot;?\ _₫_-;_-@_-"/>
    <numFmt numFmtId="193" formatCode="_-* #,##0.000_-;\-* #,##0.000_-;_-* &quot;-&quot;??_-;_-@_-"/>
    <numFmt numFmtId="194" formatCode="_-* #,##0.0000_-;\-* #,##0.0000_-;_-* &quot;-&quot;??_-;_-@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</numFmts>
  <fonts count="51">
    <font>
      <sz val="12"/>
      <name val="Times New Roman"/>
      <family val="0"/>
    </font>
    <font>
      <sz val="12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" fontId="7" fillId="0" borderId="0" xfId="64" applyNumberFormat="1" applyFont="1" applyFill="1" applyAlignment="1">
      <alignment vertical="center"/>
      <protection/>
    </xf>
    <xf numFmtId="1" fontId="12" fillId="0" borderId="10" xfId="64" applyNumberFormat="1" applyFont="1" applyFill="1" applyBorder="1" applyAlignment="1">
      <alignment horizontal="center" vertical="center" wrapText="1"/>
      <protection/>
    </xf>
    <xf numFmtId="183" fontId="2" fillId="0" borderId="10" xfId="41" applyNumberFormat="1" applyFont="1" applyFill="1" applyBorder="1" applyAlignment="1">
      <alignment horizontal="right" vertical="center" shrinkToFit="1"/>
    </xf>
    <xf numFmtId="1" fontId="2" fillId="0" borderId="0" xfId="64" applyNumberFormat="1" applyFont="1" applyFill="1" applyAlignment="1">
      <alignment vertical="center"/>
      <protection/>
    </xf>
    <xf numFmtId="183" fontId="7" fillId="0" borderId="10" xfId="64" applyNumberFormat="1" applyFont="1" applyFill="1" applyBorder="1" applyAlignment="1">
      <alignment horizontal="right" vertical="center" shrinkToFit="1"/>
      <protection/>
    </xf>
    <xf numFmtId="1" fontId="7" fillId="0" borderId="10" xfId="6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83" fontId="7" fillId="0" borderId="10" xfId="64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3" fontId="9" fillId="0" borderId="10" xfId="64" applyNumberFormat="1" applyFont="1" applyFill="1" applyBorder="1" applyAlignment="1">
      <alignment horizontal="right" vertical="center" shrinkToFit="1"/>
      <protection/>
    </xf>
    <xf numFmtId="1" fontId="9" fillId="0" borderId="0" xfId="64" applyNumberFormat="1" applyFont="1" applyFill="1" applyAlignment="1">
      <alignment vertical="center"/>
      <protection/>
    </xf>
    <xf numFmtId="1" fontId="7" fillId="0" borderId="11" xfId="64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0" xfId="64" applyNumberFormat="1" applyFont="1" applyFill="1" applyAlignment="1">
      <alignment horizontal="center" vertical="center"/>
      <protection/>
    </xf>
    <xf numFmtId="1" fontId="7" fillId="0" borderId="0" xfId="64" applyNumberFormat="1" applyFont="1" applyFill="1" applyAlignment="1">
      <alignment vertical="center" wrapText="1"/>
      <protection/>
    </xf>
    <xf numFmtId="1" fontId="11" fillId="0" borderId="0" xfId="64" applyNumberFormat="1" applyFont="1" applyFill="1" applyAlignment="1">
      <alignment horizontal="center" vertical="center" wrapText="1"/>
      <protection/>
    </xf>
    <xf numFmtId="1" fontId="7" fillId="0" borderId="0" xfId="64" applyNumberFormat="1" applyFont="1" applyFill="1" applyAlignment="1">
      <alignment horizontal="right" vertical="center"/>
      <protection/>
    </xf>
    <xf numFmtId="1" fontId="7" fillId="0" borderId="0" xfId="64" applyNumberFormat="1" applyFont="1" applyFill="1" applyAlignment="1">
      <alignment horizontal="center" vertical="center"/>
      <protection/>
    </xf>
    <xf numFmtId="49" fontId="7" fillId="0" borderId="0" xfId="64" applyNumberFormat="1" applyFont="1" applyFill="1" applyBorder="1" applyAlignment="1">
      <alignment horizontal="center" vertical="center"/>
      <protection/>
    </xf>
    <xf numFmtId="1" fontId="7" fillId="0" borderId="0" xfId="64" applyNumberFormat="1" applyFont="1" applyFill="1" applyBorder="1" applyAlignment="1">
      <alignment vertical="center" wrapText="1"/>
      <protection/>
    </xf>
    <xf numFmtId="1" fontId="11" fillId="0" borderId="0" xfId="64" applyNumberFormat="1" applyFont="1" applyFill="1" applyBorder="1" applyAlignment="1">
      <alignment horizontal="center" vertical="center" wrapText="1"/>
      <protection/>
    </xf>
    <xf numFmtId="1" fontId="7" fillId="0" borderId="0" xfId="64" applyNumberFormat="1" applyFont="1" applyFill="1" applyBorder="1" applyAlignment="1">
      <alignment horizontal="right" vertical="center"/>
      <protection/>
    </xf>
    <xf numFmtId="1" fontId="7" fillId="0" borderId="0" xfId="64" applyNumberFormat="1" applyFont="1" applyFill="1" applyBorder="1" applyAlignment="1">
      <alignment horizontal="center" vertical="center"/>
      <protection/>
    </xf>
    <xf numFmtId="1" fontId="7" fillId="0" borderId="0" xfId="64" applyNumberFormat="1" applyFont="1" applyFill="1" applyBorder="1" applyAlignment="1">
      <alignment vertical="center"/>
      <protection/>
    </xf>
    <xf numFmtId="1" fontId="7" fillId="0" borderId="0" xfId="64" applyNumberFormat="1" applyFont="1" applyFill="1" applyAlignment="1">
      <alignment horizontal="left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1" fontId="11" fillId="0" borderId="0" xfId="64" applyNumberFormat="1" applyFont="1" applyFill="1" applyAlignment="1">
      <alignment vertical="center"/>
      <protection/>
    </xf>
    <xf numFmtId="1" fontId="2" fillId="0" borderId="10" xfId="6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10" xfId="46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3" fontId="3" fillId="0" borderId="10" xfId="46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83" fontId="0" fillId="0" borderId="10" xfId="46" applyNumberFormat="1" applyFont="1" applyFill="1" applyBorder="1" applyAlignment="1">
      <alignment vertical="center"/>
    </xf>
    <xf numFmtId="183" fontId="7" fillId="0" borderId="11" xfId="64" applyNumberFormat="1" applyFont="1" applyFill="1" applyBorder="1" applyAlignment="1">
      <alignment horizontal="right" vertical="center" shrinkToFit="1"/>
      <protection/>
    </xf>
    <xf numFmtId="4" fontId="3" fillId="0" borderId="0" xfId="0" applyNumberFormat="1" applyFont="1" applyFill="1" applyAlignment="1">
      <alignment vertical="center"/>
    </xf>
    <xf numFmtId="179" fontId="2" fillId="0" borderId="0" xfId="41" applyFont="1" applyFill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0" fontId="3" fillId="0" borderId="0" xfId="62" applyFont="1" applyFill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3" fontId="3" fillId="0" borderId="0" xfId="62" applyNumberFormat="1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3" fontId="0" fillId="0" borderId="10" xfId="62" applyNumberFormat="1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3" fontId="50" fillId="0" borderId="10" xfId="62" applyNumberFormat="1" applyFont="1" applyBorder="1" applyAlignment="1">
      <alignment horizontal="center" vertical="center" wrapText="1"/>
      <protection/>
    </xf>
    <xf numFmtId="3" fontId="50" fillId="0" borderId="10" xfId="62" applyNumberFormat="1" applyFont="1" applyBorder="1" applyAlignment="1">
      <alignment horizontal="left" vertical="center" wrapText="1"/>
      <protection/>
    </xf>
    <xf numFmtId="3" fontId="50" fillId="0" borderId="10" xfId="62" applyNumberFormat="1" applyFont="1" applyFill="1" applyBorder="1" applyAlignment="1">
      <alignment horizontal="center" vertical="center" wrapText="1"/>
      <protection/>
    </xf>
    <xf numFmtId="43" fontId="3" fillId="8" borderId="11" xfId="46" applyNumberFormat="1" applyFont="1" applyFill="1" applyBorder="1" applyAlignment="1">
      <alignment horizontal="center" vertical="center" wrapText="1"/>
    </xf>
    <xf numFmtId="190" fontId="0" fillId="0" borderId="10" xfId="41" applyNumberFormat="1" applyFont="1" applyFill="1" applyBorder="1" applyAlignment="1">
      <alignment vertical="center"/>
    </xf>
    <xf numFmtId="190" fontId="3" fillId="0" borderId="10" xfId="41" applyNumberFormat="1" applyFont="1" applyFill="1" applyBorder="1" applyAlignment="1">
      <alignment vertical="center"/>
    </xf>
    <xf numFmtId="190" fontId="0" fillId="8" borderId="10" xfId="41" applyNumberFormat="1" applyFont="1" applyFill="1" applyBorder="1" applyAlignment="1">
      <alignment vertical="center"/>
    </xf>
    <xf numFmtId="1" fontId="3" fillId="0" borderId="0" xfId="64" applyNumberFormat="1" applyFont="1" applyFill="1" applyAlignment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3" fontId="3" fillId="0" borderId="10" xfId="64" applyNumberFormat="1" applyFont="1" applyFill="1" applyBorder="1" applyAlignment="1">
      <alignment horizontal="center" vertical="center" wrapText="1"/>
      <protection/>
    </xf>
    <xf numFmtId="3" fontId="3" fillId="0" borderId="0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3" fontId="3" fillId="0" borderId="11" xfId="64" applyNumberFormat="1" applyFont="1" applyFill="1" applyBorder="1" applyAlignment="1">
      <alignment horizontal="center" vertical="center" wrapText="1"/>
      <protection/>
    </xf>
    <xf numFmtId="183" fontId="3" fillId="0" borderId="10" xfId="41" applyNumberFormat="1" applyFont="1" applyFill="1" applyBorder="1" applyAlignment="1">
      <alignment horizontal="right" vertical="center" shrinkToFit="1"/>
    </xf>
    <xf numFmtId="1" fontId="3" fillId="0" borderId="10" xfId="64" applyNumberFormat="1" applyFont="1" applyFill="1" applyBorder="1" applyAlignment="1">
      <alignment horizontal="left" vertical="center" wrapText="1"/>
      <protection/>
    </xf>
    <xf numFmtId="1" fontId="3" fillId="0" borderId="10" xfId="64" applyNumberFormat="1" applyFont="1" applyFill="1" applyBorder="1" applyAlignment="1">
      <alignment horizontal="center" vertical="center" wrapText="1"/>
      <protection/>
    </xf>
    <xf numFmtId="1" fontId="3" fillId="0" borderId="0" xfId="64" applyNumberFormat="1" applyFont="1" applyFill="1" applyAlignment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83" fontId="0" fillId="0" borderId="10" xfId="64" applyNumberFormat="1" applyFont="1" applyFill="1" applyBorder="1" applyAlignment="1">
      <alignment horizontal="right" vertical="center" shrinkToFit="1"/>
      <protection/>
    </xf>
    <xf numFmtId="1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83" fontId="0" fillId="0" borderId="10" xfId="64" applyNumberFormat="1" applyFont="1" applyFill="1" applyBorder="1" applyAlignment="1">
      <alignment horizontal="right" vertical="center"/>
      <protection/>
    </xf>
    <xf numFmtId="3" fontId="3" fillId="0" borderId="11" xfId="64" applyNumberFormat="1" applyFont="1" applyFill="1" applyBorder="1" applyAlignment="1" quotePrefix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90" fontId="3" fillId="0" borderId="10" xfId="41" applyNumberFormat="1" applyFont="1" applyFill="1" applyBorder="1" applyAlignment="1">
      <alignment horizontal="right" vertical="center" shrinkToFit="1"/>
    </xf>
    <xf numFmtId="182" fontId="0" fillId="0" borderId="10" xfId="45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 wrapText="1"/>
    </xf>
    <xf numFmtId="183" fontId="3" fillId="0" borderId="10" xfId="0" applyNumberFormat="1" applyFont="1" applyFill="1" applyBorder="1" applyAlignment="1">
      <alignment vertical="center" wrapText="1"/>
    </xf>
    <xf numFmtId="0" fontId="0" fillId="0" borderId="10" xfId="65" applyFont="1" applyFill="1" applyBorder="1" applyAlignment="1">
      <alignment horizontal="center" vertical="center"/>
      <protection/>
    </xf>
    <xf numFmtId="190" fontId="0" fillId="0" borderId="10" xfId="41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62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vertical="center"/>
    </xf>
    <xf numFmtId="49" fontId="3" fillId="0" borderId="11" xfId="64" applyNumberFormat="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0" fontId="3" fillId="0" borderId="10" xfId="41" applyNumberFormat="1" applyFont="1" applyBorder="1" applyAlignment="1">
      <alignment horizontal="center" vertical="center"/>
    </xf>
    <xf numFmtId="200" fontId="3" fillId="0" borderId="10" xfId="6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90" fontId="0" fillId="0" borderId="10" xfId="41" applyNumberFormat="1" applyFont="1" applyBorder="1" applyAlignment="1">
      <alignment horizontal="center" vertical="center"/>
    </xf>
    <xf numFmtId="200" fontId="0" fillId="0" borderId="10" xfId="68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vertical="center"/>
    </xf>
    <xf numFmtId="191" fontId="3" fillId="0" borderId="10" xfId="41" applyNumberFormat="1" applyFont="1" applyFill="1" applyBorder="1" applyAlignment="1">
      <alignment horizontal="right" vertical="center" shrinkToFi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90" fontId="0" fillId="33" borderId="10" xfId="41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190" fontId="0" fillId="33" borderId="10" xfId="41" applyNumberFormat="1" applyFont="1" applyFill="1" applyBorder="1" applyAlignment="1">
      <alignment horizontal="right" vertical="center" shrinkToFit="1"/>
    </xf>
    <xf numFmtId="183" fontId="3" fillId="0" borderId="10" xfId="0" applyNumberFormat="1" applyFont="1" applyFill="1" applyBorder="1" applyAlignment="1">
      <alignment horizontal="center" vertical="center" wrapText="1"/>
    </xf>
    <xf numFmtId="190" fontId="3" fillId="33" borderId="10" xfId="4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vertical="center" wrapText="1"/>
      <protection/>
    </xf>
    <xf numFmtId="191" fontId="3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90" fontId="3" fillId="33" borderId="10" xfId="41" applyNumberFormat="1" applyFont="1" applyFill="1" applyBorder="1" applyAlignment="1">
      <alignment horizontal="right" vertical="center" shrinkToFit="1"/>
    </xf>
    <xf numFmtId="191" fontId="3" fillId="33" borderId="10" xfId="41" applyNumberFormat="1" applyFont="1" applyFill="1" applyBorder="1" applyAlignment="1">
      <alignment horizontal="right" vertical="center" shrinkToFit="1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83" fontId="0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183" fontId="3" fillId="33" borderId="10" xfId="0" applyNumberFormat="1" applyFont="1" applyFill="1" applyBorder="1" applyAlignment="1">
      <alignment vertical="center" wrapText="1"/>
    </xf>
    <xf numFmtId="0" fontId="0" fillId="33" borderId="10" xfId="65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left" vertical="center" wrapText="1"/>
    </xf>
    <xf numFmtId="190" fontId="0" fillId="33" borderId="10" xfId="41" applyNumberFormat="1" applyFont="1" applyFill="1" applyBorder="1" applyAlignment="1">
      <alignment horizontal="center" vertical="center" wrapText="1"/>
    </xf>
    <xf numFmtId="191" fontId="0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0" xfId="62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190" fontId="3" fillId="33" borderId="10" xfId="41" applyNumberFormat="1" applyFont="1" applyFill="1" applyBorder="1" applyAlignment="1">
      <alignment horizontal="right" vertical="center"/>
    </xf>
    <xf numFmtId="0" fontId="3" fillId="34" borderId="10" xfId="62" applyFont="1" applyFill="1" applyBorder="1" applyAlignment="1">
      <alignment horizontal="center" vertical="center" wrapText="1"/>
      <protection/>
    </xf>
    <xf numFmtId="3" fontId="3" fillId="34" borderId="10" xfId="62" applyNumberFormat="1" applyFont="1" applyFill="1" applyBorder="1" applyAlignment="1">
      <alignment horizontal="center" vertical="center" wrapText="1"/>
      <protection/>
    </xf>
    <xf numFmtId="3" fontId="0" fillId="34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3" fontId="0" fillId="0" borderId="0" xfId="62" applyNumberFormat="1" applyFont="1" applyFill="1" applyAlignment="1">
      <alignment vertical="center"/>
      <protection/>
    </xf>
    <xf numFmtId="3" fontId="0" fillId="8" borderId="0" xfId="62" applyNumberFormat="1" applyFont="1" applyFill="1" applyAlignment="1">
      <alignment vertical="center"/>
      <protection/>
    </xf>
    <xf numFmtId="3" fontId="3" fillId="8" borderId="10" xfId="64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19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1" fontId="7" fillId="0" borderId="0" xfId="64" applyNumberFormat="1" applyFont="1" applyFill="1" applyAlignment="1">
      <alignment horizontal="left" vertical="center" wrapText="1"/>
      <protection/>
    </xf>
    <xf numFmtId="3" fontId="3" fillId="0" borderId="13" xfId="64" applyNumberFormat="1" applyFont="1" applyFill="1" applyBorder="1" applyAlignment="1">
      <alignment horizontal="center" vertical="center" wrapText="1"/>
      <protection/>
    </xf>
    <xf numFmtId="3" fontId="3" fillId="0" borderId="11" xfId="64" applyNumberFormat="1" applyFont="1" applyFill="1" applyBorder="1" applyAlignment="1">
      <alignment horizontal="center" vertical="center" wrapText="1"/>
      <protection/>
    </xf>
    <xf numFmtId="3" fontId="3" fillId="0" borderId="10" xfId="64" applyNumberFormat="1" applyFont="1" applyFill="1" applyBorder="1" applyAlignment="1">
      <alignment horizontal="center" vertical="center" wrapText="1"/>
      <protection/>
    </xf>
    <xf numFmtId="3" fontId="3" fillId="0" borderId="14" xfId="64" applyNumberFormat="1" applyFont="1" applyFill="1" applyBorder="1" applyAlignment="1">
      <alignment horizontal="center" vertical="center" wrapText="1"/>
      <protection/>
    </xf>
    <xf numFmtId="3" fontId="3" fillId="0" borderId="15" xfId="64" applyNumberFormat="1" applyFont="1" applyFill="1" applyBorder="1" applyAlignment="1">
      <alignment horizontal="center" vertical="center" wrapText="1"/>
      <protection/>
    </xf>
    <xf numFmtId="1" fontId="3" fillId="0" borderId="0" xfId="64" applyNumberFormat="1" applyFont="1" applyFill="1" applyAlignment="1">
      <alignment horizontal="center" vertical="center" wrapText="1"/>
      <protection/>
    </xf>
    <xf numFmtId="1" fontId="13" fillId="0" borderId="0" xfId="64" applyNumberFormat="1" applyFont="1" applyFill="1" applyAlignment="1">
      <alignment horizontal="center" vertical="center" wrapText="1"/>
      <protection/>
    </xf>
    <xf numFmtId="1" fontId="13" fillId="0" borderId="12" xfId="64" applyNumberFormat="1" applyFont="1" applyFill="1" applyBorder="1" applyAlignment="1">
      <alignment horizontal="right" vertical="center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3" fontId="1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65" applyFont="1" applyFill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12" xfId="62" applyFont="1" applyFill="1" applyBorder="1" applyAlignment="1">
      <alignment horizontal="right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3" fontId="3" fillId="0" borderId="16" xfId="64" applyNumberFormat="1" applyFont="1" applyFill="1" applyBorder="1" applyAlignment="1">
      <alignment horizontal="center" vertical="center" wrapText="1"/>
      <protection/>
    </xf>
    <xf numFmtId="43" fontId="3" fillId="0" borderId="13" xfId="46" applyNumberFormat="1" applyFont="1" applyFill="1" applyBorder="1" applyAlignment="1">
      <alignment horizontal="center" vertical="center" wrapText="1"/>
    </xf>
    <xf numFmtId="43" fontId="3" fillId="0" borderId="11" xfId="46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2" xfId="44"/>
    <cellStyle name="Comma 3" xfId="45"/>
    <cellStyle name="Comma 3 2" xfId="46"/>
    <cellStyle name="Comma 5" xfId="47"/>
    <cellStyle name="Currency" xfId="48"/>
    <cellStyle name="Currency [0]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2" xfId="61"/>
    <cellStyle name="Normal 3" xfId="62"/>
    <cellStyle name="Normal 89" xfId="63"/>
    <cellStyle name="Normal_Bieu mau (CV )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1238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9382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23</xdr:row>
      <xdr:rowOff>0</xdr:rowOff>
    </xdr:from>
    <xdr:ext cx="9525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650557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9382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23</xdr:row>
      <xdr:rowOff>0</xdr:rowOff>
    </xdr:from>
    <xdr:ext cx="9525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650557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2382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382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23</xdr:row>
      <xdr:rowOff>0</xdr:rowOff>
    </xdr:from>
    <xdr:ext cx="9525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6505575" y="93821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14300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571500" y="93821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14300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571500" y="93821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143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571500" y="93821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143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571500" y="93821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14300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571500" y="93821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8220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18</xdr:row>
      <xdr:rowOff>0</xdr:rowOff>
    </xdr:from>
    <xdr:ext cx="952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6505575" y="82200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23825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56578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13</xdr:row>
      <xdr:rowOff>0</xdr:rowOff>
    </xdr:from>
    <xdr:ext cx="95250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6505575" y="5657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23825" cy="257175"/>
    <xdr:sp fLocksText="0">
      <xdr:nvSpPr>
        <xdr:cNvPr id="16" name="Text Box 1"/>
        <xdr:cNvSpPr txBox="1">
          <a:spLocks noChangeArrowheads="1"/>
        </xdr:cNvSpPr>
      </xdr:nvSpPr>
      <xdr:spPr>
        <a:xfrm>
          <a:off x="6867525" y="82200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18</xdr:row>
      <xdr:rowOff>0</xdr:rowOff>
    </xdr:from>
    <xdr:ext cx="95250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6505575" y="8220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114300" cy="257175"/>
    <xdr:sp fLocksText="0">
      <xdr:nvSpPr>
        <xdr:cNvPr id="18" name="Text Box 1"/>
        <xdr:cNvSpPr txBox="1">
          <a:spLocks noChangeArrowheads="1"/>
        </xdr:cNvSpPr>
      </xdr:nvSpPr>
      <xdr:spPr>
        <a:xfrm>
          <a:off x="571500" y="82200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114300" cy="257175"/>
    <xdr:sp fLocksText="0">
      <xdr:nvSpPr>
        <xdr:cNvPr id="19" name="Text Box 1"/>
        <xdr:cNvSpPr txBox="1">
          <a:spLocks noChangeArrowheads="1"/>
        </xdr:cNvSpPr>
      </xdr:nvSpPr>
      <xdr:spPr>
        <a:xfrm>
          <a:off x="571500" y="82200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114300" cy="257175"/>
    <xdr:sp fLocksText="0">
      <xdr:nvSpPr>
        <xdr:cNvPr id="20" name="Text Box 1"/>
        <xdr:cNvSpPr txBox="1">
          <a:spLocks noChangeArrowheads="1"/>
        </xdr:cNvSpPr>
      </xdr:nvSpPr>
      <xdr:spPr>
        <a:xfrm>
          <a:off x="571500" y="82200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114300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571500" y="82200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18</xdr:row>
      <xdr:rowOff>0</xdr:rowOff>
    </xdr:from>
    <xdr:ext cx="114300" cy="257175"/>
    <xdr:sp fLocksText="0">
      <xdr:nvSpPr>
        <xdr:cNvPr id="22" name="Text Box 1"/>
        <xdr:cNvSpPr txBox="1">
          <a:spLocks noChangeArrowheads="1"/>
        </xdr:cNvSpPr>
      </xdr:nvSpPr>
      <xdr:spPr>
        <a:xfrm>
          <a:off x="571500" y="82200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18</xdr:row>
      <xdr:rowOff>0</xdr:rowOff>
    </xdr:from>
    <xdr:ext cx="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6515100" y="82200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685800</xdr:colOff>
      <xdr:row>18</xdr:row>
      <xdr:rowOff>0</xdr:rowOff>
    </xdr:from>
    <xdr:ext cx="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7553325" y="82200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76</xdr:row>
      <xdr:rowOff>0</xdr:rowOff>
    </xdr:from>
    <xdr:ext cx="0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364807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76</xdr:row>
      <xdr:rowOff>0</xdr:rowOff>
    </xdr:from>
    <xdr:ext cx="25717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6210300" y="3648075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0" cy="295275"/>
    <xdr:sp fLocksText="0">
      <xdr:nvSpPr>
        <xdr:cNvPr id="3" name="Text Box 1"/>
        <xdr:cNvSpPr txBox="1">
          <a:spLocks noChangeArrowheads="1"/>
        </xdr:cNvSpPr>
      </xdr:nvSpPr>
      <xdr:spPr>
        <a:xfrm>
          <a:off x="6467475" y="364807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76</xdr:row>
      <xdr:rowOff>0</xdr:rowOff>
    </xdr:from>
    <xdr:ext cx="25717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6210300" y="3648075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0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6467475" y="364807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76</xdr:row>
      <xdr:rowOff>0</xdr:rowOff>
    </xdr:from>
    <xdr:ext cx="25717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6210300" y="3648075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76</xdr:row>
      <xdr:rowOff>0</xdr:rowOff>
    </xdr:from>
    <xdr:ext cx="1143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495300" y="364807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76</xdr:row>
      <xdr:rowOff>0</xdr:rowOff>
    </xdr:from>
    <xdr:ext cx="114300" cy="295275"/>
    <xdr:sp fLocksText="0">
      <xdr:nvSpPr>
        <xdr:cNvPr id="8" name="Text Box 1"/>
        <xdr:cNvSpPr txBox="1">
          <a:spLocks noChangeArrowheads="1"/>
        </xdr:cNvSpPr>
      </xdr:nvSpPr>
      <xdr:spPr>
        <a:xfrm>
          <a:off x="495300" y="364807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76</xdr:row>
      <xdr:rowOff>0</xdr:rowOff>
    </xdr:from>
    <xdr:ext cx="114300" cy="295275"/>
    <xdr:sp fLocksText="0">
      <xdr:nvSpPr>
        <xdr:cNvPr id="9" name="Text Box 1"/>
        <xdr:cNvSpPr txBox="1">
          <a:spLocks noChangeArrowheads="1"/>
        </xdr:cNvSpPr>
      </xdr:nvSpPr>
      <xdr:spPr>
        <a:xfrm>
          <a:off x="495300" y="364807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76</xdr:row>
      <xdr:rowOff>0</xdr:rowOff>
    </xdr:from>
    <xdr:ext cx="114300" cy="295275"/>
    <xdr:sp fLocksText="0">
      <xdr:nvSpPr>
        <xdr:cNvPr id="10" name="Text Box 1"/>
        <xdr:cNvSpPr txBox="1">
          <a:spLocks noChangeArrowheads="1"/>
        </xdr:cNvSpPr>
      </xdr:nvSpPr>
      <xdr:spPr>
        <a:xfrm>
          <a:off x="495300" y="364807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76</xdr:row>
      <xdr:rowOff>0</xdr:rowOff>
    </xdr:from>
    <xdr:ext cx="114300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495300" y="364807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0" cy="552450"/>
    <xdr:sp fLocksText="0">
      <xdr:nvSpPr>
        <xdr:cNvPr id="12" name="Text Box 1"/>
        <xdr:cNvSpPr txBox="1">
          <a:spLocks noChangeArrowheads="1"/>
        </xdr:cNvSpPr>
      </xdr:nvSpPr>
      <xdr:spPr>
        <a:xfrm>
          <a:off x="6467475" y="79248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17</xdr:row>
      <xdr:rowOff>0</xdr:rowOff>
    </xdr:from>
    <xdr:ext cx="257175" cy="552450"/>
    <xdr:sp fLocksText="0">
      <xdr:nvSpPr>
        <xdr:cNvPr id="13" name="Text Box 1"/>
        <xdr:cNvSpPr txBox="1">
          <a:spLocks noChangeArrowheads="1"/>
        </xdr:cNvSpPr>
      </xdr:nvSpPr>
      <xdr:spPr>
        <a:xfrm>
          <a:off x="6210300" y="79248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0" cy="561975"/>
    <xdr:sp fLocksText="0">
      <xdr:nvSpPr>
        <xdr:cNvPr id="14" name="Text Box 1"/>
        <xdr:cNvSpPr txBox="1">
          <a:spLocks noChangeArrowheads="1"/>
        </xdr:cNvSpPr>
      </xdr:nvSpPr>
      <xdr:spPr>
        <a:xfrm>
          <a:off x="6467475" y="34766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6467475" y="34766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8</xdr:row>
      <xdr:rowOff>0</xdr:rowOff>
    </xdr:from>
    <xdr:ext cx="114300" cy="485775"/>
    <xdr:sp fLocksText="0">
      <xdr:nvSpPr>
        <xdr:cNvPr id="16" name="Text Box 1"/>
        <xdr:cNvSpPr txBox="1">
          <a:spLocks noChangeArrowheads="1"/>
        </xdr:cNvSpPr>
      </xdr:nvSpPr>
      <xdr:spPr>
        <a:xfrm>
          <a:off x="495300" y="34766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8</xdr:row>
      <xdr:rowOff>0</xdr:rowOff>
    </xdr:from>
    <xdr:ext cx="114300" cy="485775"/>
    <xdr:sp fLocksText="0">
      <xdr:nvSpPr>
        <xdr:cNvPr id="17" name="Text Box 1"/>
        <xdr:cNvSpPr txBox="1">
          <a:spLocks noChangeArrowheads="1"/>
        </xdr:cNvSpPr>
      </xdr:nvSpPr>
      <xdr:spPr>
        <a:xfrm>
          <a:off x="495300" y="34766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8</xdr:row>
      <xdr:rowOff>0</xdr:rowOff>
    </xdr:from>
    <xdr:ext cx="114300" cy="485775"/>
    <xdr:sp fLocksText="0">
      <xdr:nvSpPr>
        <xdr:cNvPr id="18" name="Text Box 1"/>
        <xdr:cNvSpPr txBox="1">
          <a:spLocks noChangeArrowheads="1"/>
        </xdr:cNvSpPr>
      </xdr:nvSpPr>
      <xdr:spPr>
        <a:xfrm>
          <a:off x="495300" y="34766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8</xdr:row>
      <xdr:rowOff>0</xdr:rowOff>
    </xdr:from>
    <xdr:ext cx="114300" cy="485775"/>
    <xdr:sp fLocksText="0">
      <xdr:nvSpPr>
        <xdr:cNvPr id="19" name="Text Box 1"/>
        <xdr:cNvSpPr txBox="1">
          <a:spLocks noChangeArrowheads="1"/>
        </xdr:cNvSpPr>
      </xdr:nvSpPr>
      <xdr:spPr>
        <a:xfrm>
          <a:off x="495300" y="34766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495300</xdr:colOff>
      <xdr:row>8</xdr:row>
      <xdr:rowOff>0</xdr:rowOff>
    </xdr:from>
    <xdr:ext cx="114300" cy="485775"/>
    <xdr:sp fLocksText="0">
      <xdr:nvSpPr>
        <xdr:cNvPr id="20" name="Text Box 1"/>
        <xdr:cNvSpPr txBox="1">
          <a:spLocks noChangeArrowheads="1"/>
        </xdr:cNvSpPr>
      </xdr:nvSpPr>
      <xdr:spPr>
        <a:xfrm>
          <a:off x="495300" y="34766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47</xdr:row>
      <xdr:rowOff>47625</xdr:rowOff>
    </xdr:from>
    <xdr:ext cx="247650" cy="1133475"/>
    <xdr:sp fLocksText="0">
      <xdr:nvSpPr>
        <xdr:cNvPr id="21" name="Text Box 1"/>
        <xdr:cNvSpPr txBox="1">
          <a:spLocks noChangeArrowheads="1"/>
        </xdr:cNvSpPr>
      </xdr:nvSpPr>
      <xdr:spPr>
        <a:xfrm>
          <a:off x="6219825" y="24126825"/>
          <a:ext cx="247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685800</xdr:colOff>
      <xdr:row>47</xdr:row>
      <xdr:rowOff>0</xdr:rowOff>
    </xdr:from>
    <xdr:ext cx="561975" cy="1133475"/>
    <xdr:sp fLocksText="0">
      <xdr:nvSpPr>
        <xdr:cNvPr id="22" name="Text Box 1"/>
        <xdr:cNvSpPr txBox="1">
          <a:spLocks noChangeArrowheads="1"/>
        </xdr:cNvSpPr>
      </xdr:nvSpPr>
      <xdr:spPr>
        <a:xfrm>
          <a:off x="7153275" y="24079200"/>
          <a:ext cx="561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6467475" y="79248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17</xdr:row>
      <xdr:rowOff>0</xdr:rowOff>
    </xdr:from>
    <xdr:ext cx="257175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6210300" y="79248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685800</xdr:colOff>
      <xdr:row>51</xdr:row>
      <xdr:rowOff>0</xdr:rowOff>
    </xdr:from>
    <xdr:ext cx="561975" cy="1133475"/>
    <xdr:sp fLocksText="0">
      <xdr:nvSpPr>
        <xdr:cNvPr id="25" name="Text Box 1"/>
        <xdr:cNvSpPr txBox="1">
          <a:spLocks noChangeArrowheads="1"/>
        </xdr:cNvSpPr>
      </xdr:nvSpPr>
      <xdr:spPr>
        <a:xfrm>
          <a:off x="7153275" y="26098500"/>
          <a:ext cx="561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790575</xdr:colOff>
      <xdr:row>50</xdr:row>
      <xdr:rowOff>457200</xdr:rowOff>
    </xdr:from>
    <xdr:ext cx="561975" cy="1143000"/>
    <xdr:sp fLocksText="0">
      <xdr:nvSpPr>
        <xdr:cNvPr id="26" name="Text Box 1"/>
        <xdr:cNvSpPr txBox="1">
          <a:spLocks noChangeArrowheads="1"/>
        </xdr:cNvSpPr>
      </xdr:nvSpPr>
      <xdr:spPr>
        <a:xfrm>
          <a:off x="7258050" y="26050875"/>
          <a:ext cx="5619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0</xdr:rowOff>
    </xdr:from>
    <xdr:ext cx="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6734175" y="66675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15</xdr:row>
      <xdr:rowOff>0</xdr:rowOff>
    </xdr:from>
    <xdr:ext cx="0" cy="542925"/>
    <xdr:sp fLocksText="0">
      <xdr:nvSpPr>
        <xdr:cNvPr id="2" name="Text Box 1"/>
        <xdr:cNvSpPr txBox="1">
          <a:spLocks noChangeArrowheads="1"/>
        </xdr:cNvSpPr>
      </xdr:nvSpPr>
      <xdr:spPr>
        <a:xfrm>
          <a:off x="6267450" y="6667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0" y="66675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6667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8</xdr:row>
      <xdr:rowOff>0</xdr:rowOff>
    </xdr:from>
    <xdr:ext cx="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626745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685800</xdr:colOff>
      <xdr:row>8</xdr:row>
      <xdr:rowOff>0</xdr:rowOff>
    </xdr:from>
    <xdr:ext cx="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74199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8</xdr:row>
      <xdr:rowOff>0</xdr:rowOff>
    </xdr:from>
    <xdr:ext cx="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864870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685800</xdr:colOff>
      <xdr:row>8</xdr:row>
      <xdr:rowOff>0</xdr:rowOff>
    </xdr:from>
    <xdr:ext cx="0" cy="523875"/>
    <xdr:sp fLocksText="0">
      <xdr:nvSpPr>
        <xdr:cNvPr id="8" name="Text Box 1"/>
        <xdr:cNvSpPr txBox="1">
          <a:spLocks noChangeArrowheads="1"/>
        </xdr:cNvSpPr>
      </xdr:nvSpPr>
      <xdr:spPr>
        <a:xfrm>
          <a:off x="987742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685800</xdr:colOff>
      <xdr:row>8</xdr:row>
      <xdr:rowOff>0</xdr:rowOff>
    </xdr:from>
    <xdr:ext cx="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1110615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685800</xdr:colOff>
      <xdr:row>8</xdr:row>
      <xdr:rowOff>0</xdr:rowOff>
    </xdr:from>
    <xdr:ext cx="0" cy="523875"/>
    <xdr:sp fLocksText="0">
      <xdr:nvSpPr>
        <xdr:cNvPr id="10" name="Text Box 1"/>
        <xdr:cNvSpPr txBox="1">
          <a:spLocks noChangeArrowheads="1"/>
        </xdr:cNvSpPr>
      </xdr:nvSpPr>
      <xdr:spPr>
        <a:xfrm>
          <a:off x="123348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8</xdr:row>
      <xdr:rowOff>0</xdr:rowOff>
    </xdr:from>
    <xdr:ext cx="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864870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685800</xdr:colOff>
      <xdr:row>8</xdr:row>
      <xdr:rowOff>0</xdr:rowOff>
    </xdr:from>
    <xdr:ext cx="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987742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685800</xdr:colOff>
      <xdr:row>8</xdr:row>
      <xdr:rowOff>0</xdr:rowOff>
    </xdr:from>
    <xdr:ext cx="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1110615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685800</xdr:colOff>
      <xdr:row>8</xdr:row>
      <xdr:rowOff>0</xdr:rowOff>
    </xdr:from>
    <xdr:ext cx="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123348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67341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0" cy="523875"/>
    <xdr:sp fLocksText="0">
      <xdr:nvSpPr>
        <xdr:cNvPr id="16" name="Text Box 1"/>
        <xdr:cNvSpPr txBox="1">
          <a:spLocks noChangeArrowheads="1"/>
        </xdr:cNvSpPr>
      </xdr:nvSpPr>
      <xdr:spPr>
        <a:xfrm>
          <a:off x="67341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0" cy="523875"/>
    <xdr:sp fLocksText="0">
      <xdr:nvSpPr>
        <xdr:cNvPr id="17" name="Text Box 1"/>
        <xdr:cNvSpPr txBox="1">
          <a:spLocks noChangeArrowheads="1"/>
        </xdr:cNvSpPr>
      </xdr:nvSpPr>
      <xdr:spPr>
        <a:xfrm>
          <a:off x="67341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685800</xdr:colOff>
      <xdr:row>8</xdr:row>
      <xdr:rowOff>0</xdr:rowOff>
    </xdr:from>
    <xdr:ext cx="0" cy="523875"/>
    <xdr:sp fLocksText="0">
      <xdr:nvSpPr>
        <xdr:cNvPr id="18" name="Text Box 1"/>
        <xdr:cNvSpPr txBox="1">
          <a:spLocks noChangeArrowheads="1"/>
        </xdr:cNvSpPr>
      </xdr:nvSpPr>
      <xdr:spPr>
        <a:xfrm>
          <a:off x="74199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8</xdr:row>
      <xdr:rowOff>0</xdr:rowOff>
    </xdr:from>
    <xdr:ext cx="0" cy="523875"/>
    <xdr:sp fLocksText="0">
      <xdr:nvSpPr>
        <xdr:cNvPr id="19" name="Text Box 1"/>
        <xdr:cNvSpPr txBox="1">
          <a:spLocks noChangeArrowheads="1"/>
        </xdr:cNvSpPr>
      </xdr:nvSpPr>
      <xdr:spPr>
        <a:xfrm>
          <a:off x="864870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685800</xdr:colOff>
      <xdr:row>8</xdr:row>
      <xdr:rowOff>0</xdr:rowOff>
    </xdr:from>
    <xdr:ext cx="0" cy="523875"/>
    <xdr:sp fLocksText="0">
      <xdr:nvSpPr>
        <xdr:cNvPr id="20" name="Text Box 1"/>
        <xdr:cNvSpPr txBox="1">
          <a:spLocks noChangeArrowheads="1"/>
        </xdr:cNvSpPr>
      </xdr:nvSpPr>
      <xdr:spPr>
        <a:xfrm>
          <a:off x="987742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685800</xdr:colOff>
      <xdr:row>8</xdr:row>
      <xdr:rowOff>0</xdr:rowOff>
    </xdr:from>
    <xdr:ext cx="0" cy="523875"/>
    <xdr:sp fLocksText="0">
      <xdr:nvSpPr>
        <xdr:cNvPr id="21" name="Text Box 1"/>
        <xdr:cNvSpPr txBox="1">
          <a:spLocks noChangeArrowheads="1"/>
        </xdr:cNvSpPr>
      </xdr:nvSpPr>
      <xdr:spPr>
        <a:xfrm>
          <a:off x="11106150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685800</xdr:colOff>
      <xdr:row>8</xdr:row>
      <xdr:rowOff>0</xdr:rowOff>
    </xdr:from>
    <xdr:ext cx="0" cy="523875"/>
    <xdr:sp fLocksText="0">
      <xdr:nvSpPr>
        <xdr:cNvPr id="22" name="Text Box 1"/>
        <xdr:cNvSpPr txBox="1">
          <a:spLocks noChangeArrowheads="1"/>
        </xdr:cNvSpPr>
      </xdr:nvSpPr>
      <xdr:spPr>
        <a:xfrm>
          <a:off x="12334875" y="26955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view="pageBreakPreview" zoomScaleSheetLayoutView="100" zoomScalePageLayoutView="0" workbookViewId="0" topLeftCell="A4">
      <selection activeCell="G9" sqref="G9"/>
    </sheetView>
  </sheetViews>
  <sheetFormatPr defaultColWidth="9.00390625" defaultRowHeight="15.75"/>
  <cols>
    <col min="1" max="1" width="7.25390625" style="119" customWidth="1"/>
    <col min="2" max="2" width="54.00390625" style="118" customWidth="1"/>
    <col min="3" max="3" width="15.625" style="118" customWidth="1"/>
    <col min="4" max="4" width="18.125" style="118" customWidth="1"/>
    <col min="5" max="5" width="18.875" style="118" customWidth="1"/>
    <col min="6" max="6" width="18.50390625" style="118" customWidth="1"/>
    <col min="7" max="7" width="20.375" style="118" customWidth="1"/>
    <col min="8" max="16384" width="9.00390625" style="118" customWidth="1"/>
  </cols>
  <sheetData>
    <row r="2" spans="1:7" ht="15.75">
      <c r="A2" s="181" t="s">
        <v>202</v>
      </c>
      <c r="B2" s="181"/>
      <c r="C2" s="181"/>
      <c r="D2" s="181"/>
      <c r="E2" s="181"/>
      <c r="F2" s="181"/>
      <c r="G2" s="181"/>
    </row>
    <row r="3" spans="1:7" ht="15.75">
      <c r="A3" s="181" t="s">
        <v>203</v>
      </c>
      <c r="B3" s="181"/>
      <c r="C3" s="181"/>
      <c r="D3" s="181"/>
      <c r="E3" s="181"/>
      <c r="F3" s="181"/>
      <c r="G3" s="181"/>
    </row>
    <row r="4" spans="1:7" ht="15.75">
      <c r="A4" s="182" t="s">
        <v>204</v>
      </c>
      <c r="B4" s="182"/>
      <c r="C4" s="182"/>
      <c r="D4" s="182"/>
      <c r="E4" s="182"/>
      <c r="F4" s="182"/>
      <c r="G4" s="182"/>
    </row>
    <row r="5" spans="4:7" ht="16.5" customHeight="1">
      <c r="D5" s="186" t="s">
        <v>64</v>
      </c>
      <c r="E5" s="186"/>
      <c r="F5" s="186"/>
      <c r="G5" s="186"/>
    </row>
    <row r="6" spans="1:7" ht="36.75" customHeight="1">
      <c r="A6" s="183" t="s">
        <v>100</v>
      </c>
      <c r="B6" s="183" t="s">
        <v>186</v>
      </c>
      <c r="C6" s="184" t="s">
        <v>49</v>
      </c>
      <c r="D6" s="184" t="s">
        <v>157</v>
      </c>
      <c r="E6" s="184" t="s">
        <v>158</v>
      </c>
      <c r="F6" s="184" t="s">
        <v>141</v>
      </c>
      <c r="G6" s="184" t="s">
        <v>142</v>
      </c>
    </row>
    <row r="7" spans="1:7" ht="36.75" customHeight="1">
      <c r="A7" s="183"/>
      <c r="B7" s="183"/>
      <c r="C7" s="185"/>
      <c r="D7" s="185"/>
      <c r="E7" s="185"/>
      <c r="F7" s="185"/>
      <c r="G7" s="185"/>
    </row>
    <row r="8" spans="1:7" s="123" customFormat="1" ht="29.25" customHeight="1">
      <c r="A8" s="120"/>
      <c r="B8" s="120" t="s">
        <v>4</v>
      </c>
      <c r="C8" s="121">
        <f>C9+C10+C11+C18</f>
        <v>154840.476</v>
      </c>
      <c r="D8" s="121">
        <f>D9+D10+D11+D18</f>
        <v>48632.042</v>
      </c>
      <c r="E8" s="121">
        <f>E9+E10+E11+E18</f>
        <v>56508.541000000005</v>
      </c>
      <c r="F8" s="122">
        <f aca="true" t="shared" si="0" ref="F8:F18">D8/C8</f>
        <v>0.31407835506783127</v>
      </c>
      <c r="G8" s="122">
        <f>E8/C8</f>
        <v>0.36494683082736074</v>
      </c>
    </row>
    <row r="9" spans="1:7" s="123" customFormat="1" ht="29.25" customHeight="1">
      <c r="A9" s="120">
        <v>1</v>
      </c>
      <c r="B9" s="124" t="s">
        <v>133</v>
      </c>
      <c r="C9" s="121">
        <f>'01 Can doi NSDP'!H8</f>
        <v>22234</v>
      </c>
      <c r="D9" s="121">
        <f>'01 Can doi NSDP'!I8</f>
        <v>471</v>
      </c>
      <c r="E9" s="121">
        <f>'01 Can doi NSDP'!K8</f>
        <v>2000</v>
      </c>
      <c r="F9" s="122">
        <f t="shared" si="0"/>
        <v>0.021183772600521723</v>
      </c>
      <c r="G9" s="122">
        <f aca="true" t="shared" si="1" ref="G9:G18">E9/C9</f>
        <v>0.08995232526760817</v>
      </c>
    </row>
    <row r="10" spans="1:7" s="123" customFormat="1" ht="29.25" customHeight="1">
      <c r="A10" s="120">
        <v>2</v>
      </c>
      <c r="B10" s="125" t="s">
        <v>134</v>
      </c>
      <c r="C10" s="121">
        <f>'02 Dau gia dat'!H8</f>
        <v>13005</v>
      </c>
      <c r="D10" s="121">
        <f>'02 Dau gia dat'!I8</f>
        <v>1610.7939999999999</v>
      </c>
      <c r="E10" s="121">
        <f>'02 Dau gia dat'!K8</f>
        <v>9004.315</v>
      </c>
      <c r="F10" s="122">
        <f t="shared" si="0"/>
        <v>0.12385959246443674</v>
      </c>
      <c r="G10" s="122">
        <f t="shared" si="1"/>
        <v>0.6923733179546329</v>
      </c>
    </row>
    <row r="11" spans="1:7" s="123" customFormat="1" ht="29.25" customHeight="1">
      <c r="A11" s="120">
        <v>3</v>
      </c>
      <c r="B11" s="125" t="s">
        <v>135</v>
      </c>
      <c r="C11" s="121">
        <f>C12+C13+C14+C15+C16+C17</f>
        <v>89601.476</v>
      </c>
      <c r="D11" s="121">
        <f>D12+D13+D14+D15+D16+D17</f>
        <v>46550.248</v>
      </c>
      <c r="E11" s="121">
        <f>E12+E13+E14+E15+E16+E17</f>
        <v>45504.226</v>
      </c>
      <c r="F11" s="122">
        <f t="shared" si="0"/>
        <v>0.51952545960292</v>
      </c>
      <c r="G11" s="122">
        <f t="shared" si="1"/>
        <v>0.5078512992352939</v>
      </c>
    </row>
    <row r="12" spans="1:7" ht="29.25" customHeight="1">
      <c r="A12" s="126" t="s">
        <v>136</v>
      </c>
      <c r="B12" s="127" t="str">
        <f>'03 SN có TCĐT'!B9</f>
        <v>Sự nghiệp giao thông</v>
      </c>
      <c r="C12" s="128">
        <f>'03 SN có TCĐT'!H9</f>
        <v>52026.307</v>
      </c>
      <c r="D12" s="128">
        <f>'03 SN có TCĐT'!I9</f>
        <v>38459.7</v>
      </c>
      <c r="E12" s="128">
        <f>'03 SN có TCĐT'!K9</f>
        <v>36067.632</v>
      </c>
      <c r="F12" s="129">
        <f t="shared" si="0"/>
        <v>0.739235633234548</v>
      </c>
      <c r="G12" s="129">
        <f t="shared" si="1"/>
        <v>0.6932575860131682</v>
      </c>
    </row>
    <row r="13" spans="1:7" ht="29.25" customHeight="1">
      <c r="A13" s="126" t="s">
        <v>136</v>
      </c>
      <c r="B13" s="127" t="str">
        <f>'03 SN có TCĐT'!B50</f>
        <v>Sự nghiệp thủy lợi</v>
      </c>
      <c r="C13" s="128">
        <f>'03 SN có TCĐT'!H50</f>
        <v>6623.648999999999</v>
      </c>
      <c r="D13" s="128">
        <f>'03 SN có TCĐT'!I50</f>
        <v>0</v>
      </c>
      <c r="E13" s="128">
        <f>'03 SN có TCĐT'!K50</f>
        <v>3023.569</v>
      </c>
      <c r="F13" s="129">
        <f t="shared" si="0"/>
        <v>0</v>
      </c>
      <c r="G13" s="129">
        <f t="shared" si="1"/>
        <v>0.4564808612292107</v>
      </c>
    </row>
    <row r="14" spans="1:7" ht="29.25" customHeight="1">
      <c r="A14" s="126" t="s">
        <v>136</v>
      </c>
      <c r="B14" s="127" t="str">
        <f>'03 SN có TCĐT'!B60</f>
        <v>Sự nghiệp kinh tế khác</v>
      </c>
      <c r="C14" s="128">
        <f>'03 SN có TCĐT'!H60</f>
        <v>12453.552</v>
      </c>
      <c r="D14" s="128">
        <f>'03 SN có TCĐT'!I60</f>
        <v>5871</v>
      </c>
      <c r="E14" s="128">
        <f>'03 SN có TCĐT'!K60</f>
        <v>2161.758</v>
      </c>
      <c r="F14" s="129">
        <f t="shared" si="0"/>
        <v>0.47143176500969364</v>
      </c>
      <c r="G14" s="129">
        <f t="shared" si="1"/>
        <v>0.17358565652594535</v>
      </c>
    </row>
    <row r="15" spans="1:7" ht="29.25" customHeight="1">
      <c r="A15" s="126" t="s">
        <v>136</v>
      </c>
      <c r="B15" s="127" t="s">
        <v>138</v>
      </c>
      <c r="C15" s="128">
        <f>'04 Dat lua'!H8</f>
        <v>2618.008</v>
      </c>
      <c r="D15" s="130">
        <f>'04 Dat lua'!I8</f>
        <v>1277</v>
      </c>
      <c r="E15" s="130">
        <f>'04 Dat lua'!K8</f>
        <v>1810.008</v>
      </c>
      <c r="F15" s="129">
        <f t="shared" si="0"/>
        <v>0.4877754384249399</v>
      </c>
      <c r="G15" s="129">
        <f t="shared" si="1"/>
        <v>0.6913683991798345</v>
      </c>
    </row>
    <row r="16" spans="1:7" ht="29.25" customHeight="1">
      <c r="A16" s="126" t="s">
        <v>136</v>
      </c>
      <c r="B16" s="127" t="s">
        <v>169</v>
      </c>
      <c r="C16" s="128">
        <f>'03 SN có TCĐT'!H74</f>
        <v>540</v>
      </c>
      <c r="D16" s="130">
        <f>'03 SN có TCĐT'!I75</f>
        <v>880</v>
      </c>
      <c r="E16" s="130">
        <f>'03 SN có TCĐT'!K75</f>
        <v>540</v>
      </c>
      <c r="F16" s="129">
        <f t="shared" si="0"/>
        <v>1.6296296296296295</v>
      </c>
      <c r="G16" s="129">
        <f t="shared" si="1"/>
        <v>1</v>
      </c>
    </row>
    <row r="17" spans="1:7" ht="29.25" customHeight="1">
      <c r="A17" s="126" t="s">
        <v>136</v>
      </c>
      <c r="B17" s="127" t="s">
        <v>137</v>
      </c>
      <c r="C17" s="128">
        <f>'05 SN Giao duc'!H8</f>
        <v>15339.96</v>
      </c>
      <c r="D17" s="130">
        <f>'05 SN Giao duc'!K8</f>
        <v>62.548</v>
      </c>
      <c r="E17" s="130">
        <f>'05 SN Giao duc'!O8</f>
        <v>1901.259</v>
      </c>
      <c r="F17" s="129">
        <f t="shared" si="0"/>
        <v>0.004077455221526001</v>
      </c>
      <c r="G17" s="129">
        <f t="shared" si="1"/>
        <v>0.12394158785290184</v>
      </c>
    </row>
    <row r="18" spans="1:7" s="123" customFormat="1" ht="29.25" customHeight="1">
      <c r="A18" s="120">
        <v>4</v>
      </c>
      <c r="B18" s="125" t="s">
        <v>150</v>
      </c>
      <c r="C18" s="121">
        <v>30000</v>
      </c>
      <c r="D18" s="121">
        <f>'06 Vốn DP NSTW'!I9</f>
        <v>0</v>
      </c>
      <c r="E18" s="121">
        <f>'06 Vốn DP NSTW'!K9</f>
        <v>0</v>
      </c>
      <c r="F18" s="129">
        <f t="shared" si="0"/>
        <v>0</v>
      </c>
      <c r="G18" s="129">
        <f t="shared" si="1"/>
        <v>0</v>
      </c>
    </row>
  </sheetData>
  <sheetProtection/>
  <mergeCells count="11">
    <mergeCell ref="D5:G5"/>
    <mergeCell ref="A3:G3"/>
    <mergeCell ref="A4:G4"/>
    <mergeCell ref="A2:G2"/>
    <mergeCell ref="A6:A7"/>
    <mergeCell ref="B6:B7"/>
    <mergeCell ref="G6:G7"/>
    <mergeCell ref="E6:E7"/>
    <mergeCell ref="D6:D7"/>
    <mergeCell ref="F6:F7"/>
    <mergeCell ref="C6:C7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3"/>
  <sheetViews>
    <sheetView view="pageBreakPreview" zoomScale="70" zoomScaleSheetLayoutView="70" zoomScalePageLayoutView="0" workbookViewId="0" topLeftCell="A5">
      <selection activeCell="L9" sqref="L9"/>
    </sheetView>
  </sheetViews>
  <sheetFormatPr defaultColWidth="9.00390625" defaultRowHeight="15.75"/>
  <cols>
    <col min="1" max="1" width="8.875" style="32" customWidth="1"/>
    <col min="2" max="2" width="50.00390625" style="33" customWidth="1"/>
    <col min="3" max="4" width="12.50390625" style="34" customWidth="1"/>
    <col min="5" max="5" width="15.125" style="34" hidden="1" customWidth="1"/>
    <col min="6" max="7" width="12.50390625" style="34" hidden="1" customWidth="1"/>
    <col min="8" max="8" width="13.875" style="35" customWidth="1"/>
    <col min="9" max="12" width="14.875" style="35" customWidth="1"/>
    <col min="13" max="13" width="23.00390625" style="36" customWidth="1"/>
    <col min="14" max="16384" width="9.00390625" style="17" customWidth="1"/>
  </cols>
  <sheetData>
    <row r="1" spans="1:13" s="88" customFormat="1" ht="18.75" customHeight="1">
      <c r="A1" s="16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23.25" customHeight="1">
      <c r="A2" s="193" t="s">
        <v>144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s="88" customFormat="1" ht="27" customHeight="1">
      <c r="A3" s="194" t="str">
        <f>'Biểu Tổng hợp'!A4:G4</f>
        <v>(Kem theo Báo cáo số:         /BC-UBND ngày       tháng 6 năm 2021 của UBND huyện Tuần Giáo)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s="88" customFormat="1" ht="21" customHeight="1">
      <c r="A4" s="195" t="s">
        <v>64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90" customFormat="1" ht="59.25" customHeight="1">
      <c r="A5" s="196" t="s">
        <v>70</v>
      </c>
      <c r="B5" s="188" t="s">
        <v>143</v>
      </c>
      <c r="C5" s="188" t="s">
        <v>53</v>
      </c>
      <c r="D5" s="188" t="s">
        <v>2</v>
      </c>
      <c r="E5" s="191" t="s">
        <v>187</v>
      </c>
      <c r="F5" s="192"/>
      <c r="G5" s="192"/>
      <c r="H5" s="188" t="s">
        <v>205</v>
      </c>
      <c r="I5" s="190" t="s">
        <v>106</v>
      </c>
      <c r="J5" s="190"/>
      <c r="K5" s="190" t="s">
        <v>146</v>
      </c>
      <c r="L5" s="190"/>
      <c r="M5" s="188" t="s">
        <v>3</v>
      </c>
    </row>
    <row r="6" spans="1:13" s="90" customFormat="1" ht="59.25" customHeight="1">
      <c r="A6" s="197"/>
      <c r="B6" s="189"/>
      <c r="C6" s="189"/>
      <c r="D6" s="189"/>
      <c r="E6" s="92" t="s">
        <v>188</v>
      </c>
      <c r="F6" s="92" t="s">
        <v>189</v>
      </c>
      <c r="G6" s="92" t="s">
        <v>189</v>
      </c>
      <c r="H6" s="189"/>
      <c r="I6" s="89" t="s">
        <v>180</v>
      </c>
      <c r="J6" s="89" t="s">
        <v>145</v>
      </c>
      <c r="K6" s="89" t="s">
        <v>180</v>
      </c>
      <c r="L6" s="89" t="s">
        <v>145</v>
      </c>
      <c r="M6" s="189"/>
    </row>
    <row r="7" spans="1:13" s="90" customFormat="1" ht="26.25" customHeight="1" hidden="1">
      <c r="A7" s="91" t="s">
        <v>191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102" t="s">
        <v>198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13" s="96" customFormat="1" ht="59.25" customHeight="1">
      <c r="A8" s="31" t="s">
        <v>6</v>
      </c>
      <c r="B8" s="94" t="s">
        <v>200</v>
      </c>
      <c r="C8" s="95"/>
      <c r="D8" s="93">
        <f aca="true" t="shared" si="0" ref="D8:L8">SUM(D9:D15)</f>
        <v>115500</v>
      </c>
      <c r="E8" s="93">
        <f t="shared" si="0"/>
        <v>22234</v>
      </c>
      <c r="F8" s="93"/>
      <c r="G8" s="93"/>
      <c r="H8" s="93">
        <f t="shared" si="0"/>
        <v>22234</v>
      </c>
      <c r="I8" s="93">
        <f t="shared" si="0"/>
        <v>471</v>
      </c>
      <c r="J8" s="93">
        <f t="shared" si="0"/>
        <v>2763</v>
      </c>
      <c r="K8" s="93">
        <f t="shared" si="0"/>
        <v>2000</v>
      </c>
      <c r="L8" s="93">
        <f t="shared" si="0"/>
        <v>2100</v>
      </c>
      <c r="M8" s="89"/>
    </row>
    <row r="9" spans="1:13" s="88" customFormat="1" ht="45" customHeight="1">
      <c r="A9" s="23">
        <v>1</v>
      </c>
      <c r="B9" s="97" t="s">
        <v>75</v>
      </c>
      <c r="C9" s="26" t="s">
        <v>74</v>
      </c>
      <c r="D9" s="98">
        <v>4500</v>
      </c>
      <c r="E9" s="98">
        <v>2500</v>
      </c>
      <c r="F9" s="98"/>
      <c r="G9" s="98"/>
      <c r="H9" s="98">
        <f aca="true" t="shared" si="1" ref="H9:H14">E9+F9+G9</f>
        <v>2500</v>
      </c>
      <c r="I9" s="98"/>
      <c r="J9" s="98"/>
      <c r="K9" s="98"/>
      <c r="L9" s="98"/>
      <c r="M9" s="99"/>
    </row>
    <row r="10" spans="1:13" s="88" customFormat="1" ht="42" customHeight="1">
      <c r="A10" s="23">
        <v>2</v>
      </c>
      <c r="B10" s="97" t="s">
        <v>139</v>
      </c>
      <c r="C10" s="26" t="s">
        <v>74</v>
      </c>
      <c r="D10" s="98">
        <v>40000</v>
      </c>
      <c r="E10" s="98">
        <v>9000</v>
      </c>
      <c r="F10" s="98"/>
      <c r="G10" s="98"/>
      <c r="H10" s="98">
        <f t="shared" si="1"/>
        <v>9000</v>
      </c>
      <c r="I10" s="98"/>
      <c r="J10" s="98"/>
      <c r="K10" s="98"/>
      <c r="L10" s="98"/>
      <c r="M10" s="99"/>
    </row>
    <row r="11" spans="1:13" s="88" customFormat="1" ht="39" customHeight="1">
      <c r="A11" s="23">
        <v>3</v>
      </c>
      <c r="B11" s="97" t="s">
        <v>76</v>
      </c>
      <c r="C11" s="26" t="s">
        <v>74</v>
      </c>
      <c r="D11" s="98">
        <v>18000</v>
      </c>
      <c r="E11" s="98">
        <v>4534</v>
      </c>
      <c r="F11" s="98"/>
      <c r="G11" s="98"/>
      <c r="H11" s="98">
        <f t="shared" si="1"/>
        <v>4534</v>
      </c>
      <c r="I11" s="98"/>
      <c r="J11" s="98"/>
      <c r="K11" s="98"/>
      <c r="L11" s="98"/>
      <c r="M11" s="99"/>
    </row>
    <row r="12" spans="1:13" s="88" customFormat="1" ht="47.25" customHeight="1">
      <c r="A12" s="23">
        <v>4</v>
      </c>
      <c r="B12" s="100" t="s">
        <v>77</v>
      </c>
      <c r="C12" s="26" t="s">
        <v>74</v>
      </c>
      <c r="D12" s="98">
        <v>33000</v>
      </c>
      <c r="E12" s="98">
        <v>4000</v>
      </c>
      <c r="F12" s="98"/>
      <c r="G12" s="98"/>
      <c r="H12" s="98">
        <f t="shared" si="1"/>
        <v>4000</v>
      </c>
      <c r="I12" s="101"/>
      <c r="J12" s="101"/>
      <c r="K12" s="101"/>
      <c r="L12" s="101"/>
      <c r="M12" s="99"/>
    </row>
    <row r="13" spans="1:13" s="88" customFormat="1" ht="52.5" customHeight="1">
      <c r="A13" s="23">
        <v>5</v>
      </c>
      <c r="B13" s="100" t="s">
        <v>81</v>
      </c>
      <c r="C13" s="26" t="s">
        <v>140</v>
      </c>
      <c r="D13" s="98">
        <v>12000</v>
      </c>
      <c r="E13" s="98">
        <v>2000</v>
      </c>
      <c r="F13" s="98"/>
      <c r="G13" s="98"/>
      <c r="H13" s="98">
        <f t="shared" si="1"/>
        <v>2000</v>
      </c>
      <c r="I13" s="101">
        <v>471</v>
      </c>
      <c r="J13" s="101">
        <v>2763</v>
      </c>
      <c r="K13" s="101">
        <v>2000</v>
      </c>
      <c r="L13" s="101">
        <v>2100</v>
      </c>
      <c r="M13" s="100"/>
    </row>
    <row r="14" spans="1:13" s="88" customFormat="1" ht="42" customHeight="1">
      <c r="A14" s="23">
        <v>6</v>
      </c>
      <c r="B14" s="97" t="s">
        <v>78</v>
      </c>
      <c r="C14" s="26" t="s">
        <v>74</v>
      </c>
      <c r="D14" s="98">
        <v>8000</v>
      </c>
      <c r="E14" s="98">
        <v>200</v>
      </c>
      <c r="F14" s="98"/>
      <c r="G14" s="98"/>
      <c r="H14" s="98">
        <f t="shared" si="1"/>
        <v>200</v>
      </c>
      <c r="I14" s="98"/>
      <c r="J14" s="98"/>
      <c r="K14" s="98"/>
      <c r="L14" s="98"/>
      <c r="M14" s="99"/>
    </row>
    <row r="15" spans="1:13" ht="37.5" customHeight="1" hidden="1">
      <c r="A15" s="23">
        <v>7</v>
      </c>
      <c r="B15" s="24" t="s">
        <v>79</v>
      </c>
      <c r="C15" s="26" t="s">
        <v>74</v>
      </c>
      <c r="D15" s="26"/>
      <c r="E15" s="26"/>
      <c r="F15" s="26"/>
      <c r="G15" s="26"/>
      <c r="H15" s="25"/>
      <c r="I15" s="25"/>
      <c r="J15" s="25"/>
      <c r="K15" s="25"/>
      <c r="L15" s="25"/>
      <c r="M15" s="22"/>
    </row>
    <row r="16" spans="1:13" s="20" customFormat="1" ht="40.5" customHeight="1" hidden="1">
      <c r="A16" s="10" t="s">
        <v>10</v>
      </c>
      <c r="B16" s="46" t="s">
        <v>80</v>
      </c>
      <c r="C16" s="18"/>
      <c r="D16" s="18"/>
      <c r="E16" s="18"/>
      <c r="F16" s="18"/>
      <c r="G16" s="18"/>
      <c r="H16" s="19">
        <f>SUM(H17:H21)</f>
        <v>0</v>
      </c>
      <c r="I16" s="19"/>
      <c r="J16" s="19"/>
      <c r="K16" s="19"/>
      <c r="L16" s="19"/>
      <c r="M16" s="19">
        <f>SUM(M17:M21)</f>
        <v>0</v>
      </c>
    </row>
    <row r="17" spans="1:13" s="28" customFormat="1" ht="51" customHeight="1" hidden="1">
      <c r="A17" s="23">
        <v>8</v>
      </c>
      <c r="B17" s="14" t="s">
        <v>81</v>
      </c>
      <c r="C17" s="26" t="s">
        <v>82</v>
      </c>
      <c r="D17" s="26"/>
      <c r="E17" s="26"/>
      <c r="F17" s="26"/>
      <c r="G17" s="26"/>
      <c r="H17" s="27"/>
      <c r="I17" s="27"/>
      <c r="J17" s="27"/>
      <c r="K17" s="27"/>
      <c r="L17" s="27"/>
      <c r="M17" s="12" t="s">
        <v>83</v>
      </c>
    </row>
    <row r="18" spans="1:13" s="28" customFormat="1" ht="56.25" customHeight="1" hidden="1">
      <c r="A18" s="23">
        <v>9</v>
      </c>
      <c r="B18" s="14" t="s">
        <v>84</v>
      </c>
      <c r="C18" s="26" t="s">
        <v>85</v>
      </c>
      <c r="D18" s="26"/>
      <c r="E18" s="26"/>
      <c r="F18" s="26"/>
      <c r="G18" s="26"/>
      <c r="H18" s="27"/>
      <c r="I18" s="27"/>
      <c r="J18" s="27"/>
      <c r="K18" s="27"/>
      <c r="L18" s="27"/>
      <c r="M18" s="12" t="s">
        <v>83</v>
      </c>
    </row>
    <row r="19" spans="1:13" ht="40.5" customHeight="1" hidden="1">
      <c r="A19" s="23">
        <v>10</v>
      </c>
      <c r="B19" s="24" t="s">
        <v>86</v>
      </c>
      <c r="C19" s="26" t="s">
        <v>74</v>
      </c>
      <c r="D19" s="26"/>
      <c r="E19" s="26"/>
      <c r="F19" s="26"/>
      <c r="G19" s="26"/>
      <c r="H19" s="21"/>
      <c r="I19" s="57"/>
      <c r="J19" s="57"/>
      <c r="K19" s="57"/>
      <c r="L19" s="57"/>
      <c r="M19" s="29"/>
    </row>
    <row r="20" spans="1:13" ht="40.5" customHeight="1" hidden="1">
      <c r="A20" s="23">
        <v>11</v>
      </c>
      <c r="B20" s="24" t="s">
        <v>87</v>
      </c>
      <c r="C20" s="26" t="s">
        <v>74</v>
      </c>
      <c r="D20" s="26"/>
      <c r="E20" s="26"/>
      <c r="F20" s="26"/>
      <c r="G20" s="26"/>
      <c r="H20" s="21"/>
      <c r="I20" s="21"/>
      <c r="J20" s="21"/>
      <c r="K20" s="21"/>
      <c r="L20" s="21"/>
      <c r="M20" s="22"/>
    </row>
    <row r="21" spans="1:13" ht="45" customHeight="1" hidden="1">
      <c r="A21" s="23">
        <v>12</v>
      </c>
      <c r="B21" s="13" t="s">
        <v>88</v>
      </c>
      <c r="C21" s="26" t="s">
        <v>74</v>
      </c>
      <c r="D21" s="26"/>
      <c r="E21" s="26"/>
      <c r="F21" s="26"/>
      <c r="G21" s="26"/>
      <c r="H21" s="25"/>
      <c r="I21" s="25"/>
      <c r="J21" s="25"/>
      <c r="K21" s="25"/>
      <c r="L21" s="25"/>
      <c r="M21" s="22"/>
    </row>
    <row r="25" ht="18.75">
      <c r="I25" s="59"/>
    </row>
    <row r="26" ht="18.75">
      <c r="I26" s="59"/>
    </row>
    <row r="27" ht="18.75">
      <c r="I27" s="59"/>
    </row>
    <row r="28" ht="18.75">
      <c r="I28" s="59"/>
    </row>
    <row r="29" ht="18.75">
      <c r="I29" s="59"/>
    </row>
    <row r="32" ht="18.75">
      <c r="A32" s="37"/>
    </row>
    <row r="33" spans="1:13" ht="16.5" customHeight="1">
      <c r="A33" s="37"/>
      <c r="B33" s="38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41"/>
    </row>
    <row r="34" spans="1:13" ht="16.5" customHeight="1">
      <c r="A34" s="37"/>
      <c r="B34" s="38"/>
      <c r="C34" s="39"/>
      <c r="D34" s="39"/>
      <c r="E34" s="39"/>
      <c r="F34" s="39"/>
      <c r="G34" s="39"/>
      <c r="H34" s="40"/>
      <c r="I34" s="40"/>
      <c r="J34" s="40"/>
      <c r="K34" s="40"/>
      <c r="L34" s="40"/>
      <c r="M34" s="41"/>
    </row>
    <row r="35" spans="1:13" ht="16.5" customHeight="1">
      <c r="A35" s="37"/>
      <c r="B35" s="38"/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41"/>
    </row>
    <row r="36" spans="1:13" ht="16.5" customHeight="1">
      <c r="A36" s="37"/>
      <c r="B36" s="38"/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41"/>
    </row>
    <row r="37" spans="1:13" ht="16.5" customHeight="1">
      <c r="A37" s="37"/>
      <c r="B37" s="38"/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1"/>
    </row>
    <row r="38" spans="1:13" ht="16.5" customHeight="1">
      <c r="A38" s="37"/>
      <c r="B38" s="38"/>
      <c r="C38" s="39"/>
      <c r="D38" s="39"/>
      <c r="E38" s="39"/>
      <c r="F38" s="39"/>
      <c r="G38" s="39"/>
      <c r="H38" s="40"/>
      <c r="I38" s="40"/>
      <c r="J38" s="40"/>
      <c r="K38" s="40"/>
      <c r="L38" s="40"/>
      <c r="M38" s="41"/>
    </row>
    <row r="39" spans="1:13" ht="16.5" customHeight="1">
      <c r="A39" s="37"/>
      <c r="B39" s="38"/>
      <c r="C39" s="39"/>
      <c r="D39" s="39"/>
      <c r="E39" s="39"/>
      <c r="F39" s="39"/>
      <c r="G39" s="39"/>
      <c r="H39" s="40"/>
      <c r="I39" s="40"/>
      <c r="J39" s="40"/>
      <c r="K39" s="40"/>
      <c r="L39" s="40"/>
      <c r="M39" s="41"/>
    </row>
    <row r="40" spans="1:13" ht="16.5" customHeight="1">
      <c r="A40" s="37"/>
      <c r="B40" s="38"/>
      <c r="C40" s="39"/>
      <c r="D40" s="39"/>
      <c r="E40" s="39"/>
      <c r="F40" s="39"/>
      <c r="G40" s="39"/>
      <c r="H40" s="40"/>
      <c r="I40" s="40"/>
      <c r="J40" s="40"/>
      <c r="K40" s="40"/>
      <c r="L40" s="40"/>
      <c r="M40" s="41"/>
    </row>
    <row r="41" spans="1:13" ht="16.5" customHeight="1">
      <c r="A41" s="37"/>
      <c r="B41" s="38"/>
      <c r="C41" s="39"/>
      <c r="D41" s="39"/>
      <c r="E41" s="39"/>
      <c r="F41" s="39"/>
      <c r="G41" s="39"/>
      <c r="H41" s="40"/>
      <c r="I41" s="40"/>
      <c r="J41" s="40"/>
      <c r="K41" s="40"/>
      <c r="L41" s="40"/>
      <c r="M41" s="41"/>
    </row>
    <row r="42" spans="2:13" ht="16.5" customHeight="1">
      <c r="B42" s="42"/>
      <c r="C42" s="39"/>
      <c r="D42" s="39"/>
      <c r="E42" s="39"/>
      <c r="F42" s="39"/>
      <c r="G42" s="39"/>
      <c r="H42" s="40"/>
      <c r="I42" s="40"/>
      <c r="J42" s="40"/>
      <c r="K42" s="40"/>
      <c r="L42" s="40"/>
      <c r="M42" s="41"/>
    </row>
    <row r="43" spans="2:12" ht="31.5" customHeight="1">
      <c r="B43" s="187"/>
      <c r="C43" s="187"/>
      <c r="D43" s="43"/>
      <c r="E43" s="43"/>
      <c r="F43" s="43"/>
      <c r="G43" s="43"/>
      <c r="H43" s="43"/>
      <c r="I43" s="43"/>
      <c r="J43" s="43"/>
      <c r="K43" s="43"/>
      <c r="L43" s="43"/>
    </row>
    <row r="44" ht="19.5" customHeight="1">
      <c r="A44" s="44"/>
    </row>
    <row r="45" spans="1:12" ht="18.75">
      <c r="A45" s="44"/>
      <c r="B45" s="17"/>
      <c r="C45" s="45"/>
      <c r="D45" s="45"/>
      <c r="E45" s="45"/>
      <c r="F45" s="45"/>
      <c r="G45" s="45"/>
      <c r="H45" s="17"/>
      <c r="I45" s="17"/>
      <c r="J45" s="17"/>
      <c r="K45" s="17"/>
      <c r="L45" s="17"/>
    </row>
    <row r="46" spans="1:12" ht="18.75">
      <c r="A46" s="44"/>
      <c r="B46" s="17"/>
      <c r="C46" s="45"/>
      <c r="D46" s="45"/>
      <c r="E46" s="45"/>
      <c r="F46" s="45"/>
      <c r="G46" s="45"/>
      <c r="H46" s="17"/>
      <c r="I46" s="17"/>
      <c r="J46" s="17"/>
      <c r="K46" s="17"/>
      <c r="L46" s="17"/>
    </row>
    <row r="47" spans="1:12" ht="18.75">
      <c r="A47" s="44"/>
      <c r="B47" s="17"/>
      <c r="C47" s="45"/>
      <c r="D47" s="45"/>
      <c r="E47" s="45"/>
      <c r="F47" s="45"/>
      <c r="G47" s="45"/>
      <c r="H47" s="17"/>
      <c r="I47" s="17"/>
      <c r="J47" s="17"/>
      <c r="K47" s="17"/>
      <c r="L47" s="17"/>
    </row>
    <row r="48" spans="1:12" s="36" customFormat="1" ht="18.75">
      <c r="A48" s="44"/>
      <c r="B48" s="17"/>
      <c r="C48" s="45"/>
      <c r="D48" s="45"/>
      <c r="E48" s="45"/>
      <c r="F48" s="45"/>
      <c r="G48" s="45"/>
      <c r="H48" s="17"/>
      <c r="I48" s="17"/>
      <c r="J48" s="17"/>
      <c r="K48" s="17"/>
      <c r="L48" s="17"/>
    </row>
    <row r="49" spans="1:12" s="36" customFormat="1" ht="18.75">
      <c r="A49" s="44"/>
      <c r="B49" s="17"/>
      <c r="C49" s="45"/>
      <c r="D49" s="45"/>
      <c r="E49" s="45"/>
      <c r="F49" s="45"/>
      <c r="G49" s="45"/>
      <c r="H49" s="17"/>
      <c r="I49" s="17"/>
      <c r="J49" s="17"/>
      <c r="K49" s="17"/>
      <c r="L49" s="17"/>
    </row>
    <row r="50" spans="1:12" s="36" customFormat="1" ht="18.75">
      <c r="A50" s="44"/>
      <c r="B50" s="17"/>
      <c r="C50" s="45"/>
      <c r="D50" s="45"/>
      <c r="E50" s="45"/>
      <c r="F50" s="45"/>
      <c r="G50" s="45"/>
      <c r="H50" s="17"/>
      <c r="I50" s="17"/>
      <c r="J50" s="17"/>
      <c r="K50" s="17"/>
      <c r="L50" s="17"/>
    </row>
    <row r="51" spans="1:12" s="36" customFormat="1" ht="18.75">
      <c r="A51" s="44"/>
      <c r="B51" s="17"/>
      <c r="C51" s="45"/>
      <c r="D51" s="45"/>
      <c r="E51" s="45"/>
      <c r="F51" s="45"/>
      <c r="G51" s="45"/>
      <c r="H51" s="17"/>
      <c r="I51" s="17"/>
      <c r="J51" s="17"/>
      <c r="K51" s="17"/>
      <c r="L51" s="17"/>
    </row>
    <row r="52" spans="1:12" s="36" customFormat="1" ht="18.75">
      <c r="A52" s="44"/>
      <c r="B52" s="17"/>
      <c r="C52" s="45"/>
      <c r="D52" s="45"/>
      <c r="E52" s="45"/>
      <c r="F52" s="45"/>
      <c r="G52" s="45"/>
      <c r="H52" s="17"/>
      <c r="I52" s="17"/>
      <c r="J52" s="17"/>
      <c r="K52" s="17"/>
      <c r="L52" s="17"/>
    </row>
    <row r="53" spans="1:12" s="36" customFormat="1" ht="18.75">
      <c r="A53" s="44"/>
      <c r="B53" s="17"/>
      <c r="C53" s="45"/>
      <c r="D53" s="45"/>
      <c r="E53" s="45"/>
      <c r="F53" s="45"/>
      <c r="G53" s="45"/>
      <c r="H53" s="17"/>
      <c r="I53" s="17"/>
      <c r="J53" s="17"/>
      <c r="K53" s="17"/>
      <c r="L53" s="17"/>
    </row>
    <row r="54" spans="1:12" s="36" customFormat="1" ht="18.75">
      <c r="A54" s="44"/>
      <c r="B54" s="17"/>
      <c r="C54" s="45"/>
      <c r="D54" s="45"/>
      <c r="E54" s="45"/>
      <c r="F54" s="45"/>
      <c r="G54" s="45"/>
      <c r="H54" s="17"/>
      <c r="I54" s="17"/>
      <c r="J54" s="17"/>
      <c r="K54" s="17"/>
      <c r="L54" s="17"/>
    </row>
    <row r="55" spans="1:12" s="36" customFormat="1" ht="18.75">
      <c r="A55" s="44"/>
      <c r="B55" s="17"/>
      <c r="C55" s="45"/>
      <c r="D55" s="45"/>
      <c r="E55" s="45"/>
      <c r="F55" s="45"/>
      <c r="G55" s="45"/>
      <c r="H55" s="17"/>
      <c r="I55" s="17"/>
      <c r="J55" s="17"/>
      <c r="K55" s="17"/>
      <c r="L55" s="17"/>
    </row>
    <row r="56" spans="1:12" s="36" customFormat="1" ht="18.75">
      <c r="A56" s="44"/>
      <c r="B56" s="17"/>
      <c r="C56" s="45"/>
      <c r="D56" s="45"/>
      <c r="E56" s="45"/>
      <c r="F56" s="45"/>
      <c r="G56" s="45"/>
      <c r="H56" s="17"/>
      <c r="I56" s="17"/>
      <c r="J56" s="17"/>
      <c r="K56" s="17"/>
      <c r="L56" s="17"/>
    </row>
    <row r="57" spans="1:12" s="36" customFormat="1" ht="18.75">
      <c r="A57" s="44"/>
      <c r="B57" s="17"/>
      <c r="C57" s="45"/>
      <c r="D57" s="45"/>
      <c r="E57" s="45"/>
      <c r="F57" s="45"/>
      <c r="G57" s="45"/>
      <c r="H57" s="17"/>
      <c r="I57" s="17"/>
      <c r="J57" s="17"/>
      <c r="K57" s="17"/>
      <c r="L57" s="17"/>
    </row>
    <row r="58" spans="1:12" s="36" customFormat="1" ht="18.75">
      <c r="A58" s="44"/>
      <c r="B58" s="17"/>
      <c r="C58" s="45"/>
      <c r="D58" s="45"/>
      <c r="E58" s="45"/>
      <c r="F58" s="45"/>
      <c r="G58" s="45"/>
      <c r="H58" s="17"/>
      <c r="I58" s="17"/>
      <c r="J58" s="17"/>
      <c r="K58" s="17"/>
      <c r="L58" s="17"/>
    </row>
    <row r="59" spans="1:12" s="36" customFormat="1" ht="18.75">
      <c r="A59" s="44"/>
      <c r="B59" s="17"/>
      <c r="C59" s="45"/>
      <c r="D59" s="45"/>
      <c r="E59" s="45"/>
      <c r="F59" s="45"/>
      <c r="G59" s="45"/>
      <c r="H59" s="17"/>
      <c r="I59" s="17"/>
      <c r="J59" s="17"/>
      <c r="K59" s="17"/>
      <c r="L59" s="17"/>
    </row>
    <row r="60" spans="1:12" s="36" customFormat="1" ht="18.75">
      <c r="A60" s="44"/>
      <c r="B60" s="17"/>
      <c r="C60" s="45"/>
      <c r="D60" s="45"/>
      <c r="E60" s="45"/>
      <c r="F60" s="45"/>
      <c r="G60" s="45"/>
      <c r="H60" s="17"/>
      <c r="I60" s="17"/>
      <c r="J60" s="17"/>
      <c r="K60" s="17"/>
      <c r="L60" s="17"/>
    </row>
    <row r="61" spans="1:12" s="36" customFormat="1" ht="18.75">
      <c r="A61" s="44"/>
      <c r="B61" s="17"/>
      <c r="C61" s="45"/>
      <c r="D61" s="45"/>
      <c r="E61" s="45"/>
      <c r="F61" s="45"/>
      <c r="G61" s="45"/>
      <c r="H61" s="17"/>
      <c r="I61" s="17"/>
      <c r="J61" s="17"/>
      <c r="K61" s="17"/>
      <c r="L61" s="17"/>
    </row>
    <row r="62" spans="1:12" s="36" customFormat="1" ht="18.75">
      <c r="A62" s="44"/>
      <c r="B62" s="17"/>
      <c r="C62" s="45"/>
      <c r="D62" s="45"/>
      <c r="E62" s="45"/>
      <c r="F62" s="45"/>
      <c r="G62" s="45"/>
      <c r="H62" s="17"/>
      <c r="I62" s="17"/>
      <c r="J62" s="17"/>
      <c r="K62" s="17"/>
      <c r="L62" s="17"/>
    </row>
    <row r="63" spans="1:12" s="36" customFormat="1" ht="18.75">
      <c r="A63" s="44"/>
      <c r="B63" s="17"/>
      <c r="C63" s="45"/>
      <c r="D63" s="45"/>
      <c r="E63" s="45"/>
      <c r="F63" s="45"/>
      <c r="G63" s="45"/>
      <c r="H63" s="17"/>
      <c r="I63" s="17"/>
      <c r="J63" s="17"/>
      <c r="K63" s="17"/>
      <c r="L63" s="17"/>
    </row>
    <row r="64" spans="1:12" s="36" customFormat="1" ht="18.75">
      <c r="A64" s="44"/>
      <c r="B64" s="17"/>
      <c r="C64" s="45"/>
      <c r="D64" s="45"/>
      <c r="E64" s="45"/>
      <c r="F64" s="45"/>
      <c r="G64" s="45"/>
      <c r="H64" s="17"/>
      <c r="I64" s="17"/>
      <c r="J64" s="17"/>
      <c r="K64" s="17"/>
      <c r="L64" s="17"/>
    </row>
    <row r="65" spans="1:12" s="36" customFormat="1" ht="18.75">
      <c r="A65" s="44"/>
      <c r="B65" s="17"/>
      <c r="C65" s="45"/>
      <c r="D65" s="45"/>
      <c r="E65" s="45"/>
      <c r="F65" s="45"/>
      <c r="G65" s="45"/>
      <c r="H65" s="17"/>
      <c r="I65" s="17"/>
      <c r="J65" s="17"/>
      <c r="K65" s="17"/>
      <c r="L65" s="17"/>
    </row>
    <row r="66" spans="1:12" s="36" customFormat="1" ht="18.75">
      <c r="A66" s="44"/>
      <c r="B66" s="17"/>
      <c r="C66" s="45"/>
      <c r="D66" s="45"/>
      <c r="E66" s="45"/>
      <c r="F66" s="45"/>
      <c r="G66" s="45"/>
      <c r="H66" s="17"/>
      <c r="I66" s="17"/>
      <c r="J66" s="17"/>
      <c r="K66" s="17"/>
      <c r="L66" s="17"/>
    </row>
    <row r="67" spans="1:12" s="36" customFormat="1" ht="18.75">
      <c r="A67" s="44"/>
      <c r="B67" s="17"/>
      <c r="C67" s="45"/>
      <c r="D67" s="45"/>
      <c r="E67" s="45"/>
      <c r="F67" s="45"/>
      <c r="G67" s="45"/>
      <c r="H67" s="17"/>
      <c r="I67" s="17"/>
      <c r="J67" s="17"/>
      <c r="K67" s="17"/>
      <c r="L67" s="17"/>
    </row>
    <row r="68" spans="1:12" s="36" customFormat="1" ht="18.75">
      <c r="A68" s="44"/>
      <c r="B68" s="17"/>
      <c r="C68" s="45"/>
      <c r="D68" s="45"/>
      <c r="E68" s="45"/>
      <c r="F68" s="45"/>
      <c r="G68" s="45"/>
      <c r="H68" s="17"/>
      <c r="I68" s="17"/>
      <c r="J68" s="17"/>
      <c r="K68" s="17"/>
      <c r="L68" s="17"/>
    </row>
    <row r="69" spans="1:12" s="36" customFormat="1" ht="18.75">
      <c r="A69" s="44"/>
      <c r="B69" s="17"/>
      <c r="C69" s="45"/>
      <c r="D69" s="45"/>
      <c r="E69" s="45"/>
      <c r="F69" s="45"/>
      <c r="G69" s="45"/>
      <c r="H69" s="17"/>
      <c r="I69" s="17"/>
      <c r="J69" s="17"/>
      <c r="K69" s="17"/>
      <c r="L69" s="17"/>
    </row>
    <row r="70" spans="1:12" s="36" customFormat="1" ht="18.75">
      <c r="A70" s="44"/>
      <c r="B70" s="17"/>
      <c r="C70" s="45"/>
      <c r="D70" s="45"/>
      <c r="E70" s="45"/>
      <c r="F70" s="45"/>
      <c r="G70" s="45"/>
      <c r="H70" s="17"/>
      <c r="I70" s="17"/>
      <c r="J70" s="17"/>
      <c r="K70" s="17"/>
      <c r="L70" s="17"/>
    </row>
    <row r="71" spans="1:12" s="36" customFormat="1" ht="18.75">
      <c r="A71" s="44"/>
      <c r="B71" s="17"/>
      <c r="C71" s="45"/>
      <c r="D71" s="45"/>
      <c r="E71" s="45"/>
      <c r="F71" s="45"/>
      <c r="G71" s="45"/>
      <c r="H71" s="17"/>
      <c r="I71" s="17"/>
      <c r="J71" s="17"/>
      <c r="K71" s="17"/>
      <c r="L71" s="17"/>
    </row>
    <row r="72" spans="1:12" s="36" customFormat="1" ht="18.75">
      <c r="A72" s="44"/>
      <c r="B72" s="17"/>
      <c r="C72" s="45"/>
      <c r="D72" s="45"/>
      <c r="E72" s="45"/>
      <c r="F72" s="45"/>
      <c r="G72" s="45"/>
      <c r="H72" s="17"/>
      <c r="I72" s="17"/>
      <c r="J72" s="17"/>
      <c r="K72" s="17"/>
      <c r="L72" s="17"/>
    </row>
    <row r="73" spans="1:12" s="36" customFormat="1" ht="18.75">
      <c r="A73" s="44"/>
      <c r="B73" s="17"/>
      <c r="C73" s="45"/>
      <c r="D73" s="45"/>
      <c r="E73" s="45"/>
      <c r="F73" s="45"/>
      <c r="G73" s="45"/>
      <c r="H73" s="17"/>
      <c r="I73" s="17"/>
      <c r="J73" s="17"/>
      <c r="K73" s="17"/>
      <c r="L73" s="17"/>
    </row>
    <row r="74" spans="1:12" s="36" customFormat="1" ht="18.75">
      <c r="A74" s="44"/>
      <c r="B74" s="17"/>
      <c r="C74" s="45"/>
      <c r="D74" s="45"/>
      <c r="E74" s="45"/>
      <c r="F74" s="45"/>
      <c r="G74" s="45"/>
      <c r="H74" s="17"/>
      <c r="I74" s="17"/>
      <c r="J74" s="17"/>
      <c r="K74" s="17"/>
      <c r="L74" s="17"/>
    </row>
    <row r="75" spans="1:12" s="36" customFormat="1" ht="18.75">
      <c r="A75" s="44"/>
      <c r="B75" s="17"/>
      <c r="C75" s="45"/>
      <c r="D75" s="45"/>
      <c r="E75" s="45"/>
      <c r="F75" s="45"/>
      <c r="G75" s="45"/>
      <c r="H75" s="17"/>
      <c r="I75" s="17"/>
      <c r="J75" s="17"/>
      <c r="K75" s="17"/>
      <c r="L75" s="17"/>
    </row>
    <row r="76" spans="1:12" s="36" customFormat="1" ht="18.75">
      <c r="A76" s="44"/>
      <c r="B76" s="17"/>
      <c r="C76" s="45"/>
      <c r="D76" s="45"/>
      <c r="E76" s="45"/>
      <c r="F76" s="45"/>
      <c r="G76" s="45"/>
      <c r="H76" s="17"/>
      <c r="I76" s="17"/>
      <c r="J76" s="17"/>
      <c r="K76" s="17"/>
      <c r="L76" s="17"/>
    </row>
    <row r="77" spans="1:12" s="36" customFormat="1" ht="18.75">
      <c r="A77" s="44"/>
      <c r="B77" s="17"/>
      <c r="C77" s="45"/>
      <c r="D77" s="45"/>
      <c r="E77" s="45"/>
      <c r="F77" s="45"/>
      <c r="G77" s="45"/>
      <c r="H77" s="17"/>
      <c r="I77" s="17"/>
      <c r="J77" s="17"/>
      <c r="K77" s="17"/>
      <c r="L77" s="17"/>
    </row>
    <row r="78" spans="1:12" s="36" customFormat="1" ht="18.75">
      <c r="A78" s="44"/>
      <c r="B78" s="17"/>
      <c r="C78" s="45"/>
      <c r="D78" s="45"/>
      <c r="E78" s="45"/>
      <c r="F78" s="45"/>
      <c r="G78" s="45"/>
      <c r="H78" s="17"/>
      <c r="I78" s="17"/>
      <c r="J78" s="17"/>
      <c r="K78" s="17"/>
      <c r="L78" s="17"/>
    </row>
    <row r="79" spans="1:12" s="36" customFormat="1" ht="18.75">
      <c r="A79" s="44"/>
      <c r="B79" s="17"/>
      <c r="C79" s="45"/>
      <c r="D79" s="45"/>
      <c r="E79" s="45"/>
      <c r="F79" s="45"/>
      <c r="G79" s="45"/>
      <c r="H79" s="17"/>
      <c r="I79" s="17"/>
      <c r="J79" s="17"/>
      <c r="K79" s="17"/>
      <c r="L79" s="17"/>
    </row>
    <row r="80" spans="1:12" s="36" customFormat="1" ht="18.75">
      <c r="A80" s="44"/>
      <c r="B80" s="17"/>
      <c r="C80" s="45"/>
      <c r="D80" s="45"/>
      <c r="E80" s="45"/>
      <c r="F80" s="45"/>
      <c r="G80" s="45"/>
      <c r="H80" s="17"/>
      <c r="I80" s="17"/>
      <c r="J80" s="17"/>
      <c r="K80" s="17"/>
      <c r="L80" s="17"/>
    </row>
    <row r="81" spans="1:12" s="36" customFormat="1" ht="18.75">
      <c r="A81" s="44"/>
      <c r="B81" s="17"/>
      <c r="C81" s="45"/>
      <c r="D81" s="45"/>
      <c r="E81" s="45"/>
      <c r="F81" s="45"/>
      <c r="G81" s="45"/>
      <c r="H81" s="17"/>
      <c r="I81" s="17"/>
      <c r="J81" s="17"/>
      <c r="K81" s="17"/>
      <c r="L81" s="17"/>
    </row>
    <row r="82" spans="1:12" s="36" customFormat="1" ht="18.75">
      <c r="A82" s="44"/>
      <c r="B82" s="17"/>
      <c r="C82" s="45"/>
      <c r="D82" s="45"/>
      <c r="E82" s="45"/>
      <c r="F82" s="45"/>
      <c r="G82" s="45"/>
      <c r="H82" s="17"/>
      <c r="I82" s="17"/>
      <c r="J82" s="17"/>
      <c r="K82" s="17"/>
      <c r="L82" s="17"/>
    </row>
    <row r="83" spans="1:12" s="36" customFormat="1" ht="18.75">
      <c r="A83" s="44"/>
      <c r="B83" s="17"/>
      <c r="C83" s="45"/>
      <c r="D83" s="45"/>
      <c r="E83" s="45"/>
      <c r="F83" s="45"/>
      <c r="G83" s="45"/>
      <c r="H83" s="17"/>
      <c r="I83" s="17"/>
      <c r="J83" s="17"/>
      <c r="K83" s="17"/>
      <c r="L83" s="17"/>
    </row>
    <row r="84" spans="1:12" s="36" customFormat="1" ht="18.75">
      <c r="A84" s="44"/>
      <c r="B84" s="17"/>
      <c r="C84" s="45"/>
      <c r="D84" s="45"/>
      <c r="E84" s="45"/>
      <c r="F84" s="45"/>
      <c r="G84" s="45"/>
      <c r="H84" s="17"/>
      <c r="I84" s="17"/>
      <c r="J84" s="17"/>
      <c r="K84" s="17"/>
      <c r="L84" s="17"/>
    </row>
    <row r="85" spans="1:12" s="36" customFormat="1" ht="18.75">
      <c r="A85" s="44"/>
      <c r="B85" s="17"/>
      <c r="C85" s="45"/>
      <c r="D85" s="45"/>
      <c r="E85" s="45"/>
      <c r="F85" s="45"/>
      <c r="G85" s="45"/>
      <c r="H85" s="17"/>
      <c r="I85" s="17"/>
      <c r="J85" s="17"/>
      <c r="K85" s="17"/>
      <c r="L85" s="17"/>
    </row>
    <row r="86" spans="1:12" s="36" customFormat="1" ht="18.75">
      <c r="A86" s="44"/>
      <c r="B86" s="17"/>
      <c r="C86" s="45"/>
      <c r="D86" s="45"/>
      <c r="E86" s="45"/>
      <c r="F86" s="45"/>
      <c r="G86" s="45"/>
      <c r="H86" s="17"/>
      <c r="I86" s="17"/>
      <c r="J86" s="17"/>
      <c r="K86" s="17"/>
      <c r="L86" s="17"/>
    </row>
    <row r="87" spans="1:12" s="36" customFormat="1" ht="18.75">
      <c r="A87" s="44"/>
      <c r="B87" s="17"/>
      <c r="C87" s="45"/>
      <c r="D87" s="45"/>
      <c r="E87" s="45"/>
      <c r="F87" s="45"/>
      <c r="G87" s="45"/>
      <c r="H87" s="17"/>
      <c r="I87" s="17"/>
      <c r="J87" s="17"/>
      <c r="K87" s="17"/>
      <c r="L87" s="17"/>
    </row>
    <row r="88" spans="1:12" s="36" customFormat="1" ht="18.75">
      <c r="A88" s="44"/>
      <c r="B88" s="17"/>
      <c r="C88" s="45"/>
      <c r="D88" s="45"/>
      <c r="E88" s="45"/>
      <c r="F88" s="45"/>
      <c r="G88" s="45"/>
      <c r="H88" s="17"/>
      <c r="I88" s="17"/>
      <c r="J88" s="17"/>
      <c r="K88" s="17"/>
      <c r="L88" s="17"/>
    </row>
    <row r="89" spans="1:12" s="36" customFormat="1" ht="18.75">
      <c r="A89" s="44"/>
      <c r="B89" s="17"/>
      <c r="C89" s="45"/>
      <c r="D89" s="45"/>
      <c r="E89" s="45"/>
      <c r="F89" s="45"/>
      <c r="G89" s="45"/>
      <c r="H89" s="17"/>
      <c r="I89" s="17"/>
      <c r="J89" s="17"/>
      <c r="K89" s="17"/>
      <c r="L89" s="17"/>
    </row>
    <row r="90" spans="1:12" s="36" customFormat="1" ht="18.75">
      <c r="A90" s="44"/>
      <c r="B90" s="17"/>
      <c r="C90" s="45"/>
      <c r="D90" s="45"/>
      <c r="E90" s="45"/>
      <c r="F90" s="45"/>
      <c r="G90" s="45"/>
      <c r="H90" s="17"/>
      <c r="I90" s="17"/>
      <c r="J90" s="17"/>
      <c r="K90" s="17"/>
      <c r="L90" s="17"/>
    </row>
    <row r="91" spans="1:12" s="36" customFormat="1" ht="18.75">
      <c r="A91" s="44"/>
      <c r="B91" s="17"/>
      <c r="C91" s="45"/>
      <c r="D91" s="45"/>
      <c r="E91" s="45"/>
      <c r="F91" s="45"/>
      <c r="G91" s="45"/>
      <c r="H91" s="17"/>
      <c r="I91" s="17"/>
      <c r="J91" s="17"/>
      <c r="K91" s="17"/>
      <c r="L91" s="17"/>
    </row>
    <row r="92" spans="1:12" s="36" customFormat="1" ht="18.75">
      <c r="A92" s="44"/>
      <c r="B92" s="17"/>
      <c r="C92" s="45"/>
      <c r="D92" s="45"/>
      <c r="E92" s="45"/>
      <c r="F92" s="45"/>
      <c r="G92" s="45"/>
      <c r="H92" s="17"/>
      <c r="I92" s="17"/>
      <c r="J92" s="17"/>
      <c r="K92" s="17"/>
      <c r="L92" s="17"/>
    </row>
    <row r="93" spans="1:12" s="36" customFormat="1" ht="18.75">
      <c r="A93" s="44"/>
      <c r="B93" s="17"/>
      <c r="C93" s="45"/>
      <c r="D93" s="45"/>
      <c r="E93" s="45"/>
      <c r="F93" s="45"/>
      <c r="G93" s="45"/>
      <c r="H93" s="17"/>
      <c r="I93" s="17"/>
      <c r="J93" s="17"/>
      <c r="K93" s="17"/>
      <c r="L93" s="17"/>
    </row>
    <row r="94" spans="1:12" s="36" customFormat="1" ht="18.75">
      <c r="A94" s="44"/>
      <c r="B94" s="17"/>
      <c r="C94" s="45"/>
      <c r="D94" s="45"/>
      <c r="E94" s="45"/>
      <c r="F94" s="45"/>
      <c r="G94" s="45"/>
      <c r="H94" s="17"/>
      <c r="I94" s="17"/>
      <c r="J94" s="17"/>
      <c r="K94" s="17"/>
      <c r="L94" s="17"/>
    </row>
    <row r="95" spans="1:12" s="36" customFormat="1" ht="18.75">
      <c r="A95" s="44"/>
      <c r="B95" s="17"/>
      <c r="C95" s="45"/>
      <c r="D95" s="45"/>
      <c r="E95" s="45"/>
      <c r="F95" s="45"/>
      <c r="G95" s="45"/>
      <c r="H95" s="17"/>
      <c r="I95" s="17"/>
      <c r="J95" s="17"/>
      <c r="K95" s="17"/>
      <c r="L95" s="17"/>
    </row>
    <row r="96" spans="1:12" s="36" customFormat="1" ht="18.75">
      <c r="A96" s="44"/>
      <c r="B96" s="17"/>
      <c r="C96" s="45"/>
      <c r="D96" s="45"/>
      <c r="E96" s="45"/>
      <c r="F96" s="45"/>
      <c r="G96" s="45"/>
      <c r="H96" s="17"/>
      <c r="I96" s="17"/>
      <c r="J96" s="17"/>
      <c r="K96" s="17"/>
      <c r="L96" s="17"/>
    </row>
    <row r="97" spans="1:12" s="36" customFormat="1" ht="18.75">
      <c r="A97" s="44"/>
      <c r="B97" s="17"/>
      <c r="C97" s="45"/>
      <c r="D97" s="45"/>
      <c r="E97" s="45"/>
      <c r="F97" s="45"/>
      <c r="G97" s="45"/>
      <c r="H97" s="17"/>
      <c r="I97" s="17"/>
      <c r="J97" s="17"/>
      <c r="K97" s="17"/>
      <c r="L97" s="17"/>
    </row>
    <row r="98" spans="1:12" s="36" customFormat="1" ht="18.75">
      <c r="A98" s="44"/>
      <c r="B98" s="17"/>
      <c r="C98" s="45"/>
      <c r="D98" s="45"/>
      <c r="E98" s="45"/>
      <c r="F98" s="45"/>
      <c r="G98" s="45"/>
      <c r="H98" s="17"/>
      <c r="I98" s="17"/>
      <c r="J98" s="17"/>
      <c r="K98" s="17"/>
      <c r="L98" s="17"/>
    </row>
    <row r="99" spans="1:12" s="36" customFormat="1" ht="18.75">
      <c r="A99" s="44"/>
      <c r="B99" s="17"/>
      <c r="C99" s="45"/>
      <c r="D99" s="45"/>
      <c r="E99" s="45"/>
      <c r="F99" s="45"/>
      <c r="G99" s="45"/>
      <c r="H99" s="17"/>
      <c r="I99" s="17"/>
      <c r="J99" s="17"/>
      <c r="K99" s="17"/>
      <c r="L99" s="17"/>
    </row>
    <row r="100" spans="1:12" s="36" customFormat="1" ht="18.75">
      <c r="A100" s="44"/>
      <c r="B100" s="17"/>
      <c r="C100" s="45"/>
      <c r="D100" s="45"/>
      <c r="E100" s="45"/>
      <c r="F100" s="45"/>
      <c r="G100" s="45"/>
      <c r="H100" s="17"/>
      <c r="I100" s="17"/>
      <c r="J100" s="17"/>
      <c r="K100" s="17"/>
      <c r="L100" s="17"/>
    </row>
    <row r="101" spans="1:12" s="36" customFormat="1" ht="18.75">
      <c r="A101" s="44"/>
      <c r="B101" s="17"/>
      <c r="C101" s="45"/>
      <c r="D101" s="45"/>
      <c r="E101" s="45"/>
      <c r="F101" s="45"/>
      <c r="G101" s="45"/>
      <c r="H101" s="17"/>
      <c r="I101" s="17"/>
      <c r="J101" s="17"/>
      <c r="K101" s="17"/>
      <c r="L101" s="17"/>
    </row>
    <row r="102" spans="1:12" s="36" customFormat="1" ht="18.75">
      <c r="A102" s="44"/>
      <c r="B102" s="17"/>
      <c r="C102" s="45"/>
      <c r="D102" s="45"/>
      <c r="E102" s="45"/>
      <c r="F102" s="45"/>
      <c r="G102" s="45"/>
      <c r="H102" s="17"/>
      <c r="I102" s="17"/>
      <c r="J102" s="17"/>
      <c r="K102" s="17"/>
      <c r="L102" s="17"/>
    </row>
    <row r="103" spans="1:12" s="36" customFormat="1" ht="18.75">
      <c r="A103" s="44"/>
      <c r="B103" s="17"/>
      <c r="C103" s="45"/>
      <c r="D103" s="45"/>
      <c r="E103" s="45"/>
      <c r="F103" s="45"/>
      <c r="G103" s="45"/>
      <c r="H103" s="17"/>
      <c r="I103" s="17"/>
      <c r="J103" s="17"/>
      <c r="K103" s="17"/>
      <c r="L103" s="17"/>
    </row>
    <row r="104" spans="1:12" s="36" customFormat="1" ht="18.75">
      <c r="A104" s="44"/>
      <c r="B104" s="17"/>
      <c r="C104" s="45"/>
      <c r="D104" s="45"/>
      <c r="E104" s="45"/>
      <c r="F104" s="45"/>
      <c r="G104" s="45"/>
      <c r="H104" s="17"/>
      <c r="I104" s="17"/>
      <c r="J104" s="17"/>
      <c r="K104" s="17"/>
      <c r="L104" s="17"/>
    </row>
    <row r="105" spans="1:12" s="36" customFormat="1" ht="18.75">
      <c r="A105" s="44"/>
      <c r="B105" s="17"/>
      <c r="C105" s="45"/>
      <c r="D105" s="45"/>
      <c r="E105" s="45"/>
      <c r="F105" s="45"/>
      <c r="G105" s="45"/>
      <c r="H105" s="17"/>
      <c r="I105" s="17"/>
      <c r="J105" s="17"/>
      <c r="K105" s="17"/>
      <c r="L105" s="17"/>
    </row>
    <row r="106" spans="1:12" s="36" customFormat="1" ht="18.75">
      <c r="A106" s="44"/>
      <c r="B106" s="17"/>
      <c r="C106" s="45"/>
      <c r="D106" s="45"/>
      <c r="E106" s="45"/>
      <c r="F106" s="45"/>
      <c r="G106" s="45"/>
      <c r="H106" s="17"/>
      <c r="I106" s="17"/>
      <c r="J106" s="17"/>
      <c r="K106" s="17"/>
      <c r="L106" s="17"/>
    </row>
    <row r="107" spans="1:12" s="36" customFormat="1" ht="18.75">
      <c r="A107" s="44"/>
      <c r="B107" s="17"/>
      <c r="C107" s="45"/>
      <c r="D107" s="45"/>
      <c r="E107" s="45"/>
      <c r="F107" s="45"/>
      <c r="G107" s="45"/>
      <c r="H107" s="17"/>
      <c r="I107" s="17"/>
      <c r="J107" s="17"/>
      <c r="K107" s="17"/>
      <c r="L107" s="17"/>
    </row>
    <row r="108" spans="1:12" s="36" customFormat="1" ht="18.75">
      <c r="A108" s="44"/>
      <c r="B108" s="17"/>
      <c r="C108" s="45"/>
      <c r="D108" s="45"/>
      <c r="E108" s="45"/>
      <c r="F108" s="45"/>
      <c r="G108" s="45"/>
      <c r="H108" s="17"/>
      <c r="I108" s="17"/>
      <c r="J108" s="17"/>
      <c r="K108" s="17"/>
      <c r="L108" s="17"/>
    </row>
    <row r="109" spans="1:12" s="36" customFormat="1" ht="18.75">
      <c r="A109" s="44"/>
      <c r="B109" s="17"/>
      <c r="C109" s="45"/>
      <c r="D109" s="45"/>
      <c r="E109" s="45"/>
      <c r="F109" s="45"/>
      <c r="G109" s="45"/>
      <c r="H109" s="17"/>
      <c r="I109" s="17"/>
      <c r="J109" s="17"/>
      <c r="K109" s="17"/>
      <c r="L109" s="17"/>
    </row>
    <row r="110" spans="1:12" s="36" customFormat="1" ht="18.75">
      <c r="A110" s="44"/>
      <c r="B110" s="17"/>
      <c r="C110" s="45"/>
      <c r="D110" s="45"/>
      <c r="E110" s="45"/>
      <c r="F110" s="45"/>
      <c r="G110" s="45"/>
      <c r="H110" s="17"/>
      <c r="I110" s="17"/>
      <c r="J110" s="17"/>
      <c r="K110" s="17"/>
      <c r="L110" s="17"/>
    </row>
    <row r="111" spans="1:12" s="36" customFormat="1" ht="18.75">
      <c r="A111" s="44"/>
      <c r="B111" s="17"/>
      <c r="C111" s="45"/>
      <c r="D111" s="45"/>
      <c r="E111" s="45"/>
      <c r="F111" s="45"/>
      <c r="G111" s="45"/>
      <c r="H111" s="17"/>
      <c r="I111" s="17"/>
      <c r="J111" s="17"/>
      <c r="K111" s="17"/>
      <c r="L111" s="17"/>
    </row>
    <row r="112" spans="1:12" s="36" customFormat="1" ht="18.75">
      <c r="A112" s="44"/>
      <c r="B112" s="17"/>
      <c r="C112" s="45"/>
      <c r="D112" s="45"/>
      <c r="E112" s="45"/>
      <c r="F112" s="45"/>
      <c r="G112" s="45"/>
      <c r="H112" s="17"/>
      <c r="I112" s="17"/>
      <c r="J112" s="17"/>
      <c r="K112" s="17"/>
      <c r="L112" s="17"/>
    </row>
    <row r="113" spans="1:12" s="36" customFormat="1" ht="18.75">
      <c r="A113" s="44"/>
      <c r="B113" s="17"/>
      <c r="C113" s="45"/>
      <c r="D113" s="45"/>
      <c r="E113" s="45"/>
      <c r="F113" s="45"/>
      <c r="G113" s="45"/>
      <c r="H113" s="17"/>
      <c r="I113" s="17"/>
      <c r="J113" s="17"/>
      <c r="K113" s="17"/>
      <c r="L113" s="17"/>
    </row>
    <row r="114" spans="1:12" s="36" customFormat="1" ht="18.75">
      <c r="A114" s="44"/>
      <c r="B114" s="17"/>
      <c r="C114" s="45"/>
      <c r="D114" s="45"/>
      <c r="E114" s="45"/>
      <c r="F114" s="45"/>
      <c r="G114" s="45"/>
      <c r="H114" s="17"/>
      <c r="I114" s="17"/>
      <c r="J114" s="17"/>
      <c r="K114" s="17"/>
      <c r="L114" s="17"/>
    </row>
    <row r="115" spans="1:12" s="36" customFormat="1" ht="18.75">
      <c r="A115" s="44"/>
      <c r="B115" s="17"/>
      <c r="C115" s="45"/>
      <c r="D115" s="45"/>
      <c r="E115" s="45"/>
      <c r="F115" s="45"/>
      <c r="G115" s="45"/>
      <c r="H115" s="17"/>
      <c r="I115" s="17"/>
      <c r="J115" s="17"/>
      <c r="K115" s="17"/>
      <c r="L115" s="17"/>
    </row>
    <row r="116" spans="1:12" s="36" customFormat="1" ht="18.75">
      <c r="A116" s="44"/>
      <c r="B116" s="17"/>
      <c r="C116" s="45"/>
      <c r="D116" s="45"/>
      <c r="E116" s="45"/>
      <c r="F116" s="45"/>
      <c r="G116" s="45"/>
      <c r="H116" s="17"/>
      <c r="I116" s="17"/>
      <c r="J116" s="17"/>
      <c r="K116" s="17"/>
      <c r="L116" s="17"/>
    </row>
    <row r="117" spans="1:12" s="36" customFormat="1" ht="18.75">
      <c r="A117" s="44"/>
      <c r="B117" s="17"/>
      <c r="C117" s="45"/>
      <c r="D117" s="45"/>
      <c r="E117" s="45"/>
      <c r="F117" s="45"/>
      <c r="G117" s="45"/>
      <c r="H117" s="17"/>
      <c r="I117" s="17"/>
      <c r="J117" s="17"/>
      <c r="K117" s="17"/>
      <c r="L117" s="17"/>
    </row>
    <row r="118" spans="1:12" s="36" customFormat="1" ht="18.75">
      <c r="A118" s="44"/>
      <c r="B118" s="17"/>
      <c r="C118" s="45"/>
      <c r="D118" s="45"/>
      <c r="E118" s="45"/>
      <c r="F118" s="45"/>
      <c r="G118" s="45"/>
      <c r="H118" s="17"/>
      <c r="I118" s="17"/>
      <c r="J118" s="17"/>
      <c r="K118" s="17"/>
      <c r="L118" s="17"/>
    </row>
    <row r="119" spans="1:12" s="36" customFormat="1" ht="18.75">
      <c r="A119" s="44"/>
      <c r="B119" s="17"/>
      <c r="C119" s="45"/>
      <c r="D119" s="45"/>
      <c r="E119" s="45"/>
      <c r="F119" s="45"/>
      <c r="G119" s="45"/>
      <c r="H119" s="17"/>
      <c r="I119" s="17"/>
      <c r="J119" s="17"/>
      <c r="K119" s="17"/>
      <c r="L119" s="17"/>
    </row>
    <row r="120" spans="1:12" s="36" customFormat="1" ht="18.75">
      <c r="A120" s="44"/>
      <c r="B120" s="17"/>
      <c r="C120" s="45"/>
      <c r="D120" s="45"/>
      <c r="E120" s="45"/>
      <c r="F120" s="45"/>
      <c r="G120" s="45"/>
      <c r="H120" s="17"/>
      <c r="I120" s="17"/>
      <c r="J120" s="17"/>
      <c r="K120" s="17"/>
      <c r="L120" s="17"/>
    </row>
    <row r="121" spans="1:12" s="36" customFormat="1" ht="18.75">
      <c r="A121" s="44"/>
      <c r="B121" s="17"/>
      <c r="C121" s="45"/>
      <c r="D121" s="45"/>
      <c r="E121" s="45"/>
      <c r="F121" s="45"/>
      <c r="G121" s="45"/>
      <c r="H121" s="17"/>
      <c r="I121" s="17"/>
      <c r="J121" s="17"/>
      <c r="K121" s="17"/>
      <c r="L121" s="17"/>
    </row>
    <row r="122" spans="1:12" s="36" customFormat="1" ht="18.75">
      <c r="A122" s="44"/>
      <c r="B122" s="17"/>
      <c r="C122" s="45"/>
      <c r="D122" s="45"/>
      <c r="E122" s="45"/>
      <c r="F122" s="45"/>
      <c r="G122" s="45"/>
      <c r="H122" s="17"/>
      <c r="I122" s="17"/>
      <c r="J122" s="17"/>
      <c r="K122" s="17"/>
      <c r="L122" s="17"/>
    </row>
    <row r="123" spans="1:12" s="36" customFormat="1" ht="18.75">
      <c r="A123" s="44"/>
      <c r="B123" s="17"/>
      <c r="C123" s="45"/>
      <c r="D123" s="45"/>
      <c r="E123" s="45"/>
      <c r="F123" s="45"/>
      <c r="G123" s="45"/>
      <c r="H123" s="17"/>
      <c r="I123" s="17"/>
      <c r="J123" s="17"/>
      <c r="K123" s="17"/>
      <c r="L123" s="17"/>
    </row>
    <row r="124" spans="1:12" s="36" customFormat="1" ht="18.75">
      <c r="A124" s="44"/>
      <c r="B124" s="17"/>
      <c r="C124" s="45"/>
      <c r="D124" s="45"/>
      <c r="E124" s="45"/>
      <c r="F124" s="45"/>
      <c r="G124" s="45"/>
      <c r="H124" s="17"/>
      <c r="I124" s="17"/>
      <c r="J124" s="17"/>
      <c r="K124" s="17"/>
      <c r="L124" s="17"/>
    </row>
    <row r="125" spans="1:12" s="36" customFormat="1" ht="18.75">
      <c r="A125" s="44"/>
      <c r="B125" s="17"/>
      <c r="C125" s="45"/>
      <c r="D125" s="45"/>
      <c r="E125" s="45"/>
      <c r="F125" s="45"/>
      <c r="G125" s="45"/>
      <c r="H125" s="17"/>
      <c r="I125" s="17"/>
      <c r="J125" s="17"/>
      <c r="K125" s="17"/>
      <c r="L125" s="17"/>
    </row>
    <row r="126" spans="1:12" s="36" customFormat="1" ht="18.75">
      <c r="A126" s="44"/>
      <c r="B126" s="17"/>
      <c r="C126" s="45"/>
      <c r="D126" s="45"/>
      <c r="E126" s="45"/>
      <c r="F126" s="45"/>
      <c r="G126" s="45"/>
      <c r="H126" s="17"/>
      <c r="I126" s="17"/>
      <c r="J126" s="17"/>
      <c r="K126" s="17"/>
      <c r="L126" s="17"/>
    </row>
    <row r="127" spans="1:12" s="36" customFormat="1" ht="18.75">
      <c r="A127" s="44"/>
      <c r="B127" s="17"/>
      <c r="C127" s="45"/>
      <c r="D127" s="45"/>
      <c r="E127" s="45"/>
      <c r="F127" s="45"/>
      <c r="G127" s="45"/>
      <c r="H127" s="17"/>
      <c r="I127" s="17"/>
      <c r="J127" s="17"/>
      <c r="K127" s="17"/>
      <c r="L127" s="17"/>
    </row>
    <row r="128" spans="1:12" s="36" customFormat="1" ht="18.75">
      <c r="A128" s="44"/>
      <c r="B128" s="17"/>
      <c r="C128" s="45"/>
      <c r="D128" s="45"/>
      <c r="E128" s="45"/>
      <c r="F128" s="45"/>
      <c r="G128" s="45"/>
      <c r="H128" s="17"/>
      <c r="I128" s="17"/>
      <c r="J128" s="17"/>
      <c r="K128" s="17"/>
      <c r="L128" s="17"/>
    </row>
    <row r="129" spans="1:12" s="36" customFormat="1" ht="18.75">
      <c r="A129" s="44"/>
      <c r="B129" s="17"/>
      <c r="C129" s="45"/>
      <c r="D129" s="45"/>
      <c r="E129" s="45"/>
      <c r="F129" s="45"/>
      <c r="G129" s="45"/>
      <c r="H129" s="17"/>
      <c r="I129" s="17"/>
      <c r="J129" s="17"/>
      <c r="K129" s="17"/>
      <c r="L129" s="17"/>
    </row>
    <row r="130" spans="1:12" s="36" customFormat="1" ht="18.75">
      <c r="A130" s="44"/>
      <c r="B130" s="17"/>
      <c r="C130" s="45"/>
      <c r="D130" s="45"/>
      <c r="E130" s="45"/>
      <c r="F130" s="45"/>
      <c r="G130" s="45"/>
      <c r="H130" s="17"/>
      <c r="I130" s="17"/>
      <c r="J130" s="17"/>
      <c r="K130" s="17"/>
      <c r="L130" s="17"/>
    </row>
    <row r="131" spans="1:12" s="36" customFormat="1" ht="18.75">
      <c r="A131" s="44"/>
      <c r="B131" s="17"/>
      <c r="C131" s="45"/>
      <c r="D131" s="45"/>
      <c r="E131" s="45"/>
      <c r="F131" s="45"/>
      <c r="G131" s="45"/>
      <c r="H131" s="17"/>
      <c r="I131" s="17"/>
      <c r="J131" s="17"/>
      <c r="K131" s="17"/>
      <c r="L131" s="17"/>
    </row>
    <row r="132" spans="1:12" s="36" customFormat="1" ht="18.75">
      <c r="A132" s="44"/>
      <c r="B132" s="17"/>
      <c r="C132" s="45"/>
      <c r="D132" s="45"/>
      <c r="E132" s="45"/>
      <c r="F132" s="45"/>
      <c r="G132" s="45"/>
      <c r="H132" s="17"/>
      <c r="I132" s="17"/>
      <c r="J132" s="17"/>
      <c r="K132" s="17"/>
      <c r="L132" s="17"/>
    </row>
    <row r="133" spans="1:12" s="36" customFormat="1" ht="18.75">
      <c r="A133" s="44"/>
      <c r="B133" s="17"/>
      <c r="C133" s="45"/>
      <c r="D133" s="45"/>
      <c r="E133" s="45"/>
      <c r="F133" s="45"/>
      <c r="G133" s="45"/>
      <c r="H133" s="17"/>
      <c r="I133" s="17"/>
      <c r="J133" s="17"/>
      <c r="K133" s="17"/>
      <c r="L133" s="17"/>
    </row>
    <row r="134" spans="1:12" s="36" customFormat="1" ht="18.75">
      <c r="A134" s="44"/>
      <c r="B134" s="17"/>
      <c r="C134" s="45"/>
      <c r="D134" s="45"/>
      <c r="E134" s="45"/>
      <c r="F134" s="45"/>
      <c r="G134" s="45"/>
      <c r="H134" s="17"/>
      <c r="I134" s="17"/>
      <c r="J134" s="17"/>
      <c r="K134" s="17"/>
      <c r="L134" s="17"/>
    </row>
    <row r="135" spans="1:12" s="36" customFormat="1" ht="18.75">
      <c r="A135" s="44"/>
      <c r="B135" s="17"/>
      <c r="C135" s="45"/>
      <c r="D135" s="45"/>
      <c r="E135" s="45"/>
      <c r="F135" s="45"/>
      <c r="G135" s="45"/>
      <c r="H135" s="17"/>
      <c r="I135" s="17"/>
      <c r="J135" s="17"/>
      <c r="K135" s="17"/>
      <c r="L135" s="17"/>
    </row>
    <row r="136" spans="1:12" s="36" customFormat="1" ht="18.75">
      <c r="A136" s="44"/>
      <c r="B136" s="17"/>
      <c r="C136" s="45"/>
      <c r="D136" s="45"/>
      <c r="E136" s="45"/>
      <c r="F136" s="45"/>
      <c r="G136" s="45"/>
      <c r="H136" s="17"/>
      <c r="I136" s="17"/>
      <c r="J136" s="17"/>
      <c r="K136" s="17"/>
      <c r="L136" s="17"/>
    </row>
    <row r="137" spans="1:12" s="36" customFormat="1" ht="18.75">
      <c r="A137" s="44"/>
      <c r="B137" s="17"/>
      <c r="C137" s="45"/>
      <c r="D137" s="45"/>
      <c r="E137" s="45"/>
      <c r="F137" s="45"/>
      <c r="G137" s="45"/>
      <c r="H137" s="17"/>
      <c r="I137" s="17"/>
      <c r="J137" s="17"/>
      <c r="K137" s="17"/>
      <c r="L137" s="17"/>
    </row>
    <row r="138" spans="1:12" s="36" customFormat="1" ht="18.75">
      <c r="A138" s="44"/>
      <c r="B138" s="17"/>
      <c r="C138" s="45"/>
      <c r="D138" s="45"/>
      <c r="E138" s="45"/>
      <c r="F138" s="45"/>
      <c r="G138" s="45"/>
      <c r="H138" s="17"/>
      <c r="I138" s="17"/>
      <c r="J138" s="17"/>
      <c r="K138" s="17"/>
      <c r="L138" s="17"/>
    </row>
    <row r="139" spans="1:12" s="36" customFormat="1" ht="18.75">
      <c r="A139" s="44"/>
      <c r="B139" s="17"/>
      <c r="C139" s="45"/>
      <c r="D139" s="45"/>
      <c r="E139" s="45"/>
      <c r="F139" s="45"/>
      <c r="G139" s="45"/>
      <c r="H139" s="17"/>
      <c r="I139" s="17"/>
      <c r="J139" s="17"/>
      <c r="K139" s="17"/>
      <c r="L139" s="17"/>
    </row>
    <row r="140" spans="1:12" s="36" customFormat="1" ht="18.75">
      <c r="A140" s="44"/>
      <c r="B140" s="17"/>
      <c r="C140" s="45"/>
      <c r="D140" s="45"/>
      <c r="E140" s="45"/>
      <c r="F140" s="45"/>
      <c r="G140" s="45"/>
      <c r="H140" s="17"/>
      <c r="I140" s="17"/>
      <c r="J140" s="17"/>
      <c r="K140" s="17"/>
      <c r="L140" s="17"/>
    </row>
    <row r="141" spans="1:12" s="36" customFormat="1" ht="18.75">
      <c r="A141" s="44"/>
      <c r="B141" s="17"/>
      <c r="C141" s="45"/>
      <c r="D141" s="45"/>
      <c r="E141" s="45"/>
      <c r="F141" s="45"/>
      <c r="G141" s="45"/>
      <c r="H141" s="17"/>
      <c r="I141" s="17"/>
      <c r="J141" s="17"/>
      <c r="K141" s="17"/>
      <c r="L141" s="17"/>
    </row>
    <row r="142" spans="1:12" s="36" customFormat="1" ht="18.75">
      <c r="A142" s="44"/>
      <c r="B142" s="17"/>
      <c r="C142" s="45"/>
      <c r="D142" s="45"/>
      <c r="E142" s="45"/>
      <c r="F142" s="45"/>
      <c r="G142" s="45"/>
      <c r="H142" s="17"/>
      <c r="I142" s="17"/>
      <c r="J142" s="17"/>
      <c r="K142" s="17"/>
      <c r="L142" s="17"/>
    </row>
    <row r="143" spans="1:12" s="36" customFormat="1" ht="18.75">
      <c r="A143" s="44"/>
      <c r="B143" s="17"/>
      <c r="C143" s="45"/>
      <c r="D143" s="45"/>
      <c r="E143" s="45"/>
      <c r="F143" s="45"/>
      <c r="G143" s="45"/>
      <c r="H143" s="17"/>
      <c r="I143" s="17"/>
      <c r="J143" s="17"/>
      <c r="K143" s="17"/>
      <c r="L143" s="17"/>
    </row>
    <row r="144" spans="1:12" s="36" customFormat="1" ht="18.75">
      <c r="A144" s="44"/>
      <c r="B144" s="17"/>
      <c r="C144" s="45"/>
      <c r="D144" s="45"/>
      <c r="E144" s="45"/>
      <c r="F144" s="45"/>
      <c r="G144" s="45"/>
      <c r="H144" s="17"/>
      <c r="I144" s="17"/>
      <c r="J144" s="17"/>
      <c r="K144" s="17"/>
      <c r="L144" s="17"/>
    </row>
    <row r="145" spans="1:12" s="36" customFormat="1" ht="18.75">
      <c r="A145" s="44"/>
      <c r="B145" s="17"/>
      <c r="C145" s="45"/>
      <c r="D145" s="45"/>
      <c r="E145" s="45"/>
      <c r="F145" s="45"/>
      <c r="G145" s="45"/>
      <c r="H145" s="17"/>
      <c r="I145" s="17"/>
      <c r="J145" s="17"/>
      <c r="K145" s="17"/>
      <c r="L145" s="17"/>
    </row>
    <row r="146" spans="1:12" s="36" customFormat="1" ht="18.75">
      <c r="A146" s="44"/>
      <c r="B146" s="17"/>
      <c r="C146" s="45"/>
      <c r="D146" s="45"/>
      <c r="E146" s="45"/>
      <c r="F146" s="45"/>
      <c r="G146" s="45"/>
      <c r="H146" s="17"/>
      <c r="I146" s="17"/>
      <c r="J146" s="17"/>
      <c r="K146" s="17"/>
      <c r="L146" s="17"/>
    </row>
    <row r="147" spans="1:12" s="36" customFormat="1" ht="18.75">
      <c r="A147" s="44"/>
      <c r="B147" s="17"/>
      <c r="C147" s="45"/>
      <c r="D147" s="45"/>
      <c r="E147" s="45"/>
      <c r="F147" s="45"/>
      <c r="G147" s="45"/>
      <c r="H147" s="17"/>
      <c r="I147" s="17"/>
      <c r="J147" s="17"/>
      <c r="K147" s="17"/>
      <c r="L147" s="17"/>
    </row>
    <row r="148" spans="1:12" s="36" customFormat="1" ht="18.75">
      <c r="A148" s="44"/>
      <c r="B148" s="17"/>
      <c r="C148" s="45"/>
      <c r="D148" s="45"/>
      <c r="E148" s="45"/>
      <c r="F148" s="45"/>
      <c r="G148" s="45"/>
      <c r="H148" s="17"/>
      <c r="I148" s="17"/>
      <c r="J148" s="17"/>
      <c r="K148" s="17"/>
      <c r="L148" s="17"/>
    </row>
    <row r="149" spans="1:12" s="36" customFormat="1" ht="18.75">
      <c r="A149" s="44"/>
      <c r="B149" s="17"/>
      <c r="C149" s="45"/>
      <c r="D149" s="45"/>
      <c r="E149" s="45"/>
      <c r="F149" s="45"/>
      <c r="G149" s="45"/>
      <c r="H149" s="17"/>
      <c r="I149" s="17"/>
      <c r="J149" s="17"/>
      <c r="K149" s="17"/>
      <c r="L149" s="17"/>
    </row>
    <row r="150" spans="1:12" s="36" customFormat="1" ht="18.75">
      <c r="A150" s="44"/>
      <c r="B150" s="17"/>
      <c r="C150" s="45"/>
      <c r="D150" s="45"/>
      <c r="E150" s="45"/>
      <c r="F150" s="45"/>
      <c r="G150" s="45"/>
      <c r="H150" s="17"/>
      <c r="I150" s="17"/>
      <c r="J150" s="17"/>
      <c r="K150" s="17"/>
      <c r="L150" s="17"/>
    </row>
    <row r="151" spans="1:12" s="36" customFormat="1" ht="18.75">
      <c r="A151" s="44"/>
      <c r="B151" s="17"/>
      <c r="C151" s="45"/>
      <c r="D151" s="45"/>
      <c r="E151" s="45"/>
      <c r="F151" s="45"/>
      <c r="G151" s="45"/>
      <c r="H151" s="17"/>
      <c r="I151" s="17"/>
      <c r="J151" s="17"/>
      <c r="K151" s="17"/>
      <c r="L151" s="17"/>
    </row>
    <row r="152" spans="1:12" s="36" customFormat="1" ht="18.75">
      <c r="A152" s="44"/>
      <c r="B152" s="17"/>
      <c r="C152" s="45"/>
      <c r="D152" s="45"/>
      <c r="E152" s="45"/>
      <c r="F152" s="45"/>
      <c r="G152" s="45"/>
      <c r="H152" s="17"/>
      <c r="I152" s="17"/>
      <c r="J152" s="17"/>
      <c r="K152" s="17"/>
      <c r="L152" s="17"/>
    </row>
    <row r="153" spans="1:12" s="36" customFormat="1" ht="18.75">
      <c r="A153" s="44"/>
      <c r="B153" s="17"/>
      <c r="C153" s="45"/>
      <c r="D153" s="45"/>
      <c r="E153" s="45"/>
      <c r="F153" s="45"/>
      <c r="G153" s="45"/>
      <c r="H153" s="17"/>
      <c r="I153" s="17"/>
      <c r="J153" s="17"/>
      <c r="K153" s="17"/>
      <c r="L153" s="17"/>
    </row>
    <row r="154" spans="1:12" s="36" customFormat="1" ht="18.75">
      <c r="A154" s="44"/>
      <c r="B154" s="17"/>
      <c r="C154" s="45"/>
      <c r="D154" s="45"/>
      <c r="E154" s="45"/>
      <c r="F154" s="45"/>
      <c r="G154" s="45"/>
      <c r="H154" s="17"/>
      <c r="I154" s="17"/>
      <c r="J154" s="17"/>
      <c r="K154" s="17"/>
      <c r="L154" s="17"/>
    </row>
    <row r="155" spans="1:12" s="36" customFormat="1" ht="18.75">
      <c r="A155" s="44"/>
      <c r="B155" s="17"/>
      <c r="C155" s="45"/>
      <c r="D155" s="45"/>
      <c r="E155" s="45"/>
      <c r="F155" s="45"/>
      <c r="G155" s="45"/>
      <c r="H155" s="17"/>
      <c r="I155" s="17"/>
      <c r="J155" s="17"/>
      <c r="K155" s="17"/>
      <c r="L155" s="17"/>
    </row>
    <row r="156" spans="1:12" s="36" customFormat="1" ht="18.75">
      <c r="A156" s="44"/>
      <c r="B156" s="17"/>
      <c r="C156" s="45"/>
      <c r="D156" s="45"/>
      <c r="E156" s="45"/>
      <c r="F156" s="45"/>
      <c r="G156" s="45"/>
      <c r="H156" s="17"/>
      <c r="I156" s="17"/>
      <c r="J156" s="17"/>
      <c r="K156" s="17"/>
      <c r="L156" s="17"/>
    </row>
    <row r="157" spans="1:12" s="36" customFormat="1" ht="18.75">
      <c r="A157" s="44"/>
      <c r="B157" s="17"/>
      <c r="C157" s="45"/>
      <c r="D157" s="45"/>
      <c r="E157" s="45"/>
      <c r="F157" s="45"/>
      <c r="G157" s="45"/>
      <c r="H157" s="17"/>
      <c r="I157" s="17"/>
      <c r="J157" s="17"/>
      <c r="K157" s="17"/>
      <c r="L157" s="17"/>
    </row>
    <row r="158" spans="1:12" s="36" customFormat="1" ht="18.75">
      <c r="A158" s="44"/>
      <c r="B158" s="17"/>
      <c r="C158" s="45"/>
      <c r="D158" s="45"/>
      <c r="E158" s="45"/>
      <c r="F158" s="45"/>
      <c r="G158" s="45"/>
      <c r="H158" s="17"/>
      <c r="I158" s="17"/>
      <c r="J158" s="17"/>
      <c r="K158" s="17"/>
      <c r="L158" s="17"/>
    </row>
    <row r="159" spans="1:12" s="36" customFormat="1" ht="18.75">
      <c r="A159" s="44"/>
      <c r="B159" s="17"/>
      <c r="C159" s="45"/>
      <c r="D159" s="45"/>
      <c r="E159" s="45"/>
      <c r="F159" s="45"/>
      <c r="G159" s="45"/>
      <c r="H159" s="17"/>
      <c r="I159" s="17"/>
      <c r="J159" s="17"/>
      <c r="K159" s="17"/>
      <c r="L159" s="17"/>
    </row>
    <row r="160" spans="1:12" s="36" customFormat="1" ht="18.75">
      <c r="A160" s="44"/>
      <c r="B160" s="17"/>
      <c r="C160" s="45"/>
      <c r="D160" s="45"/>
      <c r="E160" s="45"/>
      <c r="F160" s="45"/>
      <c r="G160" s="45"/>
      <c r="H160" s="17"/>
      <c r="I160" s="17"/>
      <c r="J160" s="17"/>
      <c r="K160" s="17"/>
      <c r="L160" s="17"/>
    </row>
    <row r="161" spans="1:12" s="36" customFormat="1" ht="18.75">
      <c r="A161" s="44"/>
      <c r="B161" s="17"/>
      <c r="C161" s="45"/>
      <c r="D161" s="45"/>
      <c r="E161" s="45"/>
      <c r="F161" s="45"/>
      <c r="G161" s="45"/>
      <c r="H161" s="17"/>
      <c r="I161" s="17"/>
      <c r="J161" s="17"/>
      <c r="K161" s="17"/>
      <c r="L161" s="17"/>
    </row>
    <row r="162" spans="1:12" s="36" customFormat="1" ht="18.75">
      <c r="A162" s="44"/>
      <c r="B162" s="17"/>
      <c r="C162" s="45"/>
      <c r="D162" s="45"/>
      <c r="E162" s="45"/>
      <c r="F162" s="45"/>
      <c r="G162" s="45"/>
      <c r="H162" s="17"/>
      <c r="I162" s="17"/>
      <c r="J162" s="17"/>
      <c r="K162" s="17"/>
      <c r="L162" s="17"/>
    </row>
    <row r="163" spans="1:12" s="36" customFormat="1" ht="18.75">
      <c r="A163" s="44"/>
      <c r="B163" s="17"/>
      <c r="C163" s="45"/>
      <c r="D163" s="45"/>
      <c r="E163" s="45"/>
      <c r="F163" s="45"/>
      <c r="G163" s="45"/>
      <c r="H163" s="17"/>
      <c r="I163" s="17"/>
      <c r="J163" s="17"/>
      <c r="K163" s="17"/>
      <c r="L163" s="17"/>
    </row>
    <row r="164" spans="1:12" s="36" customFormat="1" ht="18.75">
      <c r="A164" s="44"/>
      <c r="B164" s="17"/>
      <c r="C164" s="45"/>
      <c r="D164" s="45"/>
      <c r="E164" s="45"/>
      <c r="F164" s="45"/>
      <c r="G164" s="45"/>
      <c r="H164" s="17"/>
      <c r="I164" s="17"/>
      <c r="J164" s="17"/>
      <c r="K164" s="17"/>
      <c r="L164" s="17"/>
    </row>
    <row r="165" spans="1:12" s="36" customFormat="1" ht="18.75">
      <c r="A165" s="44"/>
      <c r="B165" s="17"/>
      <c r="C165" s="45"/>
      <c r="D165" s="45"/>
      <c r="E165" s="45"/>
      <c r="F165" s="45"/>
      <c r="G165" s="45"/>
      <c r="H165" s="17"/>
      <c r="I165" s="17"/>
      <c r="J165" s="17"/>
      <c r="K165" s="17"/>
      <c r="L165" s="17"/>
    </row>
    <row r="166" spans="1:12" s="36" customFormat="1" ht="18.75">
      <c r="A166" s="44"/>
      <c r="B166" s="17"/>
      <c r="C166" s="45"/>
      <c r="D166" s="45"/>
      <c r="E166" s="45"/>
      <c r="F166" s="45"/>
      <c r="G166" s="45"/>
      <c r="H166" s="17"/>
      <c r="I166" s="17"/>
      <c r="J166" s="17"/>
      <c r="K166" s="17"/>
      <c r="L166" s="17"/>
    </row>
    <row r="167" spans="1:12" s="36" customFormat="1" ht="18.75">
      <c r="A167" s="44"/>
      <c r="B167" s="17"/>
      <c r="C167" s="45"/>
      <c r="D167" s="45"/>
      <c r="E167" s="45"/>
      <c r="F167" s="45"/>
      <c r="G167" s="45"/>
      <c r="H167" s="17"/>
      <c r="I167" s="17"/>
      <c r="J167" s="17"/>
      <c r="K167" s="17"/>
      <c r="L167" s="17"/>
    </row>
    <row r="168" spans="1:12" s="36" customFormat="1" ht="18.75">
      <c r="A168" s="44"/>
      <c r="B168" s="17"/>
      <c r="C168" s="45"/>
      <c r="D168" s="45"/>
      <c r="E168" s="45"/>
      <c r="F168" s="45"/>
      <c r="G168" s="45"/>
      <c r="H168" s="17"/>
      <c r="I168" s="17"/>
      <c r="J168" s="17"/>
      <c r="K168" s="17"/>
      <c r="L168" s="17"/>
    </row>
    <row r="169" spans="1:12" s="36" customFormat="1" ht="18.75">
      <c r="A169" s="44"/>
      <c r="B169" s="17"/>
      <c r="C169" s="45"/>
      <c r="D169" s="45"/>
      <c r="E169" s="45"/>
      <c r="F169" s="45"/>
      <c r="G169" s="45"/>
      <c r="H169" s="17"/>
      <c r="I169" s="17"/>
      <c r="J169" s="17"/>
      <c r="K169" s="17"/>
      <c r="L169" s="17"/>
    </row>
    <row r="170" spans="1:12" s="36" customFormat="1" ht="18.75">
      <c r="A170" s="44"/>
      <c r="B170" s="17"/>
      <c r="C170" s="45"/>
      <c r="D170" s="45"/>
      <c r="E170" s="45"/>
      <c r="F170" s="45"/>
      <c r="G170" s="45"/>
      <c r="H170" s="17"/>
      <c r="I170" s="17"/>
      <c r="J170" s="17"/>
      <c r="K170" s="17"/>
      <c r="L170" s="17"/>
    </row>
    <row r="171" spans="1:12" s="36" customFormat="1" ht="18.75">
      <c r="A171" s="44"/>
      <c r="B171" s="17"/>
      <c r="C171" s="45"/>
      <c r="D171" s="45"/>
      <c r="E171" s="45"/>
      <c r="F171" s="45"/>
      <c r="G171" s="45"/>
      <c r="H171" s="17"/>
      <c r="I171" s="17"/>
      <c r="J171" s="17"/>
      <c r="K171" s="17"/>
      <c r="L171" s="17"/>
    </row>
    <row r="172" spans="1:12" s="36" customFormat="1" ht="18.75">
      <c r="A172" s="44"/>
      <c r="B172" s="17"/>
      <c r="C172" s="45"/>
      <c r="D172" s="45"/>
      <c r="E172" s="45"/>
      <c r="F172" s="45"/>
      <c r="G172" s="45"/>
      <c r="H172" s="17"/>
      <c r="I172" s="17"/>
      <c r="J172" s="17"/>
      <c r="K172" s="17"/>
      <c r="L172" s="17"/>
    </row>
    <row r="173" spans="1:12" s="36" customFormat="1" ht="18.75">
      <c r="A173" s="44"/>
      <c r="B173" s="17"/>
      <c r="C173" s="45"/>
      <c r="D173" s="45"/>
      <c r="E173" s="45"/>
      <c r="F173" s="45"/>
      <c r="G173" s="45"/>
      <c r="H173" s="17"/>
      <c r="I173" s="17"/>
      <c r="J173" s="17"/>
      <c r="K173" s="17"/>
      <c r="L173" s="17"/>
    </row>
    <row r="174" spans="1:12" s="36" customFormat="1" ht="18.75">
      <c r="A174" s="44"/>
      <c r="B174" s="17"/>
      <c r="C174" s="45"/>
      <c r="D174" s="45"/>
      <c r="E174" s="45"/>
      <c r="F174" s="45"/>
      <c r="G174" s="45"/>
      <c r="H174" s="17"/>
      <c r="I174" s="17"/>
      <c r="J174" s="17"/>
      <c r="K174" s="17"/>
      <c r="L174" s="17"/>
    </row>
    <row r="175" spans="1:12" s="36" customFormat="1" ht="18.75">
      <c r="A175" s="44"/>
      <c r="B175" s="17"/>
      <c r="C175" s="45"/>
      <c r="D175" s="45"/>
      <c r="E175" s="45"/>
      <c r="F175" s="45"/>
      <c r="G175" s="45"/>
      <c r="H175" s="17"/>
      <c r="I175" s="17"/>
      <c r="J175" s="17"/>
      <c r="K175" s="17"/>
      <c r="L175" s="17"/>
    </row>
    <row r="176" spans="1:12" s="36" customFormat="1" ht="18.75">
      <c r="A176" s="44"/>
      <c r="B176" s="17"/>
      <c r="C176" s="45"/>
      <c r="D176" s="45"/>
      <c r="E176" s="45"/>
      <c r="F176" s="45"/>
      <c r="G176" s="45"/>
      <c r="H176" s="17"/>
      <c r="I176" s="17"/>
      <c r="J176" s="17"/>
      <c r="K176" s="17"/>
      <c r="L176" s="17"/>
    </row>
    <row r="177" spans="1:12" s="36" customFormat="1" ht="18.75">
      <c r="A177" s="44"/>
      <c r="B177" s="17"/>
      <c r="C177" s="45"/>
      <c r="D177" s="45"/>
      <c r="E177" s="45"/>
      <c r="F177" s="45"/>
      <c r="G177" s="45"/>
      <c r="H177" s="17"/>
      <c r="I177" s="17"/>
      <c r="J177" s="17"/>
      <c r="K177" s="17"/>
      <c r="L177" s="17"/>
    </row>
    <row r="178" spans="1:12" s="36" customFormat="1" ht="18.75">
      <c r="A178" s="44"/>
      <c r="B178" s="17"/>
      <c r="C178" s="45"/>
      <c r="D178" s="45"/>
      <c r="E178" s="45"/>
      <c r="F178" s="45"/>
      <c r="G178" s="45"/>
      <c r="H178" s="17"/>
      <c r="I178" s="17"/>
      <c r="J178" s="17"/>
      <c r="K178" s="17"/>
      <c r="L178" s="17"/>
    </row>
    <row r="179" spans="1:12" s="36" customFormat="1" ht="18.75">
      <c r="A179" s="44"/>
      <c r="B179" s="17"/>
      <c r="C179" s="45"/>
      <c r="D179" s="45"/>
      <c r="E179" s="45"/>
      <c r="F179" s="45"/>
      <c r="G179" s="45"/>
      <c r="H179" s="17"/>
      <c r="I179" s="17"/>
      <c r="J179" s="17"/>
      <c r="K179" s="17"/>
      <c r="L179" s="17"/>
    </row>
    <row r="180" spans="1:12" s="36" customFormat="1" ht="18.75">
      <c r="A180" s="44"/>
      <c r="B180" s="17"/>
      <c r="C180" s="45"/>
      <c r="D180" s="45"/>
      <c r="E180" s="45"/>
      <c r="F180" s="45"/>
      <c r="G180" s="45"/>
      <c r="H180" s="17"/>
      <c r="I180" s="17"/>
      <c r="J180" s="17"/>
      <c r="K180" s="17"/>
      <c r="L180" s="17"/>
    </row>
    <row r="181" spans="1:12" s="36" customFormat="1" ht="18.75">
      <c r="A181" s="44"/>
      <c r="B181" s="17"/>
      <c r="C181" s="45"/>
      <c r="D181" s="45"/>
      <c r="E181" s="45"/>
      <c r="F181" s="45"/>
      <c r="G181" s="45"/>
      <c r="H181" s="17"/>
      <c r="I181" s="17"/>
      <c r="J181" s="17"/>
      <c r="K181" s="17"/>
      <c r="L181" s="17"/>
    </row>
    <row r="182" spans="1:12" s="36" customFormat="1" ht="18.75">
      <c r="A182" s="44"/>
      <c r="B182" s="17"/>
      <c r="C182" s="45"/>
      <c r="D182" s="45"/>
      <c r="E182" s="45"/>
      <c r="F182" s="45"/>
      <c r="G182" s="45"/>
      <c r="H182" s="17"/>
      <c r="I182" s="17"/>
      <c r="J182" s="17"/>
      <c r="K182" s="17"/>
      <c r="L182" s="17"/>
    </row>
    <row r="183" spans="1:12" s="36" customFormat="1" ht="18.75">
      <c r="A183" s="44"/>
      <c r="B183" s="17"/>
      <c r="C183" s="45"/>
      <c r="D183" s="45"/>
      <c r="E183" s="45"/>
      <c r="F183" s="45"/>
      <c r="G183" s="45"/>
      <c r="H183" s="17"/>
      <c r="I183" s="17"/>
      <c r="J183" s="17"/>
      <c r="K183" s="17"/>
      <c r="L183" s="17"/>
    </row>
    <row r="184" spans="1:12" s="36" customFormat="1" ht="18.75">
      <c r="A184" s="44"/>
      <c r="B184" s="17"/>
      <c r="C184" s="45"/>
      <c r="D184" s="45"/>
      <c r="E184" s="45"/>
      <c r="F184" s="45"/>
      <c r="G184" s="45"/>
      <c r="H184" s="17"/>
      <c r="I184" s="17"/>
      <c r="J184" s="17"/>
      <c r="K184" s="17"/>
      <c r="L184" s="17"/>
    </row>
    <row r="185" spans="1:12" s="36" customFormat="1" ht="18.75">
      <c r="A185" s="44"/>
      <c r="B185" s="17"/>
      <c r="C185" s="45"/>
      <c r="D185" s="45"/>
      <c r="E185" s="45"/>
      <c r="F185" s="45"/>
      <c r="G185" s="45"/>
      <c r="H185" s="17"/>
      <c r="I185" s="17"/>
      <c r="J185" s="17"/>
      <c r="K185" s="17"/>
      <c r="L185" s="17"/>
    </row>
    <row r="186" spans="1:12" s="36" customFormat="1" ht="18.75">
      <c r="A186" s="44"/>
      <c r="B186" s="17"/>
      <c r="C186" s="45"/>
      <c r="D186" s="45"/>
      <c r="E186" s="45"/>
      <c r="F186" s="45"/>
      <c r="G186" s="45"/>
      <c r="H186" s="17"/>
      <c r="I186" s="17"/>
      <c r="J186" s="17"/>
      <c r="K186" s="17"/>
      <c r="L186" s="17"/>
    </row>
    <row r="187" spans="1:12" s="36" customFormat="1" ht="18.75">
      <c r="A187" s="44"/>
      <c r="B187" s="17"/>
      <c r="C187" s="45"/>
      <c r="D187" s="45"/>
      <c r="E187" s="45"/>
      <c r="F187" s="45"/>
      <c r="G187" s="45"/>
      <c r="H187" s="17"/>
      <c r="I187" s="17"/>
      <c r="J187" s="17"/>
      <c r="K187" s="17"/>
      <c r="L187" s="17"/>
    </row>
    <row r="188" spans="1:12" s="36" customFormat="1" ht="18.75">
      <c r="A188" s="44"/>
      <c r="B188" s="17"/>
      <c r="C188" s="45"/>
      <c r="D188" s="45"/>
      <c r="E188" s="45"/>
      <c r="F188" s="45"/>
      <c r="G188" s="45"/>
      <c r="H188" s="17"/>
      <c r="I188" s="17"/>
      <c r="J188" s="17"/>
      <c r="K188" s="17"/>
      <c r="L188" s="17"/>
    </row>
    <row r="189" spans="1:12" s="36" customFormat="1" ht="18.75">
      <c r="A189" s="44"/>
      <c r="B189" s="17"/>
      <c r="C189" s="45"/>
      <c r="D189" s="45"/>
      <c r="E189" s="45"/>
      <c r="F189" s="45"/>
      <c r="G189" s="45"/>
      <c r="H189" s="17"/>
      <c r="I189" s="17"/>
      <c r="J189" s="17"/>
      <c r="K189" s="17"/>
      <c r="L189" s="17"/>
    </row>
    <row r="190" spans="1:12" s="36" customFormat="1" ht="18.75">
      <c r="A190" s="44"/>
      <c r="B190" s="17"/>
      <c r="C190" s="45"/>
      <c r="D190" s="45"/>
      <c r="E190" s="45"/>
      <c r="F190" s="45"/>
      <c r="G190" s="45"/>
      <c r="H190" s="17"/>
      <c r="I190" s="17"/>
      <c r="J190" s="17"/>
      <c r="K190" s="17"/>
      <c r="L190" s="17"/>
    </row>
    <row r="191" spans="1:12" s="36" customFormat="1" ht="18.75">
      <c r="A191" s="44"/>
      <c r="B191" s="17"/>
      <c r="C191" s="45"/>
      <c r="D191" s="45"/>
      <c r="E191" s="45"/>
      <c r="F191" s="45"/>
      <c r="G191" s="45"/>
      <c r="H191" s="17"/>
      <c r="I191" s="17"/>
      <c r="J191" s="17"/>
      <c r="K191" s="17"/>
      <c r="L191" s="17"/>
    </row>
    <row r="192" spans="1:12" s="36" customFormat="1" ht="18.75">
      <c r="A192" s="44"/>
      <c r="B192" s="17"/>
      <c r="C192" s="45"/>
      <c r="D192" s="45"/>
      <c r="E192" s="45"/>
      <c r="F192" s="45"/>
      <c r="G192" s="45"/>
      <c r="H192" s="17"/>
      <c r="I192" s="17"/>
      <c r="J192" s="17"/>
      <c r="K192" s="17"/>
      <c r="L192" s="17"/>
    </row>
    <row r="193" spans="1:12" s="36" customFormat="1" ht="18.75">
      <c r="A193" s="44"/>
      <c r="B193" s="17"/>
      <c r="C193" s="45"/>
      <c r="D193" s="45"/>
      <c r="E193" s="45"/>
      <c r="F193" s="45"/>
      <c r="G193" s="45"/>
      <c r="H193" s="17"/>
      <c r="I193" s="17"/>
      <c r="J193" s="17"/>
      <c r="K193" s="17"/>
      <c r="L193" s="17"/>
    </row>
    <row r="194" spans="1:12" s="36" customFormat="1" ht="18.75">
      <c r="A194" s="44"/>
      <c r="B194" s="17"/>
      <c r="C194" s="45"/>
      <c r="D194" s="45"/>
      <c r="E194" s="45"/>
      <c r="F194" s="45"/>
      <c r="G194" s="45"/>
      <c r="H194" s="17"/>
      <c r="I194" s="17"/>
      <c r="J194" s="17"/>
      <c r="K194" s="17"/>
      <c r="L194" s="17"/>
    </row>
    <row r="195" spans="1:12" s="36" customFormat="1" ht="18.75">
      <c r="A195" s="44"/>
      <c r="B195" s="17"/>
      <c r="C195" s="45"/>
      <c r="D195" s="45"/>
      <c r="E195" s="45"/>
      <c r="F195" s="45"/>
      <c r="G195" s="45"/>
      <c r="H195" s="17"/>
      <c r="I195" s="17"/>
      <c r="J195" s="17"/>
      <c r="K195" s="17"/>
      <c r="L195" s="17"/>
    </row>
    <row r="196" spans="1:12" s="36" customFormat="1" ht="18.75">
      <c r="A196" s="44"/>
      <c r="B196" s="17"/>
      <c r="C196" s="45"/>
      <c r="D196" s="45"/>
      <c r="E196" s="45"/>
      <c r="F196" s="45"/>
      <c r="G196" s="45"/>
      <c r="H196" s="17"/>
      <c r="I196" s="17"/>
      <c r="J196" s="17"/>
      <c r="K196" s="17"/>
      <c r="L196" s="17"/>
    </row>
    <row r="197" spans="1:12" s="36" customFormat="1" ht="18.75">
      <c r="A197" s="44"/>
      <c r="B197" s="17"/>
      <c r="C197" s="45"/>
      <c r="D197" s="45"/>
      <c r="E197" s="45"/>
      <c r="F197" s="45"/>
      <c r="G197" s="45"/>
      <c r="H197" s="17"/>
      <c r="I197" s="17"/>
      <c r="J197" s="17"/>
      <c r="K197" s="17"/>
      <c r="L197" s="17"/>
    </row>
    <row r="198" spans="1:12" s="36" customFormat="1" ht="18.75">
      <c r="A198" s="44"/>
      <c r="B198" s="17"/>
      <c r="C198" s="45"/>
      <c r="D198" s="45"/>
      <c r="E198" s="45"/>
      <c r="F198" s="45"/>
      <c r="G198" s="45"/>
      <c r="H198" s="17"/>
      <c r="I198" s="17"/>
      <c r="J198" s="17"/>
      <c r="K198" s="17"/>
      <c r="L198" s="17"/>
    </row>
    <row r="199" spans="1:12" s="36" customFormat="1" ht="18.75">
      <c r="A199" s="44"/>
      <c r="B199" s="17"/>
      <c r="C199" s="45"/>
      <c r="D199" s="45"/>
      <c r="E199" s="45"/>
      <c r="F199" s="45"/>
      <c r="G199" s="45"/>
      <c r="H199" s="17"/>
      <c r="I199" s="17"/>
      <c r="J199" s="17"/>
      <c r="K199" s="17"/>
      <c r="L199" s="17"/>
    </row>
    <row r="200" spans="1:12" s="36" customFormat="1" ht="18.75">
      <c r="A200" s="44"/>
      <c r="B200" s="17"/>
      <c r="C200" s="45"/>
      <c r="D200" s="45"/>
      <c r="E200" s="45"/>
      <c r="F200" s="45"/>
      <c r="G200" s="45"/>
      <c r="H200" s="17"/>
      <c r="I200" s="17"/>
      <c r="J200" s="17"/>
      <c r="K200" s="17"/>
      <c r="L200" s="17"/>
    </row>
    <row r="201" spans="1:12" s="36" customFormat="1" ht="18.75">
      <c r="A201" s="44"/>
      <c r="B201" s="17"/>
      <c r="C201" s="45"/>
      <c r="D201" s="45"/>
      <c r="E201" s="45"/>
      <c r="F201" s="45"/>
      <c r="G201" s="45"/>
      <c r="H201" s="17"/>
      <c r="I201" s="17"/>
      <c r="J201" s="17"/>
      <c r="K201" s="17"/>
      <c r="L201" s="17"/>
    </row>
    <row r="202" spans="1:12" s="36" customFormat="1" ht="18.75">
      <c r="A202" s="44"/>
      <c r="B202" s="17"/>
      <c r="C202" s="45"/>
      <c r="D202" s="45"/>
      <c r="E202" s="45"/>
      <c r="F202" s="45"/>
      <c r="G202" s="45"/>
      <c r="H202" s="17"/>
      <c r="I202" s="17"/>
      <c r="J202" s="17"/>
      <c r="K202" s="17"/>
      <c r="L202" s="17"/>
    </row>
    <row r="203" spans="1:12" s="36" customFormat="1" ht="18.75">
      <c r="A203" s="44"/>
      <c r="B203" s="17"/>
      <c r="C203" s="45"/>
      <c r="D203" s="45"/>
      <c r="E203" s="45"/>
      <c r="F203" s="45"/>
      <c r="G203" s="45"/>
      <c r="H203" s="17"/>
      <c r="I203" s="17"/>
      <c r="J203" s="17"/>
      <c r="K203" s="17"/>
      <c r="L203" s="17"/>
    </row>
    <row r="204" spans="1:12" s="36" customFormat="1" ht="18.75">
      <c r="A204" s="44"/>
      <c r="B204" s="17"/>
      <c r="C204" s="45"/>
      <c r="D204" s="45"/>
      <c r="E204" s="45"/>
      <c r="F204" s="45"/>
      <c r="G204" s="45"/>
      <c r="H204" s="17"/>
      <c r="I204" s="17"/>
      <c r="J204" s="17"/>
      <c r="K204" s="17"/>
      <c r="L204" s="17"/>
    </row>
    <row r="205" spans="1:12" s="36" customFormat="1" ht="18.75">
      <c r="A205" s="44"/>
      <c r="B205" s="17"/>
      <c r="C205" s="45"/>
      <c r="D205" s="45"/>
      <c r="E205" s="45"/>
      <c r="F205" s="45"/>
      <c r="G205" s="45"/>
      <c r="H205" s="17"/>
      <c r="I205" s="17"/>
      <c r="J205" s="17"/>
      <c r="K205" s="17"/>
      <c r="L205" s="17"/>
    </row>
    <row r="206" spans="1:12" s="36" customFormat="1" ht="18.75">
      <c r="A206" s="44"/>
      <c r="B206" s="17"/>
      <c r="C206" s="45"/>
      <c r="D206" s="45"/>
      <c r="E206" s="45"/>
      <c r="F206" s="45"/>
      <c r="G206" s="45"/>
      <c r="H206" s="17"/>
      <c r="I206" s="17"/>
      <c r="J206" s="17"/>
      <c r="K206" s="17"/>
      <c r="L206" s="17"/>
    </row>
    <row r="207" spans="1:12" s="36" customFormat="1" ht="18.75">
      <c r="A207" s="44"/>
      <c r="B207" s="17"/>
      <c r="C207" s="45"/>
      <c r="D207" s="45"/>
      <c r="E207" s="45"/>
      <c r="F207" s="45"/>
      <c r="G207" s="45"/>
      <c r="H207" s="17"/>
      <c r="I207" s="17"/>
      <c r="J207" s="17"/>
      <c r="K207" s="17"/>
      <c r="L207" s="17"/>
    </row>
    <row r="208" spans="1:12" s="36" customFormat="1" ht="18.75">
      <c r="A208" s="44"/>
      <c r="B208" s="17"/>
      <c r="C208" s="45"/>
      <c r="D208" s="45"/>
      <c r="E208" s="45"/>
      <c r="F208" s="45"/>
      <c r="G208" s="45"/>
      <c r="H208" s="17"/>
      <c r="I208" s="17"/>
      <c r="J208" s="17"/>
      <c r="K208" s="17"/>
      <c r="L208" s="17"/>
    </row>
    <row r="209" spans="1:12" s="36" customFormat="1" ht="18.75">
      <c r="A209" s="44"/>
      <c r="B209" s="17"/>
      <c r="C209" s="45"/>
      <c r="D209" s="45"/>
      <c r="E209" s="45"/>
      <c r="F209" s="45"/>
      <c r="G209" s="45"/>
      <c r="H209" s="17"/>
      <c r="I209" s="17"/>
      <c r="J209" s="17"/>
      <c r="K209" s="17"/>
      <c r="L209" s="17"/>
    </row>
    <row r="210" spans="1:12" s="36" customFormat="1" ht="18.75">
      <c r="A210" s="44"/>
      <c r="B210" s="17"/>
      <c r="C210" s="45"/>
      <c r="D210" s="45"/>
      <c r="E210" s="45"/>
      <c r="F210" s="45"/>
      <c r="G210" s="45"/>
      <c r="H210" s="17"/>
      <c r="I210" s="17"/>
      <c r="J210" s="17"/>
      <c r="K210" s="17"/>
      <c r="L210" s="17"/>
    </row>
    <row r="211" spans="1:12" s="36" customFormat="1" ht="18.75">
      <c r="A211" s="44"/>
      <c r="B211" s="17"/>
      <c r="C211" s="45"/>
      <c r="D211" s="45"/>
      <c r="E211" s="45"/>
      <c r="F211" s="45"/>
      <c r="G211" s="45"/>
      <c r="H211" s="17"/>
      <c r="I211" s="17"/>
      <c r="J211" s="17"/>
      <c r="K211" s="17"/>
      <c r="L211" s="17"/>
    </row>
    <row r="212" spans="1:12" s="36" customFormat="1" ht="18.75">
      <c r="A212" s="44"/>
      <c r="B212" s="17"/>
      <c r="C212" s="45"/>
      <c r="D212" s="45"/>
      <c r="E212" s="45"/>
      <c r="F212" s="45"/>
      <c r="G212" s="45"/>
      <c r="H212" s="17"/>
      <c r="I212" s="17"/>
      <c r="J212" s="17"/>
      <c r="K212" s="17"/>
      <c r="L212" s="17"/>
    </row>
    <row r="213" spans="1:12" s="36" customFormat="1" ht="18.75">
      <c r="A213" s="44"/>
      <c r="B213" s="17"/>
      <c r="C213" s="45"/>
      <c r="D213" s="45"/>
      <c r="E213" s="45"/>
      <c r="F213" s="45"/>
      <c r="G213" s="45"/>
      <c r="H213" s="17"/>
      <c r="I213" s="17"/>
      <c r="J213" s="17"/>
      <c r="K213" s="17"/>
      <c r="L213" s="17"/>
    </row>
    <row r="214" spans="1:12" s="36" customFormat="1" ht="18.75">
      <c r="A214" s="44"/>
      <c r="B214" s="17"/>
      <c r="C214" s="45"/>
      <c r="D214" s="45"/>
      <c r="E214" s="45"/>
      <c r="F214" s="45"/>
      <c r="G214" s="45"/>
      <c r="H214" s="17"/>
      <c r="I214" s="17"/>
      <c r="J214" s="17"/>
      <c r="K214" s="17"/>
      <c r="L214" s="17"/>
    </row>
    <row r="215" spans="1:12" s="36" customFormat="1" ht="18.75">
      <c r="A215" s="44"/>
      <c r="B215" s="17"/>
      <c r="C215" s="45"/>
      <c r="D215" s="45"/>
      <c r="E215" s="45"/>
      <c r="F215" s="45"/>
      <c r="G215" s="45"/>
      <c r="H215" s="17"/>
      <c r="I215" s="17"/>
      <c r="J215" s="17"/>
      <c r="K215" s="17"/>
      <c r="L215" s="17"/>
    </row>
    <row r="216" spans="1:12" s="36" customFormat="1" ht="18.75">
      <c r="A216" s="44"/>
      <c r="B216" s="17"/>
      <c r="C216" s="45"/>
      <c r="D216" s="45"/>
      <c r="E216" s="45"/>
      <c r="F216" s="45"/>
      <c r="G216" s="45"/>
      <c r="H216" s="17"/>
      <c r="I216" s="17"/>
      <c r="J216" s="17"/>
      <c r="K216" s="17"/>
      <c r="L216" s="17"/>
    </row>
    <row r="217" spans="1:12" s="36" customFormat="1" ht="18.75">
      <c r="A217" s="44"/>
      <c r="B217" s="17"/>
      <c r="C217" s="45"/>
      <c r="D217" s="45"/>
      <c r="E217" s="45"/>
      <c r="F217" s="45"/>
      <c r="G217" s="45"/>
      <c r="H217" s="17"/>
      <c r="I217" s="17"/>
      <c r="J217" s="17"/>
      <c r="K217" s="17"/>
      <c r="L217" s="17"/>
    </row>
    <row r="218" spans="1:12" s="36" customFormat="1" ht="18.75">
      <c r="A218" s="44"/>
      <c r="B218" s="17"/>
      <c r="C218" s="45"/>
      <c r="D218" s="45"/>
      <c r="E218" s="45"/>
      <c r="F218" s="45"/>
      <c r="G218" s="45"/>
      <c r="H218" s="17"/>
      <c r="I218" s="17"/>
      <c r="J218" s="17"/>
      <c r="K218" s="17"/>
      <c r="L218" s="17"/>
    </row>
    <row r="219" spans="1:12" s="36" customFormat="1" ht="18.75">
      <c r="A219" s="44"/>
      <c r="B219" s="17"/>
      <c r="C219" s="45"/>
      <c r="D219" s="45"/>
      <c r="E219" s="45"/>
      <c r="F219" s="45"/>
      <c r="G219" s="45"/>
      <c r="H219" s="17"/>
      <c r="I219" s="17"/>
      <c r="J219" s="17"/>
      <c r="K219" s="17"/>
      <c r="L219" s="17"/>
    </row>
    <row r="220" spans="1:12" s="36" customFormat="1" ht="18.75">
      <c r="A220" s="44"/>
      <c r="B220" s="17"/>
      <c r="C220" s="45"/>
      <c r="D220" s="45"/>
      <c r="E220" s="45"/>
      <c r="F220" s="45"/>
      <c r="G220" s="45"/>
      <c r="H220" s="17"/>
      <c r="I220" s="17"/>
      <c r="J220" s="17"/>
      <c r="K220" s="17"/>
      <c r="L220" s="17"/>
    </row>
    <row r="221" spans="1:12" s="36" customFormat="1" ht="18.75">
      <c r="A221" s="44"/>
      <c r="B221" s="17"/>
      <c r="C221" s="45"/>
      <c r="D221" s="45"/>
      <c r="E221" s="45"/>
      <c r="F221" s="45"/>
      <c r="G221" s="45"/>
      <c r="H221" s="17"/>
      <c r="I221" s="17"/>
      <c r="J221" s="17"/>
      <c r="K221" s="17"/>
      <c r="L221" s="17"/>
    </row>
    <row r="222" spans="1:12" s="36" customFormat="1" ht="18.75">
      <c r="A222" s="44"/>
      <c r="B222" s="17"/>
      <c r="C222" s="45"/>
      <c r="D222" s="45"/>
      <c r="E222" s="45"/>
      <c r="F222" s="45"/>
      <c r="G222" s="45"/>
      <c r="H222" s="17"/>
      <c r="I222" s="17"/>
      <c r="J222" s="17"/>
      <c r="K222" s="17"/>
      <c r="L222" s="17"/>
    </row>
    <row r="223" spans="1:12" s="36" customFormat="1" ht="18.75">
      <c r="A223" s="44"/>
      <c r="B223" s="17"/>
      <c r="C223" s="45"/>
      <c r="D223" s="45"/>
      <c r="E223" s="45"/>
      <c r="F223" s="45"/>
      <c r="G223" s="45"/>
      <c r="H223" s="17"/>
      <c r="I223" s="17"/>
      <c r="J223" s="17"/>
      <c r="K223" s="17"/>
      <c r="L223" s="17"/>
    </row>
    <row r="224" spans="1:12" s="36" customFormat="1" ht="18.75">
      <c r="A224" s="44"/>
      <c r="B224" s="17"/>
      <c r="C224" s="45"/>
      <c r="D224" s="45"/>
      <c r="E224" s="45"/>
      <c r="F224" s="45"/>
      <c r="G224" s="45"/>
      <c r="H224" s="17"/>
      <c r="I224" s="17"/>
      <c r="J224" s="17"/>
      <c r="K224" s="17"/>
      <c r="L224" s="17"/>
    </row>
    <row r="225" spans="1:12" s="36" customFormat="1" ht="18.75">
      <c r="A225" s="44"/>
      <c r="B225" s="17"/>
      <c r="C225" s="45"/>
      <c r="D225" s="45"/>
      <c r="E225" s="45"/>
      <c r="F225" s="45"/>
      <c r="G225" s="45"/>
      <c r="H225" s="17"/>
      <c r="I225" s="17"/>
      <c r="J225" s="17"/>
      <c r="K225" s="17"/>
      <c r="L225" s="17"/>
    </row>
    <row r="226" spans="1:12" s="36" customFormat="1" ht="18.75">
      <c r="A226" s="44"/>
      <c r="B226" s="17"/>
      <c r="C226" s="45"/>
      <c r="D226" s="45"/>
      <c r="E226" s="45"/>
      <c r="F226" s="45"/>
      <c r="G226" s="45"/>
      <c r="H226" s="17"/>
      <c r="I226" s="17"/>
      <c r="J226" s="17"/>
      <c r="K226" s="17"/>
      <c r="L226" s="17"/>
    </row>
    <row r="227" spans="1:12" s="36" customFormat="1" ht="18.75">
      <c r="A227" s="44"/>
      <c r="B227" s="17"/>
      <c r="C227" s="45"/>
      <c r="D227" s="45"/>
      <c r="E227" s="45"/>
      <c r="F227" s="45"/>
      <c r="G227" s="45"/>
      <c r="H227" s="17"/>
      <c r="I227" s="17"/>
      <c r="J227" s="17"/>
      <c r="K227" s="17"/>
      <c r="L227" s="17"/>
    </row>
    <row r="228" spans="1:12" s="36" customFormat="1" ht="18.75">
      <c r="A228" s="44"/>
      <c r="B228" s="17"/>
      <c r="C228" s="45"/>
      <c r="D228" s="45"/>
      <c r="E228" s="45"/>
      <c r="F228" s="45"/>
      <c r="G228" s="45"/>
      <c r="H228" s="17"/>
      <c r="I228" s="17"/>
      <c r="J228" s="17"/>
      <c r="K228" s="17"/>
      <c r="L228" s="17"/>
    </row>
    <row r="229" spans="1:12" s="36" customFormat="1" ht="18.75">
      <c r="A229" s="44"/>
      <c r="B229" s="17"/>
      <c r="C229" s="45"/>
      <c r="D229" s="45"/>
      <c r="E229" s="45"/>
      <c r="F229" s="45"/>
      <c r="G229" s="45"/>
      <c r="H229" s="17"/>
      <c r="I229" s="17"/>
      <c r="J229" s="17"/>
      <c r="K229" s="17"/>
      <c r="L229" s="17"/>
    </row>
    <row r="230" spans="1:12" s="36" customFormat="1" ht="18.75">
      <c r="A230" s="44"/>
      <c r="B230" s="17"/>
      <c r="C230" s="45"/>
      <c r="D230" s="45"/>
      <c r="E230" s="45"/>
      <c r="F230" s="45"/>
      <c r="G230" s="45"/>
      <c r="H230" s="17"/>
      <c r="I230" s="17"/>
      <c r="J230" s="17"/>
      <c r="K230" s="17"/>
      <c r="L230" s="17"/>
    </row>
    <row r="231" spans="1:12" s="36" customFormat="1" ht="18.75">
      <c r="A231" s="44"/>
      <c r="B231" s="17"/>
      <c r="C231" s="45"/>
      <c r="D231" s="45"/>
      <c r="E231" s="45"/>
      <c r="F231" s="45"/>
      <c r="G231" s="45"/>
      <c r="H231" s="17"/>
      <c r="I231" s="17"/>
      <c r="J231" s="17"/>
      <c r="K231" s="17"/>
      <c r="L231" s="17"/>
    </row>
    <row r="232" spans="1:12" s="36" customFormat="1" ht="18.75">
      <c r="A232" s="44"/>
      <c r="B232" s="17"/>
      <c r="C232" s="45"/>
      <c r="D232" s="45"/>
      <c r="E232" s="45"/>
      <c r="F232" s="45"/>
      <c r="G232" s="45"/>
      <c r="H232" s="17"/>
      <c r="I232" s="17"/>
      <c r="J232" s="17"/>
      <c r="K232" s="17"/>
      <c r="L232" s="17"/>
    </row>
    <row r="233" spans="1:12" s="36" customFormat="1" ht="18.75">
      <c r="A233" s="44"/>
      <c r="B233" s="17"/>
      <c r="C233" s="45"/>
      <c r="D233" s="45"/>
      <c r="E233" s="45"/>
      <c r="F233" s="45"/>
      <c r="G233" s="45"/>
      <c r="H233" s="17"/>
      <c r="I233" s="17"/>
      <c r="J233" s="17"/>
      <c r="K233" s="17"/>
      <c r="L233" s="17"/>
    </row>
    <row r="234" spans="1:12" s="36" customFormat="1" ht="18.75">
      <c r="A234" s="44"/>
      <c r="B234" s="17"/>
      <c r="C234" s="45"/>
      <c r="D234" s="45"/>
      <c r="E234" s="45"/>
      <c r="F234" s="45"/>
      <c r="G234" s="45"/>
      <c r="H234" s="17"/>
      <c r="I234" s="17"/>
      <c r="J234" s="17"/>
      <c r="K234" s="17"/>
      <c r="L234" s="17"/>
    </row>
    <row r="235" spans="1:12" s="36" customFormat="1" ht="18.75">
      <c r="A235" s="44"/>
      <c r="B235" s="17"/>
      <c r="C235" s="45"/>
      <c r="D235" s="45"/>
      <c r="E235" s="45"/>
      <c r="F235" s="45"/>
      <c r="G235" s="45"/>
      <c r="H235" s="17"/>
      <c r="I235" s="17"/>
      <c r="J235" s="17"/>
      <c r="K235" s="17"/>
      <c r="L235" s="17"/>
    </row>
    <row r="236" spans="1:12" s="36" customFormat="1" ht="18.75">
      <c r="A236" s="44"/>
      <c r="B236" s="17"/>
      <c r="C236" s="45"/>
      <c r="D236" s="45"/>
      <c r="E236" s="45"/>
      <c r="F236" s="45"/>
      <c r="G236" s="45"/>
      <c r="H236" s="17"/>
      <c r="I236" s="17"/>
      <c r="J236" s="17"/>
      <c r="K236" s="17"/>
      <c r="L236" s="17"/>
    </row>
    <row r="237" spans="1:12" s="36" customFormat="1" ht="18.75">
      <c r="A237" s="44"/>
      <c r="B237" s="17"/>
      <c r="C237" s="45"/>
      <c r="D237" s="45"/>
      <c r="E237" s="45"/>
      <c r="F237" s="45"/>
      <c r="G237" s="45"/>
      <c r="H237" s="17"/>
      <c r="I237" s="17"/>
      <c r="J237" s="17"/>
      <c r="K237" s="17"/>
      <c r="L237" s="17"/>
    </row>
    <row r="238" spans="1:12" s="36" customFormat="1" ht="18.75">
      <c r="A238" s="44"/>
      <c r="B238" s="17"/>
      <c r="C238" s="45"/>
      <c r="D238" s="45"/>
      <c r="E238" s="45"/>
      <c r="F238" s="45"/>
      <c r="G238" s="45"/>
      <c r="H238" s="17"/>
      <c r="I238" s="17"/>
      <c r="J238" s="17"/>
      <c r="K238" s="17"/>
      <c r="L238" s="17"/>
    </row>
    <row r="239" spans="1:12" s="36" customFormat="1" ht="18.75">
      <c r="A239" s="44"/>
      <c r="B239" s="17"/>
      <c r="C239" s="45"/>
      <c r="D239" s="45"/>
      <c r="E239" s="45"/>
      <c r="F239" s="45"/>
      <c r="G239" s="45"/>
      <c r="H239" s="17"/>
      <c r="I239" s="17"/>
      <c r="J239" s="17"/>
      <c r="K239" s="17"/>
      <c r="L239" s="17"/>
    </row>
    <row r="240" spans="1:12" s="36" customFormat="1" ht="18.75">
      <c r="A240" s="44"/>
      <c r="B240" s="17"/>
      <c r="C240" s="45"/>
      <c r="D240" s="45"/>
      <c r="E240" s="45"/>
      <c r="F240" s="45"/>
      <c r="G240" s="45"/>
      <c r="H240" s="17"/>
      <c r="I240" s="17"/>
      <c r="J240" s="17"/>
      <c r="K240" s="17"/>
      <c r="L240" s="17"/>
    </row>
    <row r="241" spans="1:12" s="36" customFormat="1" ht="18.75">
      <c r="A241" s="44"/>
      <c r="B241" s="17"/>
      <c r="C241" s="45"/>
      <c r="D241" s="45"/>
      <c r="E241" s="45"/>
      <c r="F241" s="45"/>
      <c r="G241" s="45"/>
      <c r="H241" s="17"/>
      <c r="I241" s="17"/>
      <c r="J241" s="17"/>
      <c r="K241" s="17"/>
      <c r="L241" s="17"/>
    </row>
    <row r="242" spans="1:12" s="36" customFormat="1" ht="18.75">
      <c r="A242" s="44"/>
      <c r="B242" s="17"/>
      <c r="C242" s="45"/>
      <c r="D242" s="45"/>
      <c r="E242" s="45"/>
      <c r="F242" s="45"/>
      <c r="G242" s="45"/>
      <c r="H242" s="17"/>
      <c r="I242" s="17"/>
      <c r="J242" s="17"/>
      <c r="K242" s="17"/>
      <c r="L242" s="17"/>
    </row>
    <row r="243" spans="1:12" s="36" customFormat="1" ht="18.75">
      <c r="A243" s="44"/>
      <c r="B243" s="17"/>
      <c r="C243" s="45"/>
      <c r="D243" s="45"/>
      <c r="E243" s="45"/>
      <c r="F243" s="45"/>
      <c r="G243" s="45"/>
      <c r="H243" s="17"/>
      <c r="I243" s="17"/>
      <c r="J243" s="17"/>
      <c r="K243" s="17"/>
      <c r="L243" s="17"/>
    </row>
    <row r="244" spans="1:12" s="36" customFormat="1" ht="18.75">
      <c r="A244" s="44"/>
      <c r="B244" s="17"/>
      <c r="C244" s="45"/>
      <c r="D244" s="45"/>
      <c r="E244" s="45"/>
      <c r="F244" s="45"/>
      <c r="G244" s="45"/>
      <c r="H244" s="17"/>
      <c r="I244" s="17"/>
      <c r="J244" s="17"/>
      <c r="K244" s="17"/>
      <c r="L244" s="17"/>
    </row>
    <row r="245" spans="1:12" s="36" customFormat="1" ht="18.75">
      <c r="A245" s="44"/>
      <c r="B245" s="17"/>
      <c r="C245" s="45"/>
      <c r="D245" s="45"/>
      <c r="E245" s="45"/>
      <c r="F245" s="45"/>
      <c r="G245" s="45"/>
      <c r="H245" s="17"/>
      <c r="I245" s="17"/>
      <c r="J245" s="17"/>
      <c r="K245" s="17"/>
      <c r="L245" s="17"/>
    </row>
    <row r="246" spans="1:12" s="36" customFormat="1" ht="18.75">
      <c r="A246" s="44"/>
      <c r="B246" s="17"/>
      <c r="C246" s="45"/>
      <c r="D246" s="45"/>
      <c r="E246" s="45"/>
      <c r="F246" s="45"/>
      <c r="G246" s="45"/>
      <c r="H246" s="17"/>
      <c r="I246" s="17"/>
      <c r="J246" s="17"/>
      <c r="K246" s="17"/>
      <c r="L246" s="17"/>
    </row>
    <row r="247" spans="1:12" s="36" customFormat="1" ht="18.75">
      <c r="A247" s="44"/>
      <c r="B247" s="17"/>
      <c r="C247" s="45"/>
      <c r="D247" s="45"/>
      <c r="E247" s="45"/>
      <c r="F247" s="45"/>
      <c r="G247" s="45"/>
      <c r="H247" s="17"/>
      <c r="I247" s="17"/>
      <c r="J247" s="17"/>
      <c r="K247" s="17"/>
      <c r="L247" s="17"/>
    </row>
    <row r="248" spans="1:12" s="36" customFormat="1" ht="18.75">
      <c r="A248" s="44"/>
      <c r="B248" s="17"/>
      <c r="C248" s="45"/>
      <c r="D248" s="45"/>
      <c r="E248" s="45"/>
      <c r="F248" s="45"/>
      <c r="G248" s="45"/>
      <c r="H248" s="17"/>
      <c r="I248" s="17"/>
      <c r="J248" s="17"/>
      <c r="K248" s="17"/>
      <c r="L248" s="17"/>
    </row>
    <row r="249" spans="1:12" s="36" customFormat="1" ht="18.75">
      <c r="A249" s="44"/>
      <c r="B249" s="17"/>
      <c r="C249" s="45"/>
      <c r="D249" s="45"/>
      <c r="E249" s="45"/>
      <c r="F249" s="45"/>
      <c r="G249" s="45"/>
      <c r="H249" s="17"/>
      <c r="I249" s="17"/>
      <c r="J249" s="17"/>
      <c r="K249" s="17"/>
      <c r="L249" s="17"/>
    </row>
    <row r="250" spans="1:12" s="36" customFormat="1" ht="18.75">
      <c r="A250" s="44"/>
      <c r="B250" s="17"/>
      <c r="C250" s="45"/>
      <c r="D250" s="45"/>
      <c r="E250" s="45"/>
      <c r="F250" s="45"/>
      <c r="G250" s="45"/>
      <c r="H250" s="17"/>
      <c r="I250" s="17"/>
      <c r="J250" s="17"/>
      <c r="K250" s="17"/>
      <c r="L250" s="17"/>
    </row>
    <row r="251" spans="1:12" s="36" customFormat="1" ht="18.75">
      <c r="A251" s="44"/>
      <c r="B251" s="17"/>
      <c r="C251" s="45"/>
      <c r="D251" s="45"/>
      <c r="E251" s="45"/>
      <c r="F251" s="45"/>
      <c r="G251" s="45"/>
      <c r="H251" s="17"/>
      <c r="I251" s="17"/>
      <c r="J251" s="17"/>
      <c r="K251" s="17"/>
      <c r="L251" s="17"/>
    </row>
    <row r="252" spans="1:12" s="36" customFormat="1" ht="18.75">
      <c r="A252" s="44"/>
      <c r="B252" s="17"/>
      <c r="C252" s="45"/>
      <c r="D252" s="45"/>
      <c r="E252" s="45"/>
      <c r="F252" s="45"/>
      <c r="G252" s="45"/>
      <c r="H252" s="17"/>
      <c r="I252" s="17"/>
      <c r="J252" s="17"/>
      <c r="K252" s="17"/>
      <c r="L252" s="17"/>
    </row>
    <row r="253" spans="1:12" s="36" customFormat="1" ht="18.75">
      <c r="A253" s="44"/>
      <c r="B253" s="17"/>
      <c r="C253" s="45"/>
      <c r="D253" s="45"/>
      <c r="E253" s="45"/>
      <c r="F253" s="45"/>
      <c r="G253" s="45"/>
      <c r="H253" s="17"/>
      <c r="I253" s="17"/>
      <c r="J253" s="17"/>
      <c r="K253" s="17"/>
      <c r="L253" s="17"/>
    </row>
    <row r="254" spans="1:12" s="36" customFormat="1" ht="18.75">
      <c r="A254" s="44"/>
      <c r="B254" s="17"/>
      <c r="C254" s="45"/>
      <c r="D254" s="45"/>
      <c r="E254" s="45"/>
      <c r="F254" s="45"/>
      <c r="G254" s="45"/>
      <c r="H254" s="17"/>
      <c r="I254" s="17"/>
      <c r="J254" s="17"/>
      <c r="K254" s="17"/>
      <c r="L254" s="17"/>
    </row>
    <row r="255" spans="1:12" s="36" customFormat="1" ht="18.75">
      <c r="A255" s="44"/>
      <c r="B255" s="17"/>
      <c r="C255" s="45"/>
      <c r="D255" s="45"/>
      <c r="E255" s="45"/>
      <c r="F255" s="45"/>
      <c r="G255" s="45"/>
      <c r="H255" s="17"/>
      <c r="I255" s="17"/>
      <c r="J255" s="17"/>
      <c r="K255" s="17"/>
      <c r="L255" s="17"/>
    </row>
    <row r="256" spans="1:12" s="36" customFormat="1" ht="18.75">
      <c r="A256" s="44"/>
      <c r="B256" s="17"/>
      <c r="C256" s="45"/>
      <c r="D256" s="45"/>
      <c r="E256" s="45"/>
      <c r="F256" s="45"/>
      <c r="G256" s="45"/>
      <c r="H256" s="17"/>
      <c r="I256" s="17"/>
      <c r="J256" s="17"/>
      <c r="K256" s="17"/>
      <c r="L256" s="17"/>
    </row>
    <row r="257" spans="1:12" s="36" customFormat="1" ht="18.75">
      <c r="A257" s="44"/>
      <c r="B257" s="17"/>
      <c r="C257" s="45"/>
      <c r="D257" s="45"/>
      <c r="E257" s="45"/>
      <c r="F257" s="45"/>
      <c r="G257" s="45"/>
      <c r="H257" s="17"/>
      <c r="I257" s="17"/>
      <c r="J257" s="17"/>
      <c r="K257" s="17"/>
      <c r="L257" s="17"/>
    </row>
    <row r="258" spans="1:12" s="36" customFormat="1" ht="18.75">
      <c r="A258" s="44"/>
      <c r="B258" s="17"/>
      <c r="C258" s="45"/>
      <c r="D258" s="45"/>
      <c r="E258" s="45"/>
      <c r="F258" s="45"/>
      <c r="G258" s="45"/>
      <c r="H258" s="17"/>
      <c r="I258" s="17"/>
      <c r="J258" s="17"/>
      <c r="K258" s="17"/>
      <c r="L258" s="17"/>
    </row>
    <row r="259" spans="1:12" s="36" customFormat="1" ht="18.75">
      <c r="A259" s="44"/>
      <c r="B259" s="17"/>
      <c r="C259" s="45"/>
      <c r="D259" s="45"/>
      <c r="E259" s="45"/>
      <c r="F259" s="45"/>
      <c r="G259" s="45"/>
      <c r="H259" s="17"/>
      <c r="I259" s="17"/>
      <c r="J259" s="17"/>
      <c r="K259" s="17"/>
      <c r="L259" s="17"/>
    </row>
    <row r="260" spans="1:12" s="36" customFormat="1" ht="18.75">
      <c r="A260" s="44"/>
      <c r="B260" s="17"/>
      <c r="C260" s="45"/>
      <c r="D260" s="45"/>
      <c r="E260" s="45"/>
      <c r="F260" s="45"/>
      <c r="G260" s="45"/>
      <c r="H260" s="17"/>
      <c r="I260" s="17"/>
      <c r="J260" s="17"/>
      <c r="K260" s="17"/>
      <c r="L260" s="17"/>
    </row>
    <row r="261" spans="1:12" s="36" customFormat="1" ht="18.75">
      <c r="A261" s="44"/>
      <c r="B261" s="17"/>
      <c r="C261" s="45"/>
      <c r="D261" s="45"/>
      <c r="E261" s="45"/>
      <c r="F261" s="45"/>
      <c r="G261" s="45"/>
      <c r="H261" s="17"/>
      <c r="I261" s="17"/>
      <c r="J261" s="17"/>
      <c r="K261" s="17"/>
      <c r="L261" s="17"/>
    </row>
    <row r="262" spans="1:12" s="36" customFormat="1" ht="18.75">
      <c r="A262" s="44"/>
      <c r="B262" s="17"/>
      <c r="C262" s="45"/>
      <c r="D262" s="45"/>
      <c r="E262" s="45"/>
      <c r="F262" s="45"/>
      <c r="G262" s="45"/>
      <c r="H262" s="17"/>
      <c r="I262" s="17"/>
      <c r="J262" s="17"/>
      <c r="K262" s="17"/>
      <c r="L262" s="17"/>
    </row>
    <row r="263" spans="1:12" s="36" customFormat="1" ht="18.75">
      <c r="A263" s="44"/>
      <c r="B263" s="17"/>
      <c r="C263" s="45"/>
      <c r="D263" s="45"/>
      <c r="E263" s="45"/>
      <c r="F263" s="45"/>
      <c r="G263" s="45"/>
      <c r="H263" s="17"/>
      <c r="I263" s="17"/>
      <c r="J263" s="17"/>
      <c r="K263" s="17"/>
      <c r="L263" s="17"/>
    </row>
    <row r="264" spans="1:12" s="36" customFormat="1" ht="18.75">
      <c r="A264" s="44"/>
      <c r="B264" s="17"/>
      <c r="C264" s="45"/>
      <c r="D264" s="45"/>
      <c r="E264" s="45"/>
      <c r="F264" s="45"/>
      <c r="G264" s="45"/>
      <c r="H264" s="17"/>
      <c r="I264" s="17"/>
      <c r="J264" s="17"/>
      <c r="K264" s="17"/>
      <c r="L264" s="17"/>
    </row>
    <row r="265" spans="1:12" s="36" customFormat="1" ht="18.75">
      <c r="A265" s="44"/>
      <c r="B265" s="17"/>
      <c r="C265" s="45"/>
      <c r="D265" s="45"/>
      <c r="E265" s="45"/>
      <c r="F265" s="45"/>
      <c r="G265" s="45"/>
      <c r="H265" s="17"/>
      <c r="I265" s="17"/>
      <c r="J265" s="17"/>
      <c r="K265" s="17"/>
      <c r="L265" s="17"/>
    </row>
    <row r="266" spans="1:12" s="36" customFormat="1" ht="18.75">
      <c r="A266" s="44"/>
      <c r="B266" s="17"/>
      <c r="C266" s="45"/>
      <c r="D266" s="45"/>
      <c r="E266" s="45"/>
      <c r="F266" s="45"/>
      <c r="G266" s="45"/>
      <c r="H266" s="17"/>
      <c r="I266" s="17"/>
      <c r="J266" s="17"/>
      <c r="K266" s="17"/>
      <c r="L266" s="17"/>
    </row>
    <row r="267" spans="1:12" s="36" customFormat="1" ht="18.75">
      <c r="A267" s="44"/>
      <c r="B267" s="17"/>
      <c r="C267" s="45"/>
      <c r="D267" s="45"/>
      <c r="E267" s="45"/>
      <c r="F267" s="45"/>
      <c r="G267" s="45"/>
      <c r="H267" s="17"/>
      <c r="I267" s="17"/>
      <c r="J267" s="17"/>
      <c r="K267" s="17"/>
      <c r="L267" s="17"/>
    </row>
    <row r="268" spans="1:12" s="36" customFormat="1" ht="18.75">
      <c r="A268" s="44"/>
      <c r="B268" s="17"/>
      <c r="C268" s="45"/>
      <c r="D268" s="45"/>
      <c r="E268" s="45"/>
      <c r="F268" s="45"/>
      <c r="G268" s="45"/>
      <c r="H268" s="17"/>
      <c r="I268" s="17"/>
      <c r="J268" s="17"/>
      <c r="K268" s="17"/>
      <c r="L268" s="17"/>
    </row>
    <row r="269" spans="1:12" s="36" customFormat="1" ht="18.75">
      <c r="A269" s="44"/>
      <c r="B269" s="17"/>
      <c r="C269" s="45"/>
      <c r="D269" s="45"/>
      <c r="E269" s="45"/>
      <c r="F269" s="45"/>
      <c r="G269" s="45"/>
      <c r="H269" s="17"/>
      <c r="I269" s="17"/>
      <c r="J269" s="17"/>
      <c r="K269" s="17"/>
      <c r="L269" s="17"/>
    </row>
    <row r="270" spans="1:12" s="36" customFormat="1" ht="18.75">
      <c r="A270" s="44"/>
      <c r="B270" s="17"/>
      <c r="C270" s="45"/>
      <c r="D270" s="45"/>
      <c r="E270" s="45"/>
      <c r="F270" s="45"/>
      <c r="G270" s="45"/>
      <c r="H270" s="17"/>
      <c r="I270" s="17"/>
      <c r="J270" s="17"/>
      <c r="K270" s="17"/>
      <c r="L270" s="17"/>
    </row>
    <row r="271" spans="1:12" s="36" customFormat="1" ht="18.75">
      <c r="A271" s="44"/>
      <c r="B271" s="17"/>
      <c r="C271" s="45"/>
      <c r="D271" s="45"/>
      <c r="E271" s="45"/>
      <c r="F271" s="45"/>
      <c r="G271" s="45"/>
      <c r="H271" s="17"/>
      <c r="I271" s="17"/>
      <c r="J271" s="17"/>
      <c r="K271" s="17"/>
      <c r="L271" s="17"/>
    </row>
    <row r="272" spans="1:12" s="36" customFormat="1" ht="18.75">
      <c r="A272" s="44"/>
      <c r="B272" s="17"/>
      <c r="C272" s="45"/>
      <c r="D272" s="45"/>
      <c r="E272" s="45"/>
      <c r="F272" s="45"/>
      <c r="G272" s="45"/>
      <c r="H272" s="17"/>
      <c r="I272" s="17"/>
      <c r="J272" s="17"/>
      <c r="K272" s="17"/>
      <c r="L272" s="17"/>
    </row>
    <row r="273" spans="1:12" s="36" customFormat="1" ht="18.75">
      <c r="A273" s="44"/>
      <c r="B273" s="17"/>
      <c r="C273" s="45"/>
      <c r="D273" s="45"/>
      <c r="E273" s="45"/>
      <c r="F273" s="45"/>
      <c r="G273" s="45"/>
      <c r="H273" s="17"/>
      <c r="I273" s="17"/>
      <c r="J273" s="17"/>
      <c r="K273" s="17"/>
      <c r="L273" s="17"/>
    </row>
    <row r="274" spans="1:12" s="36" customFormat="1" ht="18.75">
      <c r="A274" s="44"/>
      <c r="B274" s="17"/>
      <c r="C274" s="45"/>
      <c r="D274" s="45"/>
      <c r="E274" s="45"/>
      <c r="F274" s="45"/>
      <c r="G274" s="45"/>
      <c r="H274" s="17"/>
      <c r="I274" s="17"/>
      <c r="J274" s="17"/>
      <c r="K274" s="17"/>
      <c r="L274" s="17"/>
    </row>
    <row r="275" spans="1:12" s="36" customFormat="1" ht="18.75">
      <c r="A275" s="44"/>
      <c r="B275" s="17"/>
      <c r="C275" s="45"/>
      <c r="D275" s="45"/>
      <c r="E275" s="45"/>
      <c r="F275" s="45"/>
      <c r="G275" s="45"/>
      <c r="H275" s="17"/>
      <c r="I275" s="17"/>
      <c r="J275" s="17"/>
      <c r="K275" s="17"/>
      <c r="L275" s="17"/>
    </row>
    <row r="276" spans="1:12" s="36" customFormat="1" ht="18.75">
      <c r="A276" s="44"/>
      <c r="B276" s="17"/>
      <c r="C276" s="45"/>
      <c r="D276" s="45"/>
      <c r="E276" s="45"/>
      <c r="F276" s="45"/>
      <c r="G276" s="45"/>
      <c r="H276" s="17"/>
      <c r="I276" s="17"/>
      <c r="J276" s="17"/>
      <c r="K276" s="17"/>
      <c r="L276" s="17"/>
    </row>
    <row r="277" spans="1:12" s="36" customFormat="1" ht="18.75">
      <c r="A277" s="44"/>
      <c r="B277" s="17"/>
      <c r="C277" s="45"/>
      <c r="D277" s="45"/>
      <c r="E277" s="45"/>
      <c r="F277" s="45"/>
      <c r="G277" s="45"/>
      <c r="H277" s="17"/>
      <c r="I277" s="17"/>
      <c r="J277" s="17"/>
      <c r="K277" s="17"/>
      <c r="L277" s="17"/>
    </row>
    <row r="278" spans="1:12" s="36" customFormat="1" ht="18.75">
      <c r="A278" s="44"/>
      <c r="B278" s="17"/>
      <c r="C278" s="45"/>
      <c r="D278" s="45"/>
      <c r="E278" s="45"/>
      <c r="F278" s="45"/>
      <c r="G278" s="45"/>
      <c r="H278" s="17"/>
      <c r="I278" s="17"/>
      <c r="J278" s="17"/>
      <c r="K278" s="17"/>
      <c r="L278" s="17"/>
    </row>
    <row r="279" spans="1:12" s="36" customFormat="1" ht="18.75">
      <c r="A279" s="44"/>
      <c r="B279" s="17"/>
      <c r="C279" s="45"/>
      <c r="D279" s="45"/>
      <c r="E279" s="45"/>
      <c r="F279" s="45"/>
      <c r="G279" s="45"/>
      <c r="H279" s="17"/>
      <c r="I279" s="17"/>
      <c r="J279" s="17"/>
      <c r="K279" s="17"/>
      <c r="L279" s="17"/>
    </row>
    <row r="280" spans="1:12" s="36" customFormat="1" ht="18.75">
      <c r="A280" s="44"/>
      <c r="B280" s="17"/>
      <c r="C280" s="45"/>
      <c r="D280" s="45"/>
      <c r="E280" s="45"/>
      <c r="F280" s="45"/>
      <c r="G280" s="45"/>
      <c r="H280" s="17"/>
      <c r="I280" s="17"/>
      <c r="J280" s="17"/>
      <c r="K280" s="17"/>
      <c r="L280" s="17"/>
    </row>
    <row r="281" spans="1:12" s="36" customFormat="1" ht="18.75">
      <c r="A281" s="44"/>
      <c r="B281" s="17"/>
      <c r="C281" s="45"/>
      <c r="D281" s="45"/>
      <c r="E281" s="45"/>
      <c r="F281" s="45"/>
      <c r="G281" s="45"/>
      <c r="H281" s="17"/>
      <c r="I281" s="17"/>
      <c r="J281" s="17"/>
      <c r="K281" s="17"/>
      <c r="L281" s="17"/>
    </row>
    <row r="282" spans="1:12" s="36" customFormat="1" ht="18.75">
      <c r="A282" s="44"/>
      <c r="B282" s="17"/>
      <c r="C282" s="45"/>
      <c r="D282" s="45"/>
      <c r="E282" s="45"/>
      <c r="F282" s="45"/>
      <c r="G282" s="45"/>
      <c r="H282" s="17"/>
      <c r="I282" s="17"/>
      <c r="J282" s="17"/>
      <c r="K282" s="17"/>
      <c r="L282" s="17"/>
    </row>
    <row r="283" spans="1:12" s="36" customFormat="1" ht="18.75">
      <c r="A283" s="44"/>
      <c r="B283" s="17"/>
      <c r="C283" s="45"/>
      <c r="D283" s="45"/>
      <c r="E283" s="45"/>
      <c r="F283" s="45"/>
      <c r="G283" s="45"/>
      <c r="H283" s="17"/>
      <c r="I283" s="17"/>
      <c r="J283" s="17"/>
      <c r="K283" s="17"/>
      <c r="L283" s="17"/>
    </row>
    <row r="284" spans="1:12" s="36" customFormat="1" ht="18.75">
      <c r="A284" s="44"/>
      <c r="B284" s="17"/>
      <c r="C284" s="45"/>
      <c r="D284" s="45"/>
      <c r="E284" s="45"/>
      <c r="F284" s="45"/>
      <c r="G284" s="45"/>
      <c r="H284" s="17"/>
      <c r="I284" s="17"/>
      <c r="J284" s="17"/>
      <c r="K284" s="17"/>
      <c r="L284" s="17"/>
    </row>
    <row r="285" spans="1:12" s="36" customFormat="1" ht="18.75">
      <c r="A285" s="44"/>
      <c r="B285" s="17"/>
      <c r="C285" s="45"/>
      <c r="D285" s="45"/>
      <c r="E285" s="45"/>
      <c r="F285" s="45"/>
      <c r="G285" s="45"/>
      <c r="H285" s="17"/>
      <c r="I285" s="17"/>
      <c r="J285" s="17"/>
      <c r="K285" s="17"/>
      <c r="L285" s="17"/>
    </row>
    <row r="286" spans="1:12" s="36" customFormat="1" ht="18.75">
      <c r="A286" s="44"/>
      <c r="B286" s="17"/>
      <c r="C286" s="45"/>
      <c r="D286" s="45"/>
      <c r="E286" s="45"/>
      <c r="F286" s="45"/>
      <c r="G286" s="45"/>
      <c r="H286" s="17"/>
      <c r="I286" s="17"/>
      <c r="J286" s="17"/>
      <c r="K286" s="17"/>
      <c r="L286" s="17"/>
    </row>
    <row r="287" spans="1:12" s="36" customFormat="1" ht="18.75">
      <c r="A287" s="44"/>
      <c r="B287" s="17"/>
      <c r="C287" s="45"/>
      <c r="D287" s="45"/>
      <c r="E287" s="45"/>
      <c r="F287" s="45"/>
      <c r="G287" s="45"/>
      <c r="H287" s="17"/>
      <c r="I287" s="17"/>
      <c r="J287" s="17"/>
      <c r="K287" s="17"/>
      <c r="L287" s="17"/>
    </row>
    <row r="288" spans="1:12" s="36" customFormat="1" ht="18.75">
      <c r="A288" s="44"/>
      <c r="B288" s="17"/>
      <c r="C288" s="45"/>
      <c r="D288" s="45"/>
      <c r="E288" s="45"/>
      <c r="F288" s="45"/>
      <c r="G288" s="45"/>
      <c r="H288" s="17"/>
      <c r="I288" s="17"/>
      <c r="J288" s="17"/>
      <c r="K288" s="17"/>
      <c r="L288" s="17"/>
    </row>
    <row r="289" spans="1:12" s="36" customFormat="1" ht="18.75">
      <c r="A289" s="44"/>
      <c r="B289" s="17"/>
      <c r="C289" s="45"/>
      <c r="D289" s="45"/>
      <c r="E289" s="45"/>
      <c r="F289" s="45"/>
      <c r="G289" s="45"/>
      <c r="H289" s="17"/>
      <c r="I289" s="17"/>
      <c r="J289" s="17"/>
      <c r="K289" s="17"/>
      <c r="L289" s="17"/>
    </row>
    <row r="290" spans="1:12" s="36" customFormat="1" ht="18.75">
      <c r="A290" s="44"/>
      <c r="B290" s="17"/>
      <c r="C290" s="45"/>
      <c r="D290" s="45"/>
      <c r="E290" s="45"/>
      <c r="F290" s="45"/>
      <c r="G290" s="45"/>
      <c r="H290" s="17"/>
      <c r="I290" s="17"/>
      <c r="J290" s="17"/>
      <c r="K290" s="17"/>
      <c r="L290" s="17"/>
    </row>
    <row r="291" spans="1:12" s="36" customFormat="1" ht="18.75">
      <c r="A291" s="44"/>
      <c r="B291" s="17"/>
      <c r="C291" s="45"/>
      <c r="D291" s="45"/>
      <c r="E291" s="45"/>
      <c r="F291" s="45"/>
      <c r="G291" s="45"/>
      <c r="H291" s="17"/>
      <c r="I291" s="17"/>
      <c r="J291" s="17"/>
      <c r="K291" s="17"/>
      <c r="L291" s="17"/>
    </row>
    <row r="292" spans="1:12" s="36" customFormat="1" ht="18.75">
      <c r="A292" s="44"/>
      <c r="B292" s="17"/>
      <c r="C292" s="45"/>
      <c r="D292" s="45"/>
      <c r="E292" s="45"/>
      <c r="F292" s="45"/>
      <c r="G292" s="45"/>
      <c r="H292" s="17"/>
      <c r="I292" s="17"/>
      <c r="J292" s="17"/>
      <c r="K292" s="17"/>
      <c r="L292" s="17"/>
    </row>
    <row r="293" spans="1:12" s="36" customFormat="1" ht="18.75">
      <c r="A293" s="44"/>
      <c r="B293" s="17"/>
      <c r="C293" s="45"/>
      <c r="D293" s="45"/>
      <c r="E293" s="45"/>
      <c r="F293" s="45"/>
      <c r="G293" s="45"/>
      <c r="H293" s="17"/>
      <c r="I293" s="17"/>
      <c r="J293" s="17"/>
      <c r="K293" s="17"/>
      <c r="L293" s="17"/>
    </row>
    <row r="294" spans="1:12" s="36" customFormat="1" ht="18.75">
      <c r="A294" s="44"/>
      <c r="B294" s="17"/>
      <c r="C294" s="45"/>
      <c r="D294" s="45"/>
      <c r="E294" s="45"/>
      <c r="F294" s="45"/>
      <c r="G294" s="45"/>
      <c r="H294" s="17"/>
      <c r="I294" s="17"/>
      <c r="J294" s="17"/>
      <c r="K294" s="17"/>
      <c r="L294" s="17"/>
    </row>
    <row r="295" spans="1:12" s="36" customFormat="1" ht="18.75">
      <c r="A295" s="44"/>
      <c r="B295" s="17"/>
      <c r="C295" s="45"/>
      <c r="D295" s="45"/>
      <c r="E295" s="45"/>
      <c r="F295" s="45"/>
      <c r="G295" s="45"/>
      <c r="H295" s="17"/>
      <c r="I295" s="17"/>
      <c r="J295" s="17"/>
      <c r="K295" s="17"/>
      <c r="L295" s="17"/>
    </row>
    <row r="296" spans="1:12" s="36" customFormat="1" ht="18.75">
      <c r="A296" s="44"/>
      <c r="B296" s="17"/>
      <c r="C296" s="45"/>
      <c r="D296" s="45"/>
      <c r="E296" s="45"/>
      <c r="F296" s="45"/>
      <c r="G296" s="45"/>
      <c r="H296" s="17"/>
      <c r="I296" s="17"/>
      <c r="J296" s="17"/>
      <c r="K296" s="17"/>
      <c r="L296" s="17"/>
    </row>
    <row r="297" spans="1:12" s="36" customFormat="1" ht="18.75">
      <c r="A297" s="44"/>
      <c r="B297" s="17"/>
      <c r="C297" s="45"/>
      <c r="D297" s="45"/>
      <c r="E297" s="45"/>
      <c r="F297" s="45"/>
      <c r="G297" s="45"/>
      <c r="H297" s="17"/>
      <c r="I297" s="17"/>
      <c r="J297" s="17"/>
      <c r="K297" s="17"/>
      <c r="L297" s="17"/>
    </row>
    <row r="298" spans="1:12" s="36" customFormat="1" ht="18.75">
      <c r="A298" s="44"/>
      <c r="B298" s="17"/>
      <c r="C298" s="45"/>
      <c r="D298" s="45"/>
      <c r="E298" s="45"/>
      <c r="F298" s="45"/>
      <c r="G298" s="45"/>
      <c r="H298" s="17"/>
      <c r="I298" s="17"/>
      <c r="J298" s="17"/>
      <c r="K298" s="17"/>
      <c r="L298" s="17"/>
    </row>
    <row r="299" spans="1:12" s="36" customFormat="1" ht="18.75">
      <c r="A299" s="44"/>
      <c r="B299" s="17"/>
      <c r="C299" s="45"/>
      <c r="D299" s="45"/>
      <c r="E299" s="45"/>
      <c r="F299" s="45"/>
      <c r="G299" s="45"/>
      <c r="H299" s="17"/>
      <c r="I299" s="17"/>
      <c r="J299" s="17"/>
      <c r="K299" s="17"/>
      <c r="L299" s="17"/>
    </row>
    <row r="300" spans="1:12" s="36" customFormat="1" ht="18.75">
      <c r="A300" s="44"/>
      <c r="B300" s="17"/>
      <c r="C300" s="45"/>
      <c r="D300" s="45"/>
      <c r="E300" s="45"/>
      <c r="F300" s="45"/>
      <c r="G300" s="45"/>
      <c r="H300" s="17"/>
      <c r="I300" s="17"/>
      <c r="J300" s="17"/>
      <c r="K300" s="17"/>
      <c r="L300" s="17"/>
    </row>
    <row r="301" spans="1:12" s="36" customFormat="1" ht="18.75">
      <c r="A301" s="44"/>
      <c r="B301" s="17"/>
      <c r="C301" s="45"/>
      <c r="D301" s="45"/>
      <c r="E301" s="45"/>
      <c r="F301" s="45"/>
      <c r="G301" s="45"/>
      <c r="H301" s="17"/>
      <c r="I301" s="17"/>
      <c r="J301" s="17"/>
      <c r="K301" s="17"/>
      <c r="L301" s="17"/>
    </row>
    <row r="302" spans="1:12" s="36" customFormat="1" ht="18.75">
      <c r="A302" s="44"/>
      <c r="B302" s="17"/>
      <c r="C302" s="45"/>
      <c r="D302" s="45"/>
      <c r="E302" s="45"/>
      <c r="F302" s="45"/>
      <c r="G302" s="45"/>
      <c r="H302" s="17"/>
      <c r="I302" s="17"/>
      <c r="J302" s="17"/>
      <c r="K302" s="17"/>
      <c r="L302" s="17"/>
    </row>
    <row r="303" spans="1:12" s="36" customFormat="1" ht="18.75">
      <c r="A303" s="44"/>
      <c r="B303" s="17"/>
      <c r="C303" s="45"/>
      <c r="D303" s="45"/>
      <c r="E303" s="45"/>
      <c r="F303" s="45"/>
      <c r="G303" s="45"/>
      <c r="H303" s="17"/>
      <c r="I303" s="17"/>
      <c r="J303" s="17"/>
      <c r="K303" s="17"/>
      <c r="L303" s="17"/>
    </row>
    <row r="304" spans="1:12" s="36" customFormat="1" ht="18.75">
      <c r="A304" s="44"/>
      <c r="B304" s="17"/>
      <c r="C304" s="45"/>
      <c r="D304" s="45"/>
      <c r="E304" s="45"/>
      <c r="F304" s="45"/>
      <c r="G304" s="45"/>
      <c r="H304" s="17"/>
      <c r="I304" s="17"/>
      <c r="J304" s="17"/>
      <c r="K304" s="17"/>
      <c r="L304" s="17"/>
    </row>
    <row r="305" spans="1:12" s="36" customFormat="1" ht="18.75">
      <c r="A305" s="44"/>
      <c r="B305" s="17"/>
      <c r="C305" s="45"/>
      <c r="D305" s="45"/>
      <c r="E305" s="45"/>
      <c r="F305" s="45"/>
      <c r="G305" s="45"/>
      <c r="H305" s="17"/>
      <c r="I305" s="17"/>
      <c r="J305" s="17"/>
      <c r="K305" s="17"/>
      <c r="L305" s="17"/>
    </row>
    <row r="306" spans="1:12" s="36" customFormat="1" ht="18.75">
      <c r="A306" s="44"/>
      <c r="B306" s="17"/>
      <c r="C306" s="45"/>
      <c r="D306" s="45"/>
      <c r="E306" s="45"/>
      <c r="F306" s="45"/>
      <c r="G306" s="45"/>
      <c r="H306" s="17"/>
      <c r="I306" s="17"/>
      <c r="J306" s="17"/>
      <c r="K306" s="17"/>
      <c r="L306" s="17"/>
    </row>
    <row r="307" spans="1:12" s="36" customFormat="1" ht="18.75">
      <c r="A307" s="44"/>
      <c r="B307" s="17"/>
      <c r="C307" s="45"/>
      <c r="D307" s="45"/>
      <c r="E307" s="45"/>
      <c r="F307" s="45"/>
      <c r="G307" s="45"/>
      <c r="H307" s="17"/>
      <c r="I307" s="17"/>
      <c r="J307" s="17"/>
      <c r="K307" s="17"/>
      <c r="L307" s="17"/>
    </row>
    <row r="308" spans="1:12" s="36" customFormat="1" ht="18.75">
      <c r="A308" s="44"/>
      <c r="B308" s="17"/>
      <c r="C308" s="45"/>
      <c r="D308" s="45"/>
      <c r="E308" s="45"/>
      <c r="F308" s="45"/>
      <c r="G308" s="45"/>
      <c r="H308" s="17"/>
      <c r="I308" s="17"/>
      <c r="J308" s="17"/>
      <c r="K308" s="17"/>
      <c r="L308" s="17"/>
    </row>
    <row r="309" spans="1:12" s="36" customFormat="1" ht="18.75">
      <c r="A309" s="44"/>
      <c r="B309" s="17"/>
      <c r="C309" s="45"/>
      <c r="D309" s="45"/>
      <c r="E309" s="45"/>
      <c r="F309" s="45"/>
      <c r="G309" s="45"/>
      <c r="H309" s="17"/>
      <c r="I309" s="17"/>
      <c r="J309" s="17"/>
      <c r="K309" s="17"/>
      <c r="L309" s="17"/>
    </row>
    <row r="310" spans="1:12" s="36" customFormat="1" ht="18.75">
      <c r="A310" s="44"/>
      <c r="B310" s="17"/>
      <c r="C310" s="45"/>
      <c r="D310" s="45"/>
      <c r="E310" s="45"/>
      <c r="F310" s="45"/>
      <c r="G310" s="45"/>
      <c r="H310" s="17"/>
      <c r="I310" s="17"/>
      <c r="J310" s="17"/>
      <c r="K310" s="17"/>
      <c r="L310" s="17"/>
    </row>
    <row r="311" spans="1:12" s="36" customFormat="1" ht="18.75">
      <c r="A311" s="44"/>
      <c r="B311" s="17"/>
      <c r="C311" s="45"/>
      <c r="D311" s="45"/>
      <c r="E311" s="45"/>
      <c r="F311" s="45"/>
      <c r="G311" s="45"/>
      <c r="H311" s="17"/>
      <c r="I311" s="17"/>
      <c r="J311" s="17"/>
      <c r="K311" s="17"/>
      <c r="L311" s="17"/>
    </row>
    <row r="312" spans="1:12" s="36" customFormat="1" ht="18.75">
      <c r="A312" s="44"/>
      <c r="B312" s="17"/>
      <c r="C312" s="45"/>
      <c r="D312" s="45"/>
      <c r="E312" s="45"/>
      <c r="F312" s="45"/>
      <c r="G312" s="45"/>
      <c r="H312" s="17"/>
      <c r="I312" s="17"/>
      <c r="J312" s="17"/>
      <c r="K312" s="17"/>
      <c r="L312" s="17"/>
    </row>
    <row r="313" spans="1:12" s="36" customFormat="1" ht="18.75">
      <c r="A313" s="44"/>
      <c r="B313" s="17"/>
      <c r="C313" s="45"/>
      <c r="D313" s="45"/>
      <c r="E313" s="45"/>
      <c r="F313" s="45"/>
      <c r="G313" s="45"/>
      <c r="H313" s="17"/>
      <c r="I313" s="17"/>
      <c r="J313" s="17"/>
      <c r="K313" s="17"/>
      <c r="L313" s="17"/>
    </row>
    <row r="314" spans="1:12" s="36" customFormat="1" ht="18.75">
      <c r="A314" s="44"/>
      <c r="B314" s="17"/>
      <c r="C314" s="45"/>
      <c r="D314" s="45"/>
      <c r="E314" s="45"/>
      <c r="F314" s="45"/>
      <c r="G314" s="45"/>
      <c r="H314" s="17"/>
      <c r="I314" s="17"/>
      <c r="J314" s="17"/>
      <c r="K314" s="17"/>
      <c r="L314" s="17"/>
    </row>
    <row r="315" spans="1:12" s="36" customFormat="1" ht="18.75">
      <c r="A315" s="44"/>
      <c r="B315" s="17"/>
      <c r="C315" s="45"/>
      <c r="D315" s="45"/>
      <c r="E315" s="45"/>
      <c r="F315" s="45"/>
      <c r="G315" s="45"/>
      <c r="H315" s="17"/>
      <c r="I315" s="17"/>
      <c r="J315" s="17"/>
      <c r="K315" s="17"/>
      <c r="L315" s="17"/>
    </row>
    <row r="316" spans="1:12" s="36" customFormat="1" ht="18.75">
      <c r="A316" s="44"/>
      <c r="B316" s="17"/>
      <c r="C316" s="45"/>
      <c r="D316" s="45"/>
      <c r="E316" s="45"/>
      <c r="F316" s="45"/>
      <c r="G316" s="45"/>
      <c r="H316" s="17"/>
      <c r="I316" s="17"/>
      <c r="J316" s="17"/>
      <c r="K316" s="17"/>
      <c r="L316" s="17"/>
    </row>
    <row r="317" spans="1:12" s="36" customFormat="1" ht="18.75">
      <c r="A317" s="44"/>
      <c r="B317" s="17"/>
      <c r="C317" s="45"/>
      <c r="D317" s="45"/>
      <c r="E317" s="45"/>
      <c r="F317" s="45"/>
      <c r="G317" s="45"/>
      <c r="H317" s="17"/>
      <c r="I317" s="17"/>
      <c r="J317" s="17"/>
      <c r="K317" s="17"/>
      <c r="L317" s="17"/>
    </row>
    <row r="318" spans="1:12" s="36" customFormat="1" ht="18.75">
      <c r="A318" s="44"/>
      <c r="B318" s="17"/>
      <c r="C318" s="45"/>
      <c r="D318" s="45"/>
      <c r="E318" s="45"/>
      <c r="F318" s="45"/>
      <c r="G318" s="45"/>
      <c r="H318" s="17"/>
      <c r="I318" s="17"/>
      <c r="J318" s="17"/>
      <c r="K318" s="17"/>
      <c r="L318" s="17"/>
    </row>
    <row r="319" spans="1:12" s="36" customFormat="1" ht="18.75">
      <c r="A319" s="44"/>
      <c r="B319" s="17"/>
      <c r="C319" s="45"/>
      <c r="D319" s="45"/>
      <c r="E319" s="45"/>
      <c r="F319" s="45"/>
      <c r="G319" s="45"/>
      <c r="H319" s="17"/>
      <c r="I319" s="17"/>
      <c r="J319" s="17"/>
      <c r="K319" s="17"/>
      <c r="L319" s="17"/>
    </row>
    <row r="320" spans="1:12" s="36" customFormat="1" ht="18.75">
      <c r="A320" s="44"/>
      <c r="B320" s="17"/>
      <c r="C320" s="45"/>
      <c r="D320" s="45"/>
      <c r="E320" s="45"/>
      <c r="F320" s="45"/>
      <c r="G320" s="45"/>
      <c r="H320" s="17"/>
      <c r="I320" s="17"/>
      <c r="J320" s="17"/>
      <c r="K320" s="17"/>
      <c r="L320" s="17"/>
    </row>
    <row r="321" spans="1:12" s="36" customFormat="1" ht="18.75">
      <c r="A321" s="44"/>
      <c r="B321" s="17"/>
      <c r="C321" s="45"/>
      <c r="D321" s="45"/>
      <c r="E321" s="45"/>
      <c r="F321" s="45"/>
      <c r="G321" s="45"/>
      <c r="H321" s="17"/>
      <c r="I321" s="17"/>
      <c r="J321" s="17"/>
      <c r="K321" s="17"/>
      <c r="L321" s="17"/>
    </row>
    <row r="322" spans="1:12" s="36" customFormat="1" ht="18.75">
      <c r="A322" s="44"/>
      <c r="B322" s="17"/>
      <c r="C322" s="45"/>
      <c r="D322" s="45"/>
      <c r="E322" s="45"/>
      <c r="F322" s="45"/>
      <c r="G322" s="45"/>
      <c r="H322" s="17"/>
      <c r="I322" s="17"/>
      <c r="J322" s="17"/>
      <c r="K322" s="17"/>
      <c r="L322" s="17"/>
    </row>
    <row r="323" spans="1:12" s="36" customFormat="1" ht="18.75">
      <c r="A323" s="44"/>
      <c r="B323" s="17"/>
      <c r="C323" s="45"/>
      <c r="D323" s="45"/>
      <c r="E323" s="45"/>
      <c r="F323" s="45"/>
      <c r="G323" s="45"/>
      <c r="H323" s="17"/>
      <c r="I323" s="17"/>
      <c r="J323" s="17"/>
      <c r="K323" s="17"/>
      <c r="L323" s="17"/>
    </row>
    <row r="324" spans="1:12" s="36" customFormat="1" ht="18.75">
      <c r="A324" s="44"/>
      <c r="B324" s="17"/>
      <c r="C324" s="45"/>
      <c r="D324" s="45"/>
      <c r="E324" s="45"/>
      <c r="F324" s="45"/>
      <c r="G324" s="45"/>
      <c r="H324" s="17"/>
      <c r="I324" s="17"/>
      <c r="J324" s="17"/>
      <c r="K324" s="17"/>
      <c r="L324" s="17"/>
    </row>
    <row r="325" spans="1:12" s="36" customFormat="1" ht="18.75">
      <c r="A325" s="44"/>
      <c r="B325" s="17"/>
      <c r="C325" s="45"/>
      <c r="D325" s="45"/>
      <c r="E325" s="45"/>
      <c r="F325" s="45"/>
      <c r="G325" s="45"/>
      <c r="H325" s="17"/>
      <c r="I325" s="17"/>
      <c r="J325" s="17"/>
      <c r="K325" s="17"/>
      <c r="L325" s="17"/>
    </row>
    <row r="326" spans="1:12" s="36" customFormat="1" ht="18.75">
      <c r="A326" s="44"/>
      <c r="B326" s="17"/>
      <c r="C326" s="45"/>
      <c r="D326" s="45"/>
      <c r="E326" s="45"/>
      <c r="F326" s="45"/>
      <c r="G326" s="45"/>
      <c r="H326" s="17"/>
      <c r="I326" s="17"/>
      <c r="J326" s="17"/>
      <c r="K326" s="17"/>
      <c r="L326" s="17"/>
    </row>
    <row r="327" spans="1:12" s="36" customFormat="1" ht="18.75">
      <c r="A327" s="44"/>
      <c r="B327" s="17"/>
      <c r="C327" s="45"/>
      <c r="D327" s="45"/>
      <c r="E327" s="45"/>
      <c r="F327" s="45"/>
      <c r="G327" s="45"/>
      <c r="H327" s="17"/>
      <c r="I327" s="17"/>
      <c r="J327" s="17"/>
      <c r="K327" s="17"/>
      <c r="L327" s="17"/>
    </row>
    <row r="328" spans="1:12" s="36" customFormat="1" ht="18.75">
      <c r="A328" s="44"/>
      <c r="B328" s="17"/>
      <c r="C328" s="45"/>
      <c r="D328" s="45"/>
      <c r="E328" s="45"/>
      <c r="F328" s="45"/>
      <c r="G328" s="45"/>
      <c r="H328" s="17"/>
      <c r="I328" s="17"/>
      <c r="J328" s="17"/>
      <c r="K328" s="17"/>
      <c r="L328" s="17"/>
    </row>
    <row r="329" spans="1:12" s="36" customFormat="1" ht="18.75">
      <c r="A329" s="44"/>
      <c r="B329" s="17"/>
      <c r="C329" s="45"/>
      <c r="D329" s="45"/>
      <c r="E329" s="45"/>
      <c r="F329" s="45"/>
      <c r="G329" s="45"/>
      <c r="H329" s="17"/>
      <c r="I329" s="17"/>
      <c r="J329" s="17"/>
      <c r="K329" s="17"/>
      <c r="L329" s="17"/>
    </row>
    <row r="330" spans="1:12" s="36" customFormat="1" ht="18.75">
      <c r="A330" s="44"/>
      <c r="B330" s="17"/>
      <c r="C330" s="45"/>
      <c r="D330" s="45"/>
      <c r="E330" s="45"/>
      <c r="F330" s="45"/>
      <c r="G330" s="45"/>
      <c r="H330" s="17"/>
      <c r="I330" s="17"/>
      <c r="J330" s="17"/>
      <c r="K330" s="17"/>
      <c r="L330" s="17"/>
    </row>
    <row r="331" spans="1:12" s="36" customFormat="1" ht="18.75">
      <c r="A331" s="44"/>
      <c r="B331" s="17"/>
      <c r="C331" s="45"/>
      <c r="D331" s="45"/>
      <c r="E331" s="45"/>
      <c r="F331" s="45"/>
      <c r="G331" s="45"/>
      <c r="H331" s="17"/>
      <c r="I331" s="17"/>
      <c r="J331" s="17"/>
      <c r="K331" s="17"/>
      <c r="L331" s="17"/>
    </row>
    <row r="332" spans="1:12" s="36" customFormat="1" ht="18.75">
      <c r="A332" s="44"/>
      <c r="B332" s="17"/>
      <c r="C332" s="45"/>
      <c r="D332" s="45"/>
      <c r="E332" s="45"/>
      <c r="F332" s="45"/>
      <c r="G332" s="45"/>
      <c r="H332" s="17"/>
      <c r="I332" s="17"/>
      <c r="J332" s="17"/>
      <c r="K332" s="17"/>
      <c r="L332" s="17"/>
    </row>
    <row r="333" spans="1:12" s="36" customFormat="1" ht="18.75">
      <c r="A333" s="44"/>
      <c r="B333" s="17"/>
      <c r="C333" s="45"/>
      <c r="D333" s="45"/>
      <c r="E333" s="45"/>
      <c r="F333" s="45"/>
      <c r="G333" s="45"/>
      <c r="H333" s="17"/>
      <c r="I333" s="17"/>
      <c r="J333" s="17"/>
      <c r="K333" s="17"/>
      <c r="L333" s="17"/>
    </row>
    <row r="334" spans="1:12" s="36" customFormat="1" ht="18.75">
      <c r="A334" s="44"/>
      <c r="B334" s="17"/>
      <c r="C334" s="45"/>
      <c r="D334" s="45"/>
      <c r="E334" s="45"/>
      <c r="F334" s="45"/>
      <c r="G334" s="45"/>
      <c r="H334" s="17"/>
      <c r="I334" s="17"/>
      <c r="J334" s="17"/>
      <c r="K334" s="17"/>
      <c r="L334" s="17"/>
    </row>
    <row r="335" spans="1:12" s="36" customFormat="1" ht="18.75">
      <c r="A335" s="44"/>
      <c r="B335" s="17"/>
      <c r="C335" s="45"/>
      <c r="D335" s="45"/>
      <c r="E335" s="45"/>
      <c r="F335" s="45"/>
      <c r="G335" s="45"/>
      <c r="H335" s="17"/>
      <c r="I335" s="17"/>
      <c r="J335" s="17"/>
      <c r="K335" s="17"/>
      <c r="L335" s="17"/>
    </row>
    <row r="336" spans="1:12" s="36" customFormat="1" ht="18.75">
      <c r="A336" s="44"/>
      <c r="B336" s="17"/>
      <c r="C336" s="45"/>
      <c r="D336" s="45"/>
      <c r="E336" s="45"/>
      <c r="F336" s="45"/>
      <c r="G336" s="45"/>
      <c r="H336" s="17"/>
      <c r="I336" s="17"/>
      <c r="J336" s="17"/>
      <c r="K336" s="17"/>
      <c r="L336" s="17"/>
    </row>
    <row r="337" spans="1:12" s="36" customFormat="1" ht="18.75">
      <c r="A337" s="44"/>
      <c r="B337" s="17"/>
      <c r="C337" s="45"/>
      <c r="D337" s="45"/>
      <c r="E337" s="45"/>
      <c r="F337" s="45"/>
      <c r="G337" s="45"/>
      <c r="H337" s="17"/>
      <c r="I337" s="17"/>
      <c r="J337" s="17"/>
      <c r="K337" s="17"/>
      <c r="L337" s="17"/>
    </row>
    <row r="338" spans="1:12" s="36" customFormat="1" ht="18.75">
      <c r="A338" s="44"/>
      <c r="B338" s="17"/>
      <c r="C338" s="45"/>
      <c r="D338" s="45"/>
      <c r="E338" s="45"/>
      <c r="F338" s="45"/>
      <c r="G338" s="45"/>
      <c r="H338" s="17"/>
      <c r="I338" s="17"/>
      <c r="J338" s="17"/>
      <c r="K338" s="17"/>
      <c r="L338" s="17"/>
    </row>
    <row r="339" spans="1:12" s="36" customFormat="1" ht="18.75">
      <c r="A339" s="44"/>
      <c r="B339" s="17"/>
      <c r="C339" s="45"/>
      <c r="D339" s="45"/>
      <c r="E339" s="45"/>
      <c r="F339" s="45"/>
      <c r="G339" s="45"/>
      <c r="H339" s="17"/>
      <c r="I339" s="17"/>
      <c r="J339" s="17"/>
      <c r="K339" s="17"/>
      <c r="L339" s="17"/>
    </row>
    <row r="340" spans="1:12" s="36" customFormat="1" ht="18.75">
      <c r="A340" s="44"/>
      <c r="B340" s="17"/>
      <c r="C340" s="45"/>
      <c r="D340" s="45"/>
      <c r="E340" s="45"/>
      <c r="F340" s="45"/>
      <c r="G340" s="45"/>
      <c r="H340" s="17"/>
      <c r="I340" s="17"/>
      <c r="J340" s="17"/>
      <c r="K340" s="17"/>
      <c r="L340" s="17"/>
    </row>
    <row r="341" spans="1:12" s="36" customFormat="1" ht="18.75">
      <c r="A341" s="44"/>
      <c r="B341" s="17"/>
      <c r="C341" s="45"/>
      <c r="D341" s="45"/>
      <c r="E341" s="45"/>
      <c r="F341" s="45"/>
      <c r="G341" s="45"/>
      <c r="H341" s="17"/>
      <c r="I341" s="17"/>
      <c r="J341" s="17"/>
      <c r="K341" s="17"/>
      <c r="L341" s="17"/>
    </row>
    <row r="342" spans="1:12" s="36" customFormat="1" ht="18.75">
      <c r="A342" s="44"/>
      <c r="B342" s="17"/>
      <c r="C342" s="45"/>
      <c r="D342" s="45"/>
      <c r="E342" s="45"/>
      <c r="F342" s="45"/>
      <c r="G342" s="45"/>
      <c r="H342" s="17"/>
      <c r="I342" s="17"/>
      <c r="J342" s="17"/>
      <c r="K342" s="17"/>
      <c r="L342" s="17"/>
    </row>
    <row r="343" spans="1:12" s="36" customFormat="1" ht="18.75">
      <c r="A343" s="44"/>
      <c r="B343" s="17"/>
      <c r="C343" s="45"/>
      <c r="D343" s="45"/>
      <c r="E343" s="45"/>
      <c r="F343" s="45"/>
      <c r="G343" s="45"/>
      <c r="H343" s="17"/>
      <c r="I343" s="17"/>
      <c r="J343" s="17"/>
      <c r="K343" s="17"/>
      <c r="L343" s="17"/>
    </row>
    <row r="344" spans="1:12" s="36" customFormat="1" ht="18.75">
      <c r="A344" s="44"/>
      <c r="B344" s="17"/>
      <c r="C344" s="45"/>
      <c r="D344" s="45"/>
      <c r="E344" s="45"/>
      <c r="F344" s="45"/>
      <c r="G344" s="45"/>
      <c r="H344" s="17"/>
      <c r="I344" s="17"/>
      <c r="J344" s="17"/>
      <c r="K344" s="17"/>
      <c r="L344" s="17"/>
    </row>
    <row r="345" spans="1:12" s="36" customFormat="1" ht="18.75">
      <c r="A345" s="44"/>
      <c r="B345" s="17"/>
      <c r="C345" s="45"/>
      <c r="D345" s="45"/>
      <c r="E345" s="45"/>
      <c r="F345" s="45"/>
      <c r="G345" s="45"/>
      <c r="H345" s="17"/>
      <c r="I345" s="17"/>
      <c r="J345" s="17"/>
      <c r="K345" s="17"/>
      <c r="L345" s="17"/>
    </row>
    <row r="346" spans="1:12" s="36" customFormat="1" ht="18.75">
      <c r="A346" s="44"/>
      <c r="B346" s="17"/>
      <c r="C346" s="45"/>
      <c r="D346" s="45"/>
      <c r="E346" s="45"/>
      <c r="F346" s="45"/>
      <c r="G346" s="45"/>
      <c r="H346" s="17"/>
      <c r="I346" s="17"/>
      <c r="J346" s="17"/>
      <c r="K346" s="17"/>
      <c r="L346" s="17"/>
    </row>
    <row r="347" spans="1:12" s="36" customFormat="1" ht="18.75">
      <c r="A347" s="44"/>
      <c r="B347" s="17"/>
      <c r="C347" s="45"/>
      <c r="D347" s="45"/>
      <c r="E347" s="45"/>
      <c r="F347" s="45"/>
      <c r="G347" s="45"/>
      <c r="H347" s="17"/>
      <c r="I347" s="17"/>
      <c r="J347" s="17"/>
      <c r="K347" s="17"/>
      <c r="L347" s="17"/>
    </row>
    <row r="348" spans="1:12" s="36" customFormat="1" ht="18.75">
      <c r="A348" s="44"/>
      <c r="B348" s="17"/>
      <c r="C348" s="45"/>
      <c r="D348" s="45"/>
      <c r="E348" s="45"/>
      <c r="F348" s="45"/>
      <c r="G348" s="45"/>
      <c r="H348" s="17"/>
      <c r="I348" s="17"/>
      <c r="J348" s="17"/>
      <c r="K348" s="17"/>
      <c r="L348" s="17"/>
    </row>
    <row r="349" spans="1:12" s="36" customFormat="1" ht="18.75">
      <c r="A349" s="44"/>
      <c r="B349" s="17"/>
      <c r="C349" s="45"/>
      <c r="D349" s="45"/>
      <c r="E349" s="45"/>
      <c r="F349" s="45"/>
      <c r="G349" s="45"/>
      <c r="H349" s="17"/>
      <c r="I349" s="17"/>
      <c r="J349" s="17"/>
      <c r="K349" s="17"/>
      <c r="L349" s="17"/>
    </row>
    <row r="350" spans="1:12" s="36" customFormat="1" ht="18.75">
      <c r="A350" s="44"/>
      <c r="B350" s="17"/>
      <c r="C350" s="45"/>
      <c r="D350" s="45"/>
      <c r="E350" s="45"/>
      <c r="F350" s="45"/>
      <c r="G350" s="45"/>
      <c r="H350" s="17"/>
      <c r="I350" s="17"/>
      <c r="J350" s="17"/>
      <c r="K350" s="17"/>
      <c r="L350" s="17"/>
    </row>
    <row r="351" spans="1:12" s="36" customFormat="1" ht="18.75">
      <c r="A351" s="44"/>
      <c r="B351" s="17"/>
      <c r="C351" s="45"/>
      <c r="D351" s="45"/>
      <c r="E351" s="45"/>
      <c r="F351" s="45"/>
      <c r="G351" s="45"/>
      <c r="H351" s="17"/>
      <c r="I351" s="17"/>
      <c r="J351" s="17"/>
      <c r="K351" s="17"/>
      <c r="L351" s="17"/>
    </row>
    <row r="352" spans="1:12" s="36" customFormat="1" ht="18.75">
      <c r="A352" s="44"/>
      <c r="B352" s="17"/>
      <c r="C352" s="45"/>
      <c r="D352" s="45"/>
      <c r="E352" s="45"/>
      <c r="F352" s="45"/>
      <c r="G352" s="45"/>
      <c r="H352" s="17"/>
      <c r="I352" s="17"/>
      <c r="J352" s="17"/>
      <c r="K352" s="17"/>
      <c r="L352" s="17"/>
    </row>
    <row r="353" spans="1:12" s="36" customFormat="1" ht="18.75">
      <c r="A353" s="32"/>
      <c r="B353" s="17"/>
      <c r="C353" s="45"/>
      <c r="D353" s="45"/>
      <c r="E353" s="45"/>
      <c r="F353" s="45"/>
      <c r="G353" s="45"/>
      <c r="H353" s="17"/>
      <c r="I353" s="17"/>
      <c r="J353" s="17"/>
      <c r="K353" s="17"/>
      <c r="L353" s="17"/>
    </row>
  </sheetData>
  <sheetProtection/>
  <mergeCells count="13">
    <mergeCell ref="C5:C6"/>
    <mergeCell ref="I5:J5"/>
    <mergeCell ref="D5:D6"/>
    <mergeCell ref="B43:C43"/>
    <mergeCell ref="M5:M6"/>
    <mergeCell ref="K5:L5"/>
    <mergeCell ref="E5:G5"/>
    <mergeCell ref="A2:M2"/>
    <mergeCell ref="A3:M3"/>
    <mergeCell ref="A4:M4"/>
    <mergeCell ref="A5:A6"/>
    <mergeCell ref="B5:B6"/>
    <mergeCell ref="H5:H6"/>
  </mergeCells>
  <printOptions/>
  <pageMargins left="0.2755905511811024" right="0.2362204724409449" top="0.7874015748031497" bottom="0.4724409448818898" header="0.5905511811023623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view="pageBreakPreview" zoomScale="70" zoomScaleNormal="85" zoomScaleSheetLayoutView="70" zoomScalePageLayoutView="0" workbookViewId="0" topLeftCell="A8">
      <selection activeCell="J11" sqref="J11"/>
    </sheetView>
  </sheetViews>
  <sheetFormatPr defaultColWidth="9.00390625" defaultRowHeight="15.75"/>
  <cols>
    <col min="1" max="1" width="7.50390625" style="4" customWidth="1"/>
    <col min="2" max="2" width="52.75390625" style="3" customWidth="1"/>
    <col min="3" max="3" width="16.125" style="3" customWidth="1"/>
    <col min="4" max="4" width="13.75390625" style="1" customWidth="1"/>
    <col min="5" max="7" width="13.75390625" style="1" hidden="1" customWidth="1"/>
    <col min="8" max="12" width="13.875" style="65" customWidth="1"/>
    <col min="13" max="13" width="19.125" style="2" customWidth="1"/>
    <col min="14" max="14" width="9.00390625" style="3" customWidth="1"/>
    <col min="15" max="15" width="10.375" style="3" bestFit="1" customWidth="1"/>
    <col min="16" max="16384" width="9.00390625" style="3" customWidth="1"/>
  </cols>
  <sheetData>
    <row r="1" spans="1:13" ht="15.75" customHeight="1">
      <c r="A1" s="1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s="199" t="s">
        <v>147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5.5" customHeight="1">
      <c r="A3" s="200" t="str">
        <f>'01 Can doi NSDP'!A3:M3</f>
        <v>(Kem theo Báo cáo số:         /BC-UBND ngày       tháng 6 năm 2021 của UBND huyện Tuần Giáo)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2:13" ht="27.75" customHeight="1">
      <c r="B4" s="5"/>
      <c r="C4" s="5"/>
      <c r="D4" s="6"/>
      <c r="E4" s="6"/>
      <c r="F4" s="6"/>
      <c r="G4" s="6"/>
      <c r="H4" s="198" t="s">
        <v>64</v>
      </c>
      <c r="I4" s="198"/>
      <c r="J4" s="198"/>
      <c r="K4" s="198"/>
      <c r="L4" s="198"/>
      <c r="M4" s="198"/>
    </row>
    <row r="5" spans="1:13" s="7" customFormat="1" ht="65.25" customHeight="1">
      <c r="A5" s="196" t="s">
        <v>0</v>
      </c>
      <c r="B5" s="196" t="s">
        <v>1</v>
      </c>
      <c r="C5" s="196" t="s">
        <v>53</v>
      </c>
      <c r="D5" s="196" t="s">
        <v>2</v>
      </c>
      <c r="E5" s="202" t="s">
        <v>187</v>
      </c>
      <c r="F5" s="202"/>
      <c r="G5" s="202"/>
      <c r="H5" s="196" t="s">
        <v>206</v>
      </c>
      <c r="I5" s="190" t="s">
        <v>106</v>
      </c>
      <c r="J5" s="190"/>
      <c r="K5" s="190" t="s">
        <v>146</v>
      </c>
      <c r="L5" s="190"/>
      <c r="M5" s="196" t="s">
        <v>3</v>
      </c>
    </row>
    <row r="6" spans="1:13" s="7" customFormat="1" ht="65.25" customHeight="1">
      <c r="A6" s="197"/>
      <c r="B6" s="197"/>
      <c r="C6" s="197"/>
      <c r="D6" s="197"/>
      <c r="E6" s="92" t="s">
        <v>188</v>
      </c>
      <c r="F6" s="92" t="s">
        <v>189</v>
      </c>
      <c r="G6" s="92" t="s">
        <v>189</v>
      </c>
      <c r="H6" s="197"/>
      <c r="I6" s="89" t="s">
        <v>180</v>
      </c>
      <c r="J6" s="89" t="s">
        <v>145</v>
      </c>
      <c r="K6" s="89" t="s">
        <v>180</v>
      </c>
      <c r="L6" s="89" t="s">
        <v>145</v>
      </c>
      <c r="M6" s="197"/>
    </row>
    <row r="7" spans="1:13" s="7" customFormat="1" ht="37.5" customHeight="1" hidden="1">
      <c r="A7" s="91" t="s">
        <v>191</v>
      </c>
      <c r="B7" s="91" t="s">
        <v>192</v>
      </c>
      <c r="C7" s="91" t="s">
        <v>193</v>
      </c>
      <c r="D7" s="91" t="s">
        <v>194</v>
      </c>
      <c r="E7" s="92">
        <v>5</v>
      </c>
      <c r="F7" s="92">
        <v>6</v>
      </c>
      <c r="G7" s="92">
        <v>7</v>
      </c>
      <c r="H7" s="117" t="s">
        <v>198</v>
      </c>
      <c r="I7" s="89">
        <v>9</v>
      </c>
      <c r="J7" s="89">
        <v>10</v>
      </c>
      <c r="K7" s="89">
        <v>11</v>
      </c>
      <c r="L7" s="89">
        <v>12</v>
      </c>
      <c r="M7" s="91" t="s">
        <v>196</v>
      </c>
    </row>
    <row r="8" spans="1:13" s="7" customFormat="1" ht="33" customHeight="1">
      <c r="A8" s="104"/>
      <c r="B8" s="104" t="s">
        <v>4</v>
      </c>
      <c r="C8" s="104"/>
      <c r="D8" s="105">
        <f aca="true" t="shared" si="0" ref="D8:L8">D9+D16</f>
        <v>30370</v>
      </c>
      <c r="E8" s="105">
        <f>E9+E16</f>
        <v>13005</v>
      </c>
      <c r="F8" s="105"/>
      <c r="G8" s="105"/>
      <c r="H8" s="105">
        <f t="shared" si="0"/>
        <v>13005</v>
      </c>
      <c r="I8" s="105">
        <f t="shared" si="0"/>
        <v>1610.7939999999999</v>
      </c>
      <c r="J8" s="105">
        <f t="shared" si="0"/>
        <v>13898.139087</v>
      </c>
      <c r="K8" s="105">
        <f t="shared" si="0"/>
        <v>9004.315</v>
      </c>
      <c r="L8" s="105">
        <f t="shared" si="0"/>
        <v>18538.315</v>
      </c>
      <c r="M8" s="106"/>
    </row>
    <row r="9" spans="1:14" s="7" customFormat="1" ht="32.25" customHeight="1">
      <c r="A9" s="104" t="s">
        <v>6</v>
      </c>
      <c r="B9" s="15" t="s">
        <v>40</v>
      </c>
      <c r="C9" s="15"/>
      <c r="D9" s="105">
        <f aca="true" t="shared" si="1" ref="D9:L9">D10</f>
        <v>25370</v>
      </c>
      <c r="E9" s="105">
        <f t="shared" si="1"/>
        <v>10960</v>
      </c>
      <c r="F9" s="105"/>
      <c r="G9" s="105"/>
      <c r="H9" s="105">
        <f t="shared" si="1"/>
        <v>10960</v>
      </c>
      <c r="I9" s="105">
        <f t="shared" si="1"/>
        <v>1414</v>
      </c>
      <c r="J9" s="105">
        <f t="shared" si="1"/>
        <v>13701.345087</v>
      </c>
      <c r="K9" s="105">
        <f t="shared" si="1"/>
        <v>6959.3150000000005</v>
      </c>
      <c r="L9" s="105">
        <f t="shared" si="1"/>
        <v>16493.315</v>
      </c>
      <c r="M9" s="107"/>
      <c r="N9" s="7">
        <f>N11+N12+N13+N14+N15</f>
        <v>5</v>
      </c>
    </row>
    <row r="10" spans="1:13" s="7" customFormat="1" ht="29.25" customHeight="1">
      <c r="A10" s="104" t="s">
        <v>7</v>
      </c>
      <c r="B10" s="15" t="s">
        <v>8</v>
      </c>
      <c r="C10" s="15"/>
      <c r="D10" s="105">
        <f aca="true" t="shared" si="2" ref="D10:L10">SUM(D11:D15)</f>
        <v>25370</v>
      </c>
      <c r="E10" s="105">
        <f>SUM(E11:E15)</f>
        <v>10960</v>
      </c>
      <c r="F10" s="105"/>
      <c r="G10" s="105"/>
      <c r="H10" s="105">
        <f t="shared" si="2"/>
        <v>10960</v>
      </c>
      <c r="I10" s="105">
        <f t="shared" si="2"/>
        <v>1414</v>
      </c>
      <c r="J10" s="105">
        <f t="shared" si="2"/>
        <v>13701.345087</v>
      </c>
      <c r="K10" s="105">
        <f t="shared" si="2"/>
        <v>6959.3150000000005</v>
      </c>
      <c r="L10" s="105">
        <f t="shared" si="2"/>
        <v>16493.315</v>
      </c>
      <c r="M10" s="108"/>
    </row>
    <row r="11" spans="1:15" ht="42" customHeight="1">
      <c r="A11" s="109">
        <v>1</v>
      </c>
      <c r="B11" s="97" t="s">
        <v>9</v>
      </c>
      <c r="C11" s="26" t="s">
        <v>74</v>
      </c>
      <c r="D11" s="110">
        <v>5080</v>
      </c>
      <c r="E11" s="110">
        <v>440</v>
      </c>
      <c r="F11" s="110"/>
      <c r="G11" s="110"/>
      <c r="H11" s="84">
        <f>E11+F11+G11</f>
        <v>440</v>
      </c>
      <c r="I11" s="84"/>
      <c r="J11" s="84">
        <v>5039</v>
      </c>
      <c r="K11" s="84">
        <v>440</v>
      </c>
      <c r="L11" s="84">
        <v>4774</v>
      </c>
      <c r="M11" s="26"/>
      <c r="N11" s="3">
        <v>1</v>
      </c>
      <c r="O11" s="148"/>
    </row>
    <row r="12" spans="1:15" ht="42" customHeight="1">
      <c r="A12" s="109">
        <v>2</v>
      </c>
      <c r="B12" s="61" t="s">
        <v>48</v>
      </c>
      <c r="C12" s="26" t="s">
        <v>74</v>
      </c>
      <c r="D12" s="110">
        <v>190</v>
      </c>
      <c r="E12" s="110">
        <v>155</v>
      </c>
      <c r="F12" s="110"/>
      <c r="G12" s="110"/>
      <c r="H12" s="84">
        <f>E12+F12+G12</f>
        <v>155</v>
      </c>
      <c r="I12" s="84"/>
      <c r="J12" s="84">
        <f>155+10.435</f>
        <v>165.435</v>
      </c>
      <c r="K12" s="110">
        <v>155</v>
      </c>
      <c r="L12" s="110">
        <v>155</v>
      </c>
      <c r="M12" s="97"/>
      <c r="N12" s="3">
        <v>1</v>
      </c>
      <c r="O12" s="148"/>
    </row>
    <row r="13" spans="1:14" ht="42" customHeight="1">
      <c r="A13" s="109">
        <v>3</v>
      </c>
      <c r="B13" s="111" t="s">
        <v>11</v>
      </c>
      <c r="C13" s="26" t="s">
        <v>74</v>
      </c>
      <c r="D13" s="110">
        <v>9500</v>
      </c>
      <c r="E13" s="110">
        <v>4000</v>
      </c>
      <c r="F13" s="110"/>
      <c r="G13" s="110"/>
      <c r="H13" s="84">
        <f>E13+F13+G13</f>
        <v>4000</v>
      </c>
      <c r="I13" s="84">
        <v>1414</v>
      </c>
      <c r="J13" s="84">
        <v>8112.595087</v>
      </c>
      <c r="K13" s="84">
        <v>4000</v>
      </c>
      <c r="L13" s="84">
        <v>9000</v>
      </c>
      <c r="M13" s="112"/>
      <c r="N13" s="3">
        <v>1</v>
      </c>
    </row>
    <row r="14" spans="1:14" ht="42" customHeight="1">
      <c r="A14" s="30">
        <v>4</v>
      </c>
      <c r="B14" s="111" t="s">
        <v>21</v>
      </c>
      <c r="C14" s="26" t="s">
        <v>74</v>
      </c>
      <c r="D14" s="110">
        <v>5600</v>
      </c>
      <c r="E14" s="110">
        <v>3050</v>
      </c>
      <c r="F14" s="110"/>
      <c r="G14" s="110"/>
      <c r="H14" s="84">
        <f>E14+F14+G14</f>
        <v>3050</v>
      </c>
      <c r="I14" s="84"/>
      <c r="J14" s="84">
        <v>157.924</v>
      </c>
      <c r="K14" s="84">
        <v>1287.924</v>
      </c>
      <c r="L14" s="84">
        <f>K14+100</f>
        <v>1387.924</v>
      </c>
      <c r="M14" s="112"/>
      <c r="N14" s="3">
        <v>1</v>
      </c>
    </row>
    <row r="15" spans="1:14" s="7" customFormat="1" ht="42" customHeight="1">
      <c r="A15" s="30">
        <v>5</v>
      </c>
      <c r="B15" s="111" t="s">
        <v>20</v>
      </c>
      <c r="C15" s="26" t="s">
        <v>74</v>
      </c>
      <c r="D15" s="110">
        <v>5000</v>
      </c>
      <c r="E15" s="110">
        <v>3315</v>
      </c>
      <c r="F15" s="110"/>
      <c r="G15" s="110"/>
      <c r="H15" s="84">
        <f>E15+F15+G15</f>
        <v>3315</v>
      </c>
      <c r="I15" s="84"/>
      <c r="J15" s="84">
        <v>226.391</v>
      </c>
      <c r="K15" s="84">
        <v>1076.391</v>
      </c>
      <c r="L15" s="84">
        <f>K15+100</f>
        <v>1176.391</v>
      </c>
      <c r="M15" s="112"/>
      <c r="N15" s="7">
        <v>1</v>
      </c>
    </row>
    <row r="16" spans="1:14" s="7" customFormat="1" ht="32.25" customHeight="1">
      <c r="A16" s="104" t="s">
        <v>10</v>
      </c>
      <c r="B16" s="15" t="s">
        <v>65</v>
      </c>
      <c r="C16" s="15"/>
      <c r="D16" s="105">
        <f aca="true" t="shared" si="3" ref="D16:L16">D17</f>
        <v>5000</v>
      </c>
      <c r="E16" s="105">
        <f t="shared" si="3"/>
        <v>2045</v>
      </c>
      <c r="F16" s="105"/>
      <c r="G16" s="105"/>
      <c r="H16" s="105">
        <f t="shared" si="3"/>
        <v>2045</v>
      </c>
      <c r="I16" s="105">
        <f t="shared" si="3"/>
        <v>196.79399999999995</v>
      </c>
      <c r="J16" s="105">
        <f t="shared" si="3"/>
        <v>196.79399999999995</v>
      </c>
      <c r="K16" s="105">
        <f t="shared" si="3"/>
        <v>2045</v>
      </c>
      <c r="L16" s="105">
        <f t="shared" si="3"/>
        <v>2045</v>
      </c>
      <c r="M16" s="107"/>
      <c r="N16" s="7">
        <f>N18</f>
        <v>1</v>
      </c>
    </row>
    <row r="17" spans="1:13" s="7" customFormat="1" ht="32.25" customHeight="1">
      <c r="A17" s="104" t="s">
        <v>7</v>
      </c>
      <c r="B17" s="15" t="s">
        <v>8</v>
      </c>
      <c r="C17" s="15"/>
      <c r="D17" s="105">
        <f aca="true" t="shared" si="4" ref="D17:L17">SUM(D18:D18)</f>
        <v>5000</v>
      </c>
      <c r="E17" s="105">
        <f t="shared" si="4"/>
        <v>2045</v>
      </c>
      <c r="F17" s="105"/>
      <c r="G17" s="105"/>
      <c r="H17" s="105">
        <f t="shared" si="4"/>
        <v>2045</v>
      </c>
      <c r="I17" s="105">
        <f t="shared" si="4"/>
        <v>196.79399999999995</v>
      </c>
      <c r="J17" s="105">
        <f t="shared" si="4"/>
        <v>196.79399999999995</v>
      </c>
      <c r="K17" s="105">
        <f t="shared" si="4"/>
        <v>2045</v>
      </c>
      <c r="L17" s="105">
        <f t="shared" si="4"/>
        <v>2045</v>
      </c>
      <c r="M17" s="107"/>
    </row>
    <row r="18" spans="1:14" ht="53.25" customHeight="1">
      <c r="A18" s="113">
        <v>1</v>
      </c>
      <c r="B18" s="114" t="s">
        <v>42</v>
      </c>
      <c r="C18" s="115" t="s">
        <v>54</v>
      </c>
      <c r="D18" s="110">
        <v>5000</v>
      </c>
      <c r="E18" s="110">
        <v>2045</v>
      </c>
      <c r="F18" s="110"/>
      <c r="G18" s="110"/>
      <c r="H18" s="84">
        <f>E18+F18+G18</f>
        <v>2045</v>
      </c>
      <c r="I18" s="84">
        <f>19.176+158.219+7.605+7.374+0.912+1.754+1.754</f>
        <v>196.79399999999995</v>
      </c>
      <c r="J18" s="84">
        <f>I18</f>
        <v>196.79399999999995</v>
      </c>
      <c r="K18" s="84">
        <v>2045</v>
      </c>
      <c r="L18" s="84">
        <f>K18</f>
        <v>2045</v>
      </c>
      <c r="M18" s="112"/>
      <c r="N18" s="3">
        <v>1</v>
      </c>
    </row>
    <row r="19" ht="28.5" customHeight="1"/>
    <row r="20" ht="15.75"/>
    <row r="21" ht="15.75">
      <c r="I21" s="116"/>
    </row>
  </sheetData>
  <sheetProtection/>
  <mergeCells count="12">
    <mergeCell ref="D5:D6"/>
    <mergeCell ref="H5:H6"/>
    <mergeCell ref="M5:M6"/>
    <mergeCell ref="I5:J5"/>
    <mergeCell ref="K5:L5"/>
    <mergeCell ref="H4:M4"/>
    <mergeCell ref="A2:M2"/>
    <mergeCell ref="A3:M3"/>
    <mergeCell ref="A5:A6"/>
    <mergeCell ref="B5:B6"/>
    <mergeCell ref="C5:C6"/>
    <mergeCell ref="E5:G5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75"/>
  <sheetViews>
    <sheetView view="pageBreakPreview" zoomScale="70" zoomScaleSheetLayoutView="70" zoomScalePageLayoutView="0" workbookViewId="0" topLeftCell="A2">
      <selection activeCell="O68" sqref="O68"/>
    </sheetView>
  </sheetViews>
  <sheetFormatPr defaultColWidth="9.00390625" defaultRowHeight="15.75"/>
  <cols>
    <col min="1" max="1" width="6.50390625" style="4" customWidth="1"/>
    <col min="2" max="2" width="49.75390625" style="3" customWidth="1"/>
    <col min="3" max="3" width="16.25390625" style="3" customWidth="1"/>
    <col min="4" max="4" width="12.375" style="1" customWidth="1"/>
    <col min="5" max="5" width="13.25390625" style="1" hidden="1" customWidth="1"/>
    <col min="6" max="7" width="12.375" style="1" hidden="1" customWidth="1"/>
    <col min="8" max="8" width="15.00390625" style="65" customWidth="1"/>
    <col min="9" max="10" width="11.125" style="65" customWidth="1"/>
    <col min="11" max="12" width="11.875" style="65" customWidth="1"/>
    <col min="13" max="13" width="18.375" style="2" customWidth="1"/>
    <col min="14" max="14" width="9.00390625" style="3" customWidth="1"/>
    <col min="15" max="15" width="19.75390625" style="3" customWidth="1"/>
    <col min="16" max="16384" width="9.00390625" style="3" customWidth="1"/>
  </cols>
  <sheetData>
    <row r="1" spans="1:13" ht="15.75" customHeight="1">
      <c r="A1" s="16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 customHeight="1">
      <c r="A2" s="199" t="s">
        <v>148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20.25" customHeight="1">
      <c r="A3" s="201" t="str">
        <f>'02 Dau gia dat'!A3:M3</f>
        <v>(Kem theo Báo cáo số:         /BC-UBND ngày       tháng 6 năm 2021 của UBND huyện Tuần Giáo)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2:13" ht="27.75" customHeight="1">
      <c r="B4" s="5"/>
      <c r="C4" s="5"/>
      <c r="D4" s="6"/>
      <c r="E4" s="6"/>
      <c r="F4" s="6"/>
      <c r="G4" s="6"/>
      <c r="H4" s="198" t="s">
        <v>64</v>
      </c>
      <c r="I4" s="198"/>
      <c r="J4" s="198"/>
      <c r="K4" s="198"/>
      <c r="L4" s="198"/>
      <c r="M4" s="198"/>
    </row>
    <row r="5" spans="1:13" s="7" customFormat="1" ht="75.75" customHeight="1">
      <c r="A5" s="196" t="s">
        <v>0</v>
      </c>
      <c r="B5" s="196" t="s">
        <v>1</v>
      </c>
      <c r="C5" s="196" t="s">
        <v>53</v>
      </c>
      <c r="D5" s="196" t="s">
        <v>2</v>
      </c>
      <c r="E5" s="202" t="s">
        <v>187</v>
      </c>
      <c r="F5" s="202"/>
      <c r="G5" s="202"/>
      <c r="H5" s="196" t="s">
        <v>206</v>
      </c>
      <c r="I5" s="190" t="s">
        <v>106</v>
      </c>
      <c r="J5" s="190"/>
      <c r="K5" s="190" t="s">
        <v>146</v>
      </c>
      <c r="L5" s="190"/>
      <c r="M5" s="196" t="s">
        <v>3</v>
      </c>
    </row>
    <row r="6" spans="1:13" s="7" customFormat="1" ht="75.75" customHeight="1">
      <c r="A6" s="197"/>
      <c r="B6" s="197"/>
      <c r="C6" s="197"/>
      <c r="D6" s="197"/>
      <c r="E6" s="92" t="s">
        <v>188</v>
      </c>
      <c r="F6" s="92" t="s">
        <v>197</v>
      </c>
      <c r="G6" s="92" t="s">
        <v>189</v>
      </c>
      <c r="H6" s="197"/>
      <c r="I6" s="89" t="s">
        <v>180</v>
      </c>
      <c r="J6" s="89" t="s">
        <v>145</v>
      </c>
      <c r="K6" s="89" t="s">
        <v>180</v>
      </c>
      <c r="L6" s="89" t="s">
        <v>145</v>
      </c>
      <c r="M6" s="197"/>
    </row>
    <row r="7" spans="1:13" s="7" customFormat="1" ht="41.25" customHeight="1" hidden="1">
      <c r="A7" s="91" t="s">
        <v>191</v>
      </c>
      <c r="B7" s="91" t="s">
        <v>192</v>
      </c>
      <c r="C7" s="91" t="s">
        <v>193</v>
      </c>
      <c r="D7" s="91" t="s">
        <v>194</v>
      </c>
      <c r="E7" s="92">
        <v>5</v>
      </c>
      <c r="F7" s="92">
        <v>6</v>
      </c>
      <c r="G7" s="92">
        <v>7</v>
      </c>
      <c r="H7" s="117" t="s">
        <v>195</v>
      </c>
      <c r="I7" s="89">
        <v>9</v>
      </c>
      <c r="J7" s="89">
        <v>10</v>
      </c>
      <c r="K7" s="89">
        <v>11</v>
      </c>
      <c r="L7" s="89">
        <v>12</v>
      </c>
      <c r="M7" s="91" t="s">
        <v>196</v>
      </c>
    </row>
    <row r="8" spans="1:13" s="7" customFormat="1" ht="38.25" customHeight="1">
      <c r="A8" s="104"/>
      <c r="B8" s="104" t="s">
        <v>4</v>
      </c>
      <c r="C8" s="104"/>
      <c r="D8" s="105">
        <f>D9+D50+D60+D74</f>
        <v>195289.71</v>
      </c>
      <c r="E8" s="105">
        <f>E9+E50+E60+E74</f>
        <v>58460</v>
      </c>
      <c r="F8" s="105">
        <f>F9+F50+F60+F74</f>
        <v>13183.508</v>
      </c>
      <c r="G8" s="105"/>
      <c r="H8" s="105">
        <f>H9+H50+H60+H74</f>
        <v>71643.508</v>
      </c>
      <c r="I8" s="105">
        <f>I9+I50+I60+I74</f>
        <v>45210.7</v>
      </c>
      <c r="J8" s="105">
        <f>J9+J50+J60+J74</f>
        <v>113420.391591</v>
      </c>
      <c r="K8" s="105">
        <f>K9+K50+K60+K74</f>
        <v>41792.959</v>
      </c>
      <c r="L8" s="105">
        <f>L9+L50+L60+L74</f>
        <v>118960.375</v>
      </c>
      <c r="M8" s="106"/>
    </row>
    <row r="9" spans="1:13" s="152" customFormat="1" ht="33.75" customHeight="1">
      <c r="A9" s="149" t="s">
        <v>5</v>
      </c>
      <c r="B9" s="136" t="s">
        <v>13</v>
      </c>
      <c r="C9" s="136"/>
      <c r="D9" s="150">
        <f>D10+D42</f>
        <v>155210</v>
      </c>
      <c r="E9" s="150">
        <f>E10+E42</f>
        <v>44410</v>
      </c>
      <c r="F9" s="150">
        <f>F10+F42</f>
        <v>7616.307</v>
      </c>
      <c r="G9" s="150"/>
      <c r="H9" s="150">
        <f>H10+H42</f>
        <v>52026.307</v>
      </c>
      <c r="I9" s="150">
        <f>I10+I42</f>
        <v>38459.7</v>
      </c>
      <c r="J9" s="150">
        <f>J10+J42</f>
        <v>100479.391591</v>
      </c>
      <c r="K9" s="150">
        <f>K10+K42</f>
        <v>36067.632</v>
      </c>
      <c r="L9" s="150">
        <f>L10+L42</f>
        <v>105735</v>
      </c>
      <c r="M9" s="151"/>
    </row>
    <row r="10" spans="1:13" s="156" customFormat="1" ht="33.75" customHeight="1">
      <c r="A10" s="153" t="s">
        <v>6</v>
      </c>
      <c r="B10" s="154" t="s">
        <v>40</v>
      </c>
      <c r="C10" s="154"/>
      <c r="D10" s="150">
        <f aca="true" t="shared" si="0" ref="D10:L10">D11</f>
        <v>117110</v>
      </c>
      <c r="E10" s="150">
        <f t="shared" si="0"/>
        <v>26410</v>
      </c>
      <c r="F10" s="150">
        <f t="shared" si="0"/>
        <v>7616.307</v>
      </c>
      <c r="G10" s="150"/>
      <c r="H10" s="150">
        <f t="shared" si="0"/>
        <v>34026.307</v>
      </c>
      <c r="I10" s="150">
        <f t="shared" si="0"/>
        <v>34148.7</v>
      </c>
      <c r="J10" s="150">
        <f t="shared" si="0"/>
        <v>94300.391591</v>
      </c>
      <c r="K10" s="150">
        <f t="shared" si="0"/>
        <v>27687.631999999998</v>
      </c>
      <c r="L10" s="150">
        <f t="shared" si="0"/>
        <v>97092</v>
      </c>
      <c r="M10" s="155"/>
    </row>
    <row r="11" spans="1:13" s="156" customFormat="1" ht="39.75" customHeight="1">
      <c r="A11" s="153" t="s">
        <v>7</v>
      </c>
      <c r="B11" s="154" t="s">
        <v>8</v>
      </c>
      <c r="C11" s="154"/>
      <c r="D11" s="150">
        <f>SUM(D12:D41)</f>
        <v>117110</v>
      </c>
      <c r="E11" s="150">
        <f>SUM(E12:E41)</f>
        <v>26410</v>
      </c>
      <c r="F11" s="150">
        <f>SUM(F12:F41)</f>
        <v>7616.307</v>
      </c>
      <c r="G11" s="150"/>
      <c r="H11" s="150">
        <f>SUM(H12:H41)</f>
        <v>34026.307</v>
      </c>
      <c r="I11" s="150">
        <f>SUM(I12:I41)</f>
        <v>34148.7</v>
      </c>
      <c r="J11" s="150">
        <f>SUM(J12:J41)</f>
        <v>94300.391591</v>
      </c>
      <c r="K11" s="150">
        <f>SUM(K12:K41)</f>
        <v>27687.631999999998</v>
      </c>
      <c r="L11" s="150">
        <f>SUM(L12:L41)</f>
        <v>97092</v>
      </c>
      <c r="M11" s="157"/>
    </row>
    <row r="12" spans="1:13" s="165" customFormat="1" ht="33" customHeight="1">
      <c r="A12" s="158">
        <v>1</v>
      </c>
      <c r="B12" s="159" t="s">
        <v>14</v>
      </c>
      <c r="C12" s="163" t="s">
        <v>92</v>
      </c>
      <c r="D12" s="141">
        <v>8000</v>
      </c>
      <c r="E12" s="141">
        <v>250</v>
      </c>
      <c r="F12" s="141"/>
      <c r="G12" s="141"/>
      <c r="H12" s="137">
        <f>E12+F12+G12</f>
        <v>250</v>
      </c>
      <c r="I12" s="137"/>
      <c r="J12" s="137">
        <v>7911.495</v>
      </c>
      <c r="K12" s="137">
        <v>250</v>
      </c>
      <c r="L12" s="137">
        <v>7700</v>
      </c>
      <c r="M12" s="155"/>
    </row>
    <row r="13" spans="1:13" s="165" customFormat="1" ht="51" customHeight="1">
      <c r="A13" s="158">
        <v>2</v>
      </c>
      <c r="B13" s="162" t="s">
        <v>15</v>
      </c>
      <c r="C13" s="163" t="s">
        <v>98</v>
      </c>
      <c r="D13" s="141">
        <v>5500</v>
      </c>
      <c r="E13" s="141">
        <v>650</v>
      </c>
      <c r="F13" s="141"/>
      <c r="G13" s="141"/>
      <c r="H13" s="137">
        <f aca="true" t="shared" si="1" ref="H13:H41">E13+F13+G13</f>
        <v>650</v>
      </c>
      <c r="I13" s="137">
        <v>50</v>
      </c>
      <c r="J13" s="137">
        <v>5356.476</v>
      </c>
      <c r="K13" s="137">
        <v>650</v>
      </c>
      <c r="L13" s="137">
        <v>5350</v>
      </c>
      <c r="M13" s="155"/>
    </row>
    <row r="14" spans="1:13" s="152" customFormat="1" ht="39.75" customHeight="1">
      <c r="A14" s="158">
        <v>3</v>
      </c>
      <c r="B14" s="162" t="s">
        <v>16</v>
      </c>
      <c r="C14" s="163" t="s">
        <v>101</v>
      </c>
      <c r="D14" s="141">
        <v>5000</v>
      </c>
      <c r="E14" s="141">
        <v>350</v>
      </c>
      <c r="F14" s="141"/>
      <c r="G14" s="141"/>
      <c r="H14" s="137">
        <f t="shared" si="1"/>
        <v>350</v>
      </c>
      <c r="I14" s="137"/>
      <c r="J14" s="137">
        <v>4933.954</v>
      </c>
      <c r="K14" s="137">
        <v>350</v>
      </c>
      <c r="L14" s="137">
        <v>4823</v>
      </c>
      <c r="M14" s="155"/>
    </row>
    <row r="15" spans="1:13" s="152" customFormat="1" ht="39.75" customHeight="1">
      <c r="A15" s="158">
        <v>4</v>
      </c>
      <c r="B15" s="162" t="s">
        <v>17</v>
      </c>
      <c r="C15" s="163" t="s">
        <v>90</v>
      </c>
      <c r="D15" s="141">
        <v>6500</v>
      </c>
      <c r="E15" s="141">
        <v>1550</v>
      </c>
      <c r="F15" s="141">
        <v>1440.464</v>
      </c>
      <c r="G15" s="141"/>
      <c r="H15" s="137">
        <f t="shared" si="1"/>
        <v>2990.464</v>
      </c>
      <c r="I15" s="137">
        <v>3362</v>
      </c>
      <c r="J15" s="137">
        <v>4337</v>
      </c>
      <c r="K15" s="137">
        <v>2000</v>
      </c>
      <c r="L15" s="137">
        <v>5210</v>
      </c>
      <c r="M15" s="155"/>
    </row>
    <row r="16" spans="1:13" s="152" customFormat="1" ht="39.75" customHeight="1">
      <c r="A16" s="158">
        <v>5</v>
      </c>
      <c r="B16" s="162" t="s">
        <v>18</v>
      </c>
      <c r="C16" s="163" t="s">
        <v>102</v>
      </c>
      <c r="D16" s="141">
        <v>10700</v>
      </c>
      <c r="E16" s="141">
        <v>3500</v>
      </c>
      <c r="F16" s="141"/>
      <c r="G16" s="141"/>
      <c r="H16" s="137">
        <f t="shared" si="1"/>
        <v>3500</v>
      </c>
      <c r="I16" s="137">
        <v>3879</v>
      </c>
      <c r="J16" s="137">
        <v>8914</v>
      </c>
      <c r="K16" s="137">
        <v>3000</v>
      </c>
      <c r="L16" s="137">
        <v>8500</v>
      </c>
      <c r="M16" s="155"/>
    </row>
    <row r="17" spans="1:13" s="156" customFormat="1" ht="39.75" customHeight="1">
      <c r="A17" s="158">
        <v>6</v>
      </c>
      <c r="B17" s="162" t="s">
        <v>19</v>
      </c>
      <c r="C17" s="163" t="s">
        <v>90</v>
      </c>
      <c r="D17" s="141">
        <v>2650</v>
      </c>
      <c r="E17" s="141">
        <v>200</v>
      </c>
      <c r="F17" s="141"/>
      <c r="G17" s="141"/>
      <c r="H17" s="137">
        <f t="shared" si="1"/>
        <v>200</v>
      </c>
      <c r="I17" s="137"/>
      <c r="J17" s="137">
        <v>2559.594</v>
      </c>
      <c r="K17" s="137">
        <v>200</v>
      </c>
      <c r="L17" s="137">
        <v>2500</v>
      </c>
      <c r="M17" s="155"/>
    </row>
    <row r="18" spans="1:13" s="152" customFormat="1" ht="39.75" customHeight="1">
      <c r="A18" s="158">
        <v>7</v>
      </c>
      <c r="B18" s="162" t="s">
        <v>22</v>
      </c>
      <c r="C18" s="163" t="s">
        <v>90</v>
      </c>
      <c r="D18" s="141">
        <v>3000</v>
      </c>
      <c r="E18" s="141">
        <v>1500</v>
      </c>
      <c r="F18" s="141"/>
      <c r="G18" s="141"/>
      <c r="H18" s="137">
        <f t="shared" si="1"/>
        <v>1500</v>
      </c>
      <c r="I18" s="137"/>
      <c r="J18" s="137">
        <v>2958.301</v>
      </c>
      <c r="K18" s="137">
        <v>1500</v>
      </c>
      <c r="L18" s="137">
        <v>2700</v>
      </c>
      <c r="M18" s="155"/>
    </row>
    <row r="19" spans="1:13" s="152" customFormat="1" ht="39.75" customHeight="1">
      <c r="A19" s="158">
        <v>8</v>
      </c>
      <c r="B19" s="162" t="s">
        <v>23</v>
      </c>
      <c r="C19" s="163" t="s">
        <v>72</v>
      </c>
      <c r="D19" s="141">
        <v>5500</v>
      </c>
      <c r="E19" s="141">
        <v>1960</v>
      </c>
      <c r="F19" s="141"/>
      <c r="G19" s="141"/>
      <c r="H19" s="137">
        <f t="shared" si="1"/>
        <v>1960</v>
      </c>
      <c r="I19" s="137">
        <v>2500</v>
      </c>
      <c r="J19" s="137">
        <v>4549.874</v>
      </c>
      <c r="K19" s="137">
        <v>1406</v>
      </c>
      <c r="L19" s="137">
        <v>3406</v>
      </c>
      <c r="M19" s="155"/>
    </row>
    <row r="20" spans="1:13" s="152" customFormat="1" ht="39.75" customHeight="1">
      <c r="A20" s="158">
        <v>9</v>
      </c>
      <c r="B20" s="162" t="s">
        <v>24</v>
      </c>
      <c r="C20" s="163" t="s">
        <v>71</v>
      </c>
      <c r="D20" s="141">
        <v>1800</v>
      </c>
      <c r="E20" s="141">
        <v>200</v>
      </c>
      <c r="F20" s="141"/>
      <c r="G20" s="141"/>
      <c r="H20" s="137">
        <f t="shared" si="1"/>
        <v>200</v>
      </c>
      <c r="I20" s="137"/>
      <c r="J20" s="137">
        <v>1777.072</v>
      </c>
      <c r="K20" s="137">
        <v>200</v>
      </c>
      <c r="L20" s="137">
        <v>1700</v>
      </c>
      <c r="M20" s="166"/>
    </row>
    <row r="21" spans="1:13" s="152" customFormat="1" ht="39.75" customHeight="1">
      <c r="A21" s="158">
        <v>10</v>
      </c>
      <c r="B21" s="162" t="s">
        <v>25</v>
      </c>
      <c r="C21" s="163" t="s">
        <v>93</v>
      </c>
      <c r="D21" s="141">
        <v>2300</v>
      </c>
      <c r="E21" s="141">
        <v>850</v>
      </c>
      <c r="F21" s="141"/>
      <c r="G21" s="141"/>
      <c r="H21" s="137">
        <f t="shared" si="1"/>
        <v>850</v>
      </c>
      <c r="I21" s="137">
        <v>1444</v>
      </c>
      <c r="J21" s="137">
        <v>1816.297</v>
      </c>
      <c r="K21" s="137">
        <v>850</v>
      </c>
      <c r="L21" s="137">
        <v>2018</v>
      </c>
      <c r="M21" s="155"/>
    </row>
    <row r="22" spans="1:13" s="152" customFormat="1" ht="39.75" customHeight="1">
      <c r="A22" s="158">
        <v>11</v>
      </c>
      <c r="B22" s="162" t="s">
        <v>26</v>
      </c>
      <c r="C22" s="163" t="s">
        <v>93</v>
      </c>
      <c r="D22" s="141">
        <v>4000</v>
      </c>
      <c r="E22" s="137">
        <v>250</v>
      </c>
      <c r="F22" s="137">
        <v>110</v>
      </c>
      <c r="G22" s="141"/>
      <c r="H22" s="137">
        <f t="shared" si="1"/>
        <v>360</v>
      </c>
      <c r="I22" s="137">
        <v>1207</v>
      </c>
      <c r="J22" s="137">
        <v>2907</v>
      </c>
      <c r="K22" s="137">
        <v>48</v>
      </c>
      <c r="L22" s="137">
        <v>3548</v>
      </c>
      <c r="M22" s="155"/>
    </row>
    <row r="23" spans="1:13" s="152" customFormat="1" ht="39.75" customHeight="1">
      <c r="A23" s="158">
        <v>12</v>
      </c>
      <c r="B23" s="162" t="s">
        <v>27</v>
      </c>
      <c r="C23" s="163" t="s">
        <v>95</v>
      </c>
      <c r="D23" s="141">
        <v>2500</v>
      </c>
      <c r="E23" s="141">
        <v>800</v>
      </c>
      <c r="F23" s="141"/>
      <c r="G23" s="141"/>
      <c r="H23" s="137">
        <f t="shared" si="1"/>
        <v>800</v>
      </c>
      <c r="I23" s="137"/>
      <c r="J23" s="137">
        <v>2237.32</v>
      </c>
      <c r="K23" s="137">
        <v>800</v>
      </c>
      <c r="L23" s="137">
        <v>2000</v>
      </c>
      <c r="M23" s="155"/>
    </row>
    <row r="24" spans="1:13" s="152" customFormat="1" ht="39.75" customHeight="1">
      <c r="A24" s="158">
        <v>13</v>
      </c>
      <c r="B24" s="162" t="s">
        <v>201</v>
      </c>
      <c r="C24" s="163" t="s">
        <v>96</v>
      </c>
      <c r="D24" s="141">
        <v>5000</v>
      </c>
      <c r="E24" s="141">
        <v>2600</v>
      </c>
      <c r="F24" s="141"/>
      <c r="G24" s="141"/>
      <c r="H24" s="137">
        <f t="shared" si="1"/>
        <v>2600</v>
      </c>
      <c r="I24" s="137">
        <v>1976</v>
      </c>
      <c r="J24" s="137">
        <v>4068</v>
      </c>
      <c r="K24" s="137">
        <v>2500</v>
      </c>
      <c r="L24" s="137">
        <v>4500</v>
      </c>
      <c r="M24" s="155"/>
    </row>
    <row r="25" spans="1:13" s="152" customFormat="1" ht="39.75" customHeight="1">
      <c r="A25" s="158">
        <v>14</v>
      </c>
      <c r="B25" s="162" t="s">
        <v>28</v>
      </c>
      <c r="C25" s="163" t="s">
        <v>89</v>
      </c>
      <c r="D25" s="141">
        <v>3200</v>
      </c>
      <c r="E25" s="141">
        <v>800</v>
      </c>
      <c r="F25" s="141"/>
      <c r="G25" s="141"/>
      <c r="H25" s="137">
        <f t="shared" si="1"/>
        <v>800</v>
      </c>
      <c r="I25" s="137"/>
      <c r="J25" s="137">
        <v>3074</v>
      </c>
      <c r="K25" s="137">
        <v>800</v>
      </c>
      <c r="L25" s="137">
        <v>2880</v>
      </c>
      <c r="M25" s="155"/>
    </row>
    <row r="26" spans="1:13" s="152" customFormat="1" ht="39.75" customHeight="1">
      <c r="A26" s="158">
        <v>15</v>
      </c>
      <c r="B26" s="162" t="s">
        <v>29</v>
      </c>
      <c r="C26" s="163" t="s">
        <v>72</v>
      </c>
      <c r="D26" s="141">
        <v>5500</v>
      </c>
      <c r="E26" s="141">
        <v>3000</v>
      </c>
      <c r="F26" s="141"/>
      <c r="G26" s="141"/>
      <c r="H26" s="137">
        <f t="shared" si="1"/>
        <v>3000</v>
      </c>
      <c r="I26" s="137">
        <v>3616</v>
      </c>
      <c r="J26" s="137">
        <v>4429</v>
      </c>
      <c r="K26" s="137">
        <v>3000</v>
      </c>
      <c r="L26" s="137">
        <v>5000</v>
      </c>
      <c r="M26" s="155"/>
    </row>
    <row r="27" spans="1:13" s="152" customFormat="1" ht="39.75" customHeight="1">
      <c r="A27" s="158">
        <v>16</v>
      </c>
      <c r="B27" s="162" t="s">
        <v>39</v>
      </c>
      <c r="C27" s="163" t="s">
        <v>94</v>
      </c>
      <c r="D27" s="141">
        <v>6000</v>
      </c>
      <c r="E27" s="141">
        <v>3300</v>
      </c>
      <c r="F27" s="141"/>
      <c r="G27" s="141"/>
      <c r="H27" s="137">
        <f t="shared" si="1"/>
        <v>3300</v>
      </c>
      <c r="I27" s="137">
        <v>2103</v>
      </c>
      <c r="J27" s="137">
        <v>2314</v>
      </c>
      <c r="K27" s="137">
        <v>1022</v>
      </c>
      <c r="L27" s="137">
        <f>2822+200</f>
        <v>3022</v>
      </c>
      <c r="M27" s="155"/>
    </row>
    <row r="28" spans="1:13" s="152" customFormat="1" ht="39.75" customHeight="1">
      <c r="A28" s="158">
        <v>17</v>
      </c>
      <c r="B28" s="162" t="s">
        <v>30</v>
      </c>
      <c r="C28" s="163" t="s">
        <v>91</v>
      </c>
      <c r="D28" s="141">
        <v>5000</v>
      </c>
      <c r="E28" s="141">
        <v>1000</v>
      </c>
      <c r="F28" s="141"/>
      <c r="G28" s="141"/>
      <c r="H28" s="137">
        <f t="shared" si="1"/>
        <v>1000</v>
      </c>
      <c r="I28" s="137">
        <v>2575</v>
      </c>
      <c r="J28" s="137">
        <v>4075</v>
      </c>
      <c r="K28" s="137">
        <v>1000</v>
      </c>
      <c r="L28" s="137">
        <f>K28+3355</f>
        <v>4355</v>
      </c>
      <c r="M28" s="155"/>
    </row>
    <row r="29" spans="1:13" s="152" customFormat="1" ht="39.75" customHeight="1">
      <c r="A29" s="158">
        <v>18</v>
      </c>
      <c r="B29" s="162" t="s">
        <v>31</v>
      </c>
      <c r="C29" s="163" t="s">
        <v>90</v>
      </c>
      <c r="D29" s="141">
        <v>5000</v>
      </c>
      <c r="E29" s="137">
        <v>1850</v>
      </c>
      <c r="F29" s="137">
        <v>481.796</v>
      </c>
      <c r="G29" s="141"/>
      <c r="H29" s="137">
        <f t="shared" si="1"/>
        <v>2331.796</v>
      </c>
      <c r="I29" s="137">
        <v>3400</v>
      </c>
      <c r="J29" s="137">
        <v>3686</v>
      </c>
      <c r="K29" s="137">
        <v>2331.796</v>
      </c>
      <c r="L29" s="137">
        <f>3668+481</f>
        <v>4149</v>
      </c>
      <c r="M29" s="155"/>
    </row>
    <row r="30" spans="1:13" s="152" customFormat="1" ht="39.75" customHeight="1">
      <c r="A30" s="158">
        <v>19</v>
      </c>
      <c r="B30" s="162" t="s">
        <v>32</v>
      </c>
      <c r="C30" s="163" t="s">
        <v>71</v>
      </c>
      <c r="D30" s="141">
        <v>2300</v>
      </c>
      <c r="E30" s="141">
        <v>400</v>
      </c>
      <c r="F30" s="141"/>
      <c r="G30" s="141"/>
      <c r="H30" s="137">
        <f t="shared" si="1"/>
        <v>400</v>
      </c>
      <c r="I30" s="137">
        <v>1715</v>
      </c>
      <c r="J30" s="137">
        <v>1850</v>
      </c>
      <c r="K30" s="137">
        <v>400</v>
      </c>
      <c r="L30" s="137">
        <v>2016</v>
      </c>
      <c r="M30" s="155"/>
    </row>
    <row r="31" spans="1:14" s="152" customFormat="1" ht="45" customHeight="1">
      <c r="A31" s="158">
        <v>20</v>
      </c>
      <c r="B31" s="159" t="s">
        <v>177</v>
      </c>
      <c r="C31" s="167" t="s">
        <v>178</v>
      </c>
      <c r="D31" s="160">
        <v>2250</v>
      </c>
      <c r="E31" s="137"/>
      <c r="F31" s="137">
        <v>410.333</v>
      </c>
      <c r="G31" s="160"/>
      <c r="H31" s="137">
        <f t="shared" si="1"/>
        <v>410.333</v>
      </c>
      <c r="I31" s="137">
        <f>1556</f>
        <v>1556</v>
      </c>
      <c r="J31" s="137">
        <f>1566+190</f>
        <v>1756</v>
      </c>
      <c r="K31" s="137">
        <v>410.333</v>
      </c>
      <c r="L31" s="137">
        <f>927+190+693</f>
        <v>1810</v>
      </c>
      <c r="M31" s="155"/>
      <c r="N31" s="161"/>
    </row>
    <row r="32" spans="1:13" s="152" customFormat="1" ht="45" customHeight="1">
      <c r="A32" s="158">
        <v>21</v>
      </c>
      <c r="B32" s="162" t="s">
        <v>170</v>
      </c>
      <c r="C32" s="163" t="s">
        <v>89</v>
      </c>
      <c r="D32" s="141">
        <v>1730</v>
      </c>
      <c r="E32" s="141"/>
      <c r="F32" s="141">
        <v>72.112</v>
      </c>
      <c r="G32" s="141"/>
      <c r="H32" s="137">
        <f t="shared" si="1"/>
        <v>72.112</v>
      </c>
      <c r="I32" s="137"/>
      <c r="J32" s="137">
        <v>1654.042</v>
      </c>
      <c r="K32" s="137">
        <v>72</v>
      </c>
      <c r="L32" s="137">
        <v>1654</v>
      </c>
      <c r="M32" s="164"/>
    </row>
    <row r="33" spans="1:13" s="152" customFormat="1" ht="45" customHeight="1">
      <c r="A33" s="158">
        <v>22</v>
      </c>
      <c r="B33" s="162" t="s">
        <v>171</v>
      </c>
      <c r="C33" s="163" t="s">
        <v>94</v>
      </c>
      <c r="D33" s="141">
        <v>4500</v>
      </c>
      <c r="E33" s="141"/>
      <c r="F33" s="141">
        <v>387.329</v>
      </c>
      <c r="G33" s="141"/>
      <c r="H33" s="137">
        <f t="shared" si="1"/>
        <v>387.329</v>
      </c>
      <c r="I33" s="137"/>
      <c r="J33" s="137">
        <v>3804</v>
      </c>
      <c r="K33" s="137">
        <v>387</v>
      </c>
      <c r="L33" s="137">
        <v>4100</v>
      </c>
      <c r="M33" s="164"/>
    </row>
    <row r="34" spans="1:13" s="152" customFormat="1" ht="45" customHeight="1">
      <c r="A34" s="158">
        <v>23</v>
      </c>
      <c r="B34" s="162" t="s">
        <v>159</v>
      </c>
      <c r="C34" s="163" t="s">
        <v>74</v>
      </c>
      <c r="D34" s="141">
        <v>6000</v>
      </c>
      <c r="E34" s="141"/>
      <c r="F34" s="141">
        <v>1450</v>
      </c>
      <c r="G34" s="141"/>
      <c r="H34" s="137">
        <f t="shared" si="1"/>
        <v>1450</v>
      </c>
      <c r="I34" s="137"/>
      <c r="J34" s="137">
        <v>4223.266591</v>
      </c>
      <c r="K34" s="137">
        <v>1007</v>
      </c>
      <c r="L34" s="137">
        <v>5452</v>
      </c>
      <c r="M34" s="164"/>
    </row>
    <row r="35" spans="1:13" s="152" customFormat="1" ht="45" customHeight="1">
      <c r="A35" s="158">
        <v>24</v>
      </c>
      <c r="B35" s="162" t="s">
        <v>160</v>
      </c>
      <c r="C35" s="163" t="s">
        <v>55</v>
      </c>
      <c r="D35" s="141">
        <v>1200</v>
      </c>
      <c r="E35" s="141"/>
      <c r="F35" s="141">
        <v>101.732</v>
      </c>
      <c r="G35" s="141"/>
      <c r="H35" s="137">
        <f t="shared" si="1"/>
        <v>101.732</v>
      </c>
      <c r="I35" s="137"/>
      <c r="J35" s="137">
        <v>896</v>
      </c>
      <c r="K35" s="137"/>
      <c r="L35" s="137">
        <v>898</v>
      </c>
      <c r="M35" s="164"/>
    </row>
    <row r="36" spans="1:13" s="152" customFormat="1" ht="45" customHeight="1">
      <c r="A36" s="158">
        <v>25</v>
      </c>
      <c r="B36" s="162" t="s">
        <v>172</v>
      </c>
      <c r="C36" s="163" t="s">
        <v>98</v>
      </c>
      <c r="D36" s="141">
        <v>1800</v>
      </c>
      <c r="E36" s="141"/>
      <c r="F36" s="141">
        <v>200</v>
      </c>
      <c r="G36" s="141"/>
      <c r="H36" s="137">
        <f t="shared" si="1"/>
        <v>200</v>
      </c>
      <c r="I36" s="137">
        <v>1346</v>
      </c>
      <c r="J36" s="137">
        <v>1546</v>
      </c>
      <c r="K36" s="137">
        <v>200</v>
      </c>
      <c r="L36" s="137">
        <v>1546</v>
      </c>
      <c r="M36" s="164"/>
    </row>
    <row r="37" spans="1:13" s="152" customFormat="1" ht="45" customHeight="1">
      <c r="A37" s="158">
        <v>26</v>
      </c>
      <c r="B37" s="162" t="s">
        <v>161</v>
      </c>
      <c r="C37" s="163" t="s">
        <v>97</v>
      </c>
      <c r="D37" s="141">
        <v>3500</v>
      </c>
      <c r="E37" s="137"/>
      <c r="F37" s="137">
        <v>979.222</v>
      </c>
      <c r="G37" s="141"/>
      <c r="H37" s="137">
        <f t="shared" si="1"/>
        <v>979.222</v>
      </c>
      <c r="I37" s="137">
        <v>880</v>
      </c>
      <c r="J37" s="137">
        <f>880+246</f>
        <v>1126</v>
      </c>
      <c r="K37" s="137">
        <v>979.222</v>
      </c>
      <c r="L37" s="137">
        <v>1519</v>
      </c>
      <c r="M37" s="164"/>
    </row>
    <row r="38" spans="1:13" s="152" customFormat="1" ht="45" customHeight="1">
      <c r="A38" s="158">
        <v>27</v>
      </c>
      <c r="B38" s="162" t="s">
        <v>173</v>
      </c>
      <c r="C38" s="163" t="s">
        <v>71</v>
      </c>
      <c r="D38" s="141">
        <v>1100</v>
      </c>
      <c r="E38" s="141"/>
      <c r="F38" s="141">
        <v>959</v>
      </c>
      <c r="G38" s="141"/>
      <c r="H38" s="137">
        <f t="shared" si="1"/>
        <v>959</v>
      </c>
      <c r="I38" s="137">
        <v>450</v>
      </c>
      <c r="J38" s="137">
        <f>450+95</f>
        <v>545</v>
      </c>
      <c r="K38" s="137">
        <v>450</v>
      </c>
      <c r="L38" s="137">
        <v>450</v>
      </c>
      <c r="M38" s="164"/>
    </row>
    <row r="39" spans="1:13" s="152" customFormat="1" ht="45" customHeight="1">
      <c r="A39" s="158">
        <v>28</v>
      </c>
      <c r="B39" s="162" t="s">
        <v>174</v>
      </c>
      <c r="C39" s="163" t="s">
        <v>96</v>
      </c>
      <c r="D39" s="141">
        <v>2400</v>
      </c>
      <c r="E39" s="141"/>
      <c r="F39" s="141">
        <v>31.581</v>
      </c>
      <c r="G39" s="141"/>
      <c r="H39" s="137">
        <f t="shared" si="1"/>
        <v>31.581</v>
      </c>
      <c r="I39" s="137"/>
      <c r="J39" s="137">
        <v>2219</v>
      </c>
      <c r="K39" s="141">
        <v>31.581</v>
      </c>
      <c r="L39" s="137">
        <v>2219</v>
      </c>
      <c r="M39" s="164"/>
    </row>
    <row r="40" spans="1:13" s="152" customFormat="1" ht="57" customHeight="1">
      <c r="A40" s="158">
        <v>29</v>
      </c>
      <c r="B40" s="159" t="s">
        <v>175</v>
      </c>
      <c r="C40" s="163" t="s">
        <v>176</v>
      </c>
      <c r="D40" s="141">
        <v>680</v>
      </c>
      <c r="E40" s="141"/>
      <c r="F40" s="141">
        <v>550</v>
      </c>
      <c r="G40" s="141"/>
      <c r="H40" s="137">
        <f t="shared" si="1"/>
        <v>550</v>
      </c>
      <c r="I40" s="137">
        <v>63.700000000000045</v>
      </c>
      <c r="J40" s="137">
        <f>526.7+67</f>
        <v>593.7</v>
      </c>
      <c r="K40" s="137"/>
      <c r="L40" s="137">
        <v>67</v>
      </c>
      <c r="M40" s="164"/>
    </row>
    <row r="41" spans="1:13" s="152" customFormat="1" ht="54.75" customHeight="1">
      <c r="A41" s="158">
        <v>30</v>
      </c>
      <c r="B41" s="159" t="s">
        <v>41</v>
      </c>
      <c r="C41" s="167" t="s">
        <v>103</v>
      </c>
      <c r="D41" s="160">
        <v>2500</v>
      </c>
      <c r="E41" s="137">
        <v>1400</v>
      </c>
      <c r="F41" s="137">
        <v>442.738</v>
      </c>
      <c r="G41" s="160"/>
      <c r="H41" s="137">
        <f t="shared" si="1"/>
        <v>1842.738</v>
      </c>
      <c r="I41" s="137">
        <v>2026</v>
      </c>
      <c r="J41" s="137">
        <f>2026+157</f>
        <v>2183</v>
      </c>
      <c r="K41" s="137">
        <v>1842.7</v>
      </c>
      <c r="L41" s="137">
        <f>1843+157</f>
        <v>2000</v>
      </c>
      <c r="M41" s="164"/>
    </row>
    <row r="42" spans="1:13" s="7" customFormat="1" ht="39.75" customHeight="1">
      <c r="A42" s="133" t="s">
        <v>10</v>
      </c>
      <c r="B42" s="134" t="s">
        <v>65</v>
      </c>
      <c r="C42" s="134"/>
      <c r="D42" s="105">
        <f aca="true" t="shared" si="2" ref="D42:L42">D43</f>
        <v>38100</v>
      </c>
      <c r="E42" s="105">
        <f t="shared" si="2"/>
        <v>18000</v>
      </c>
      <c r="F42" s="105">
        <f t="shared" si="2"/>
        <v>0</v>
      </c>
      <c r="G42" s="105"/>
      <c r="H42" s="105">
        <f t="shared" si="2"/>
        <v>18000</v>
      </c>
      <c r="I42" s="105">
        <f t="shared" si="2"/>
        <v>4311</v>
      </c>
      <c r="J42" s="105">
        <f t="shared" si="2"/>
        <v>6179</v>
      </c>
      <c r="K42" s="105">
        <f t="shared" si="2"/>
        <v>8380</v>
      </c>
      <c r="L42" s="105">
        <f t="shared" si="2"/>
        <v>8643</v>
      </c>
      <c r="M42" s="108"/>
    </row>
    <row r="43" spans="1:13" s="7" customFormat="1" ht="39.75" customHeight="1">
      <c r="A43" s="135" t="s">
        <v>7</v>
      </c>
      <c r="B43" s="136" t="s">
        <v>60</v>
      </c>
      <c r="C43" s="134"/>
      <c r="D43" s="105">
        <f aca="true" t="shared" si="3" ref="D43:L43">SUM(D44:D49)</f>
        <v>38100</v>
      </c>
      <c r="E43" s="105">
        <f>SUM(E44:E49)</f>
        <v>18000</v>
      </c>
      <c r="F43" s="105">
        <f>SUM(F44:F49)</f>
        <v>0</v>
      </c>
      <c r="G43" s="105"/>
      <c r="H43" s="105">
        <f t="shared" si="3"/>
        <v>18000</v>
      </c>
      <c r="I43" s="105">
        <f t="shared" si="3"/>
        <v>4311</v>
      </c>
      <c r="J43" s="105">
        <f t="shared" si="3"/>
        <v>6179</v>
      </c>
      <c r="K43" s="105">
        <f t="shared" si="3"/>
        <v>8380</v>
      </c>
      <c r="L43" s="105">
        <f t="shared" si="3"/>
        <v>8643</v>
      </c>
      <c r="M43" s="108"/>
    </row>
    <row r="44" spans="1:13" ht="39.75" customHeight="1">
      <c r="A44" s="113">
        <v>1</v>
      </c>
      <c r="B44" s="114" t="s">
        <v>45</v>
      </c>
      <c r="C44" s="115" t="s">
        <v>104</v>
      </c>
      <c r="D44" s="84">
        <v>5500</v>
      </c>
      <c r="E44" s="84">
        <v>3000</v>
      </c>
      <c r="F44" s="84"/>
      <c r="G44" s="84"/>
      <c r="H44" s="137">
        <f aca="true" t="shared" si="4" ref="H44:H49">E44+F44+G44</f>
        <v>3000</v>
      </c>
      <c r="I44" s="137">
        <v>411</v>
      </c>
      <c r="J44" s="137">
        <v>631</v>
      </c>
      <c r="K44" s="137">
        <v>2000</v>
      </c>
      <c r="L44" s="137">
        <f>K44</f>
        <v>2000</v>
      </c>
      <c r="M44" s="112"/>
    </row>
    <row r="45" spans="1:13" ht="39.75" customHeight="1">
      <c r="A45" s="113">
        <v>2</v>
      </c>
      <c r="B45" s="138" t="s">
        <v>50</v>
      </c>
      <c r="C45" s="115" t="s">
        <v>91</v>
      </c>
      <c r="D45" s="137">
        <v>5300</v>
      </c>
      <c r="E45" s="137">
        <v>5000</v>
      </c>
      <c r="F45" s="137"/>
      <c r="G45" s="137"/>
      <c r="H45" s="137">
        <f t="shared" si="4"/>
        <v>5000</v>
      </c>
      <c r="I45" s="137">
        <v>760</v>
      </c>
      <c r="J45" s="137">
        <f>760+268</f>
        <v>1028</v>
      </c>
      <c r="K45" s="137">
        <v>2500</v>
      </c>
      <c r="L45" s="137">
        <v>2500</v>
      </c>
      <c r="M45" s="112"/>
    </row>
    <row r="46" spans="1:13" ht="39.75" customHeight="1">
      <c r="A46" s="113">
        <v>3</v>
      </c>
      <c r="B46" s="138" t="s">
        <v>51</v>
      </c>
      <c r="C46" s="115" t="s">
        <v>89</v>
      </c>
      <c r="D46" s="137">
        <v>4000</v>
      </c>
      <c r="E46" s="137">
        <v>3000</v>
      </c>
      <c r="F46" s="137"/>
      <c r="G46" s="137"/>
      <c r="H46" s="137">
        <f t="shared" si="4"/>
        <v>3000</v>
      </c>
      <c r="I46" s="137">
        <v>3140</v>
      </c>
      <c r="J46" s="137">
        <f>3140+237</f>
        <v>3377</v>
      </c>
      <c r="K46" s="137">
        <v>3000</v>
      </c>
      <c r="L46" s="137">
        <v>3000</v>
      </c>
      <c r="M46" s="112"/>
    </row>
    <row r="47" spans="1:13" ht="39.75" customHeight="1">
      <c r="A47" s="113">
        <v>4</v>
      </c>
      <c r="B47" s="114" t="s">
        <v>52</v>
      </c>
      <c r="C47" s="115" t="s">
        <v>96</v>
      </c>
      <c r="D47" s="137">
        <v>8300</v>
      </c>
      <c r="E47" s="137">
        <v>3000</v>
      </c>
      <c r="F47" s="137"/>
      <c r="G47" s="137"/>
      <c r="H47" s="137">
        <f t="shared" si="4"/>
        <v>3000</v>
      </c>
      <c r="I47" s="137"/>
      <c r="J47" s="137">
        <v>401</v>
      </c>
      <c r="K47" s="137">
        <v>401</v>
      </c>
      <c r="L47" s="137">
        <f>K47</f>
        <v>401</v>
      </c>
      <c r="M47" s="112"/>
    </row>
    <row r="48" spans="1:13" ht="39.75" customHeight="1">
      <c r="A48" s="113">
        <v>5</v>
      </c>
      <c r="B48" s="61" t="s">
        <v>58</v>
      </c>
      <c r="C48" s="23" t="s">
        <v>98</v>
      </c>
      <c r="D48" s="137">
        <v>10000</v>
      </c>
      <c r="E48" s="137">
        <v>2000</v>
      </c>
      <c r="F48" s="137"/>
      <c r="G48" s="137"/>
      <c r="H48" s="137">
        <f t="shared" si="4"/>
        <v>2000</v>
      </c>
      <c r="I48" s="137"/>
      <c r="J48" s="137">
        <v>479</v>
      </c>
      <c r="K48" s="137">
        <v>479</v>
      </c>
      <c r="L48" s="137">
        <f>K48</f>
        <v>479</v>
      </c>
      <c r="M48" s="112"/>
    </row>
    <row r="49" spans="1:13" ht="39.75" customHeight="1">
      <c r="A49" s="113">
        <v>6</v>
      </c>
      <c r="B49" s="61" t="s">
        <v>63</v>
      </c>
      <c r="C49" s="23" t="s">
        <v>55</v>
      </c>
      <c r="D49" s="137">
        <v>5000</v>
      </c>
      <c r="E49" s="137">
        <v>2000</v>
      </c>
      <c r="F49" s="137"/>
      <c r="G49" s="137"/>
      <c r="H49" s="137">
        <f t="shared" si="4"/>
        <v>2000</v>
      </c>
      <c r="I49" s="137"/>
      <c r="J49" s="137">
        <v>263</v>
      </c>
      <c r="K49" s="137"/>
      <c r="L49" s="137">
        <f>J49</f>
        <v>263</v>
      </c>
      <c r="M49" s="112"/>
    </row>
    <row r="50" spans="1:13" ht="39.75" customHeight="1">
      <c r="A50" s="104" t="s">
        <v>12</v>
      </c>
      <c r="B50" s="15" t="s">
        <v>33</v>
      </c>
      <c r="C50" s="15"/>
      <c r="D50" s="105">
        <f>D51+D56</f>
        <v>14830</v>
      </c>
      <c r="E50" s="105">
        <f>E51+E56</f>
        <v>6600</v>
      </c>
      <c r="F50" s="105">
        <f>F51+F56</f>
        <v>23.649</v>
      </c>
      <c r="G50" s="105"/>
      <c r="H50" s="105">
        <f aca="true" t="shared" si="5" ref="H50:M50">H51+H56</f>
        <v>6623.648999999999</v>
      </c>
      <c r="I50" s="105">
        <f t="shared" si="5"/>
        <v>0</v>
      </c>
      <c r="J50" s="105">
        <f t="shared" si="5"/>
        <v>2900</v>
      </c>
      <c r="K50" s="105">
        <f t="shared" si="5"/>
        <v>3023.569</v>
      </c>
      <c r="L50" s="105">
        <f t="shared" si="5"/>
        <v>5504</v>
      </c>
      <c r="M50" s="131">
        <f t="shared" si="5"/>
        <v>0</v>
      </c>
    </row>
    <row r="51" spans="1:13" ht="39.75" customHeight="1">
      <c r="A51" s="104" t="s">
        <v>6</v>
      </c>
      <c r="B51" s="15" t="s">
        <v>40</v>
      </c>
      <c r="C51" s="15"/>
      <c r="D51" s="105">
        <f aca="true" t="shared" si="6" ref="D51:L51">D52</f>
        <v>8830</v>
      </c>
      <c r="E51" s="105">
        <f t="shared" si="6"/>
        <v>3600</v>
      </c>
      <c r="F51" s="105">
        <f t="shared" si="6"/>
        <v>23.649</v>
      </c>
      <c r="G51" s="105"/>
      <c r="H51" s="105">
        <f t="shared" si="6"/>
        <v>3623.649</v>
      </c>
      <c r="I51" s="105">
        <f t="shared" si="6"/>
        <v>0</v>
      </c>
      <c r="J51" s="105">
        <f t="shared" si="6"/>
        <v>2504</v>
      </c>
      <c r="K51" s="105">
        <f t="shared" si="6"/>
        <v>23.569</v>
      </c>
      <c r="L51" s="105">
        <f t="shared" si="6"/>
        <v>2504</v>
      </c>
      <c r="M51" s="112"/>
    </row>
    <row r="52" spans="1:13" ht="33.75" customHeight="1">
      <c r="A52" s="104" t="s">
        <v>7</v>
      </c>
      <c r="B52" s="15" t="s">
        <v>8</v>
      </c>
      <c r="C52" s="15"/>
      <c r="D52" s="105">
        <f>SUM(D53:D55)</f>
        <v>8830</v>
      </c>
      <c r="E52" s="105">
        <f>SUM(E53:E55)</f>
        <v>3600</v>
      </c>
      <c r="F52" s="105">
        <f>SUM(F53:F55)</f>
        <v>23.649</v>
      </c>
      <c r="G52" s="105"/>
      <c r="H52" s="105">
        <f>SUM(H53:H55)</f>
        <v>3623.649</v>
      </c>
      <c r="I52" s="105">
        <f>SUM(I53:I55)</f>
        <v>0</v>
      </c>
      <c r="J52" s="105">
        <f>SUM(J53:J55)</f>
        <v>2504</v>
      </c>
      <c r="K52" s="105">
        <f>SUM(K53:K55)</f>
        <v>23.569</v>
      </c>
      <c r="L52" s="105">
        <f>SUM(L53:L55)</f>
        <v>2504</v>
      </c>
      <c r="M52" s="139"/>
    </row>
    <row r="53" spans="1:13" ht="33.75" customHeight="1">
      <c r="A53" s="23">
        <v>1</v>
      </c>
      <c r="B53" s="140" t="s">
        <v>162</v>
      </c>
      <c r="C53" s="23" t="s">
        <v>55</v>
      </c>
      <c r="D53" s="110">
        <v>1700</v>
      </c>
      <c r="E53" s="110"/>
      <c r="F53" s="110">
        <v>17.569</v>
      </c>
      <c r="G53" s="110"/>
      <c r="H53" s="137">
        <f>E53+F53+G53</f>
        <v>17.569</v>
      </c>
      <c r="I53" s="84"/>
      <c r="J53" s="84">
        <v>1477</v>
      </c>
      <c r="K53" s="110">
        <v>17.569</v>
      </c>
      <c r="L53" s="84">
        <f>J53</f>
        <v>1477</v>
      </c>
      <c r="M53" s="132"/>
    </row>
    <row r="54" spans="1:13" ht="33.75" customHeight="1">
      <c r="A54" s="23">
        <v>2</v>
      </c>
      <c r="B54" s="140" t="s">
        <v>163</v>
      </c>
      <c r="C54" s="26" t="s">
        <v>179</v>
      </c>
      <c r="D54" s="110">
        <v>1130</v>
      </c>
      <c r="E54" s="110"/>
      <c r="F54" s="110">
        <v>6.08</v>
      </c>
      <c r="G54" s="110"/>
      <c r="H54" s="110">
        <f>E54+F54+G54</f>
        <v>6.08</v>
      </c>
      <c r="I54" s="84"/>
      <c r="J54" s="84">
        <v>1027</v>
      </c>
      <c r="K54" s="84">
        <v>6</v>
      </c>
      <c r="L54" s="84">
        <f>J54</f>
        <v>1027</v>
      </c>
      <c r="M54" s="132"/>
    </row>
    <row r="55" spans="1:13" ht="33.75" customHeight="1">
      <c r="A55" s="23">
        <v>3</v>
      </c>
      <c r="B55" s="111" t="s">
        <v>34</v>
      </c>
      <c r="C55" s="30" t="s">
        <v>95</v>
      </c>
      <c r="D55" s="110">
        <v>6000</v>
      </c>
      <c r="E55" s="110">
        <v>3600</v>
      </c>
      <c r="F55" s="110"/>
      <c r="G55" s="110"/>
      <c r="H55" s="110">
        <f>E55+F55+G55</f>
        <v>3600</v>
      </c>
      <c r="I55" s="84"/>
      <c r="J55" s="84"/>
      <c r="K55" s="84"/>
      <c r="L55" s="84"/>
      <c r="M55" s="132"/>
    </row>
    <row r="56" spans="1:13" s="7" customFormat="1" ht="33.75" customHeight="1">
      <c r="A56" s="133" t="s">
        <v>10</v>
      </c>
      <c r="B56" s="134" t="s">
        <v>65</v>
      </c>
      <c r="C56" s="134"/>
      <c r="D56" s="105">
        <f aca="true" t="shared" si="7" ref="D56:L56">D57</f>
        <v>6000</v>
      </c>
      <c r="E56" s="105">
        <f t="shared" si="7"/>
        <v>3000</v>
      </c>
      <c r="F56" s="105">
        <f t="shared" si="7"/>
        <v>0</v>
      </c>
      <c r="G56" s="105"/>
      <c r="H56" s="105">
        <f t="shared" si="7"/>
        <v>3000</v>
      </c>
      <c r="I56" s="105">
        <f t="shared" si="7"/>
        <v>0</v>
      </c>
      <c r="J56" s="105">
        <f t="shared" si="7"/>
        <v>396</v>
      </c>
      <c r="K56" s="105">
        <f t="shared" si="7"/>
        <v>3000</v>
      </c>
      <c r="L56" s="105">
        <f t="shared" si="7"/>
        <v>3000</v>
      </c>
      <c r="M56" s="142"/>
    </row>
    <row r="57" spans="1:13" s="7" customFormat="1" ht="15.75">
      <c r="A57" s="104" t="s">
        <v>7</v>
      </c>
      <c r="B57" s="136" t="s">
        <v>60</v>
      </c>
      <c r="C57" s="104"/>
      <c r="D57" s="143">
        <f aca="true" t="shared" si="8" ref="D57:L57">SUM(D58:D59)</f>
        <v>6000</v>
      </c>
      <c r="E57" s="143">
        <f>SUM(E58:E59)</f>
        <v>3000</v>
      </c>
      <c r="F57" s="143">
        <f>SUM(F58:F59)</f>
        <v>0</v>
      </c>
      <c r="G57" s="143"/>
      <c r="H57" s="143">
        <f t="shared" si="8"/>
        <v>3000</v>
      </c>
      <c r="I57" s="143">
        <f t="shared" si="8"/>
        <v>0</v>
      </c>
      <c r="J57" s="143">
        <f t="shared" si="8"/>
        <v>396</v>
      </c>
      <c r="K57" s="143">
        <f t="shared" si="8"/>
        <v>3000</v>
      </c>
      <c r="L57" s="143">
        <f t="shared" si="8"/>
        <v>3000</v>
      </c>
      <c r="M57" s="15"/>
    </row>
    <row r="58" spans="1:13" ht="33.75" customHeight="1">
      <c r="A58" s="23">
        <v>1</v>
      </c>
      <c r="B58" s="97" t="s">
        <v>59</v>
      </c>
      <c r="C58" s="23" t="s">
        <v>98</v>
      </c>
      <c r="D58" s="110">
        <v>3000</v>
      </c>
      <c r="E58" s="110">
        <v>1500</v>
      </c>
      <c r="F58" s="110"/>
      <c r="G58" s="110"/>
      <c r="H58" s="110">
        <f>E58+F58+G58</f>
        <v>1500</v>
      </c>
      <c r="I58" s="110"/>
      <c r="J58" s="110">
        <v>163</v>
      </c>
      <c r="K58" s="110">
        <v>1500</v>
      </c>
      <c r="L58" s="110">
        <v>1500</v>
      </c>
      <c r="M58" s="132"/>
    </row>
    <row r="59" spans="1:13" ht="33.75" customHeight="1">
      <c r="A59" s="23">
        <v>2</v>
      </c>
      <c r="B59" s="97" t="s">
        <v>61</v>
      </c>
      <c r="C59" s="23" t="s">
        <v>93</v>
      </c>
      <c r="D59" s="110">
        <v>3000</v>
      </c>
      <c r="E59" s="110">
        <v>1500</v>
      </c>
      <c r="F59" s="110"/>
      <c r="G59" s="110"/>
      <c r="H59" s="110">
        <f>E59+F59+G59</f>
        <v>1500</v>
      </c>
      <c r="I59" s="110"/>
      <c r="J59" s="110">
        <v>233</v>
      </c>
      <c r="K59" s="110">
        <v>1500</v>
      </c>
      <c r="L59" s="110">
        <v>1500</v>
      </c>
      <c r="M59" s="132"/>
    </row>
    <row r="60" spans="1:13" ht="33.75" customHeight="1">
      <c r="A60" s="104" t="s">
        <v>62</v>
      </c>
      <c r="B60" s="53" t="s">
        <v>35</v>
      </c>
      <c r="C60" s="53"/>
      <c r="D60" s="105">
        <f aca="true" t="shared" si="9" ref="D60:L60">D61+D70</f>
        <v>21749.71</v>
      </c>
      <c r="E60" s="105">
        <f>E61+E70</f>
        <v>7450</v>
      </c>
      <c r="F60" s="105">
        <f>F61+F70</f>
        <v>5003.552</v>
      </c>
      <c r="G60" s="105"/>
      <c r="H60" s="105">
        <f t="shared" si="9"/>
        <v>12453.552</v>
      </c>
      <c r="I60" s="105">
        <f t="shared" si="9"/>
        <v>5871</v>
      </c>
      <c r="J60" s="105">
        <f t="shared" si="9"/>
        <v>8915</v>
      </c>
      <c r="K60" s="105">
        <f t="shared" si="9"/>
        <v>2161.758</v>
      </c>
      <c r="L60" s="105">
        <f t="shared" si="9"/>
        <v>6202.375</v>
      </c>
      <c r="M60" s="131"/>
    </row>
    <row r="61" spans="1:13" ht="33.75" customHeight="1">
      <c r="A61" s="104" t="s">
        <v>6</v>
      </c>
      <c r="B61" s="144" t="s">
        <v>40</v>
      </c>
      <c r="C61" s="144"/>
      <c r="D61" s="105">
        <f aca="true" t="shared" si="10" ref="D61:L61">D62</f>
        <v>17049.71</v>
      </c>
      <c r="E61" s="105">
        <f t="shared" si="10"/>
        <v>5950</v>
      </c>
      <c r="F61" s="105">
        <f t="shared" si="10"/>
        <v>5003.552</v>
      </c>
      <c r="G61" s="105"/>
      <c r="H61" s="105">
        <f t="shared" si="10"/>
        <v>10953.552</v>
      </c>
      <c r="I61" s="105">
        <f t="shared" si="10"/>
        <v>5512</v>
      </c>
      <c r="J61" s="105">
        <f t="shared" si="10"/>
        <v>8556</v>
      </c>
      <c r="K61" s="105">
        <f t="shared" si="10"/>
        <v>1161.758</v>
      </c>
      <c r="L61" s="105">
        <f t="shared" si="10"/>
        <v>5202.375</v>
      </c>
      <c r="M61" s="112"/>
    </row>
    <row r="62" spans="1:13" ht="39.75" customHeight="1">
      <c r="A62" s="104" t="s">
        <v>7</v>
      </c>
      <c r="B62" s="15" t="s">
        <v>8</v>
      </c>
      <c r="C62" s="15"/>
      <c r="D62" s="105">
        <f aca="true" t="shared" si="11" ref="D62:L62">SUM(D63:D69)</f>
        <v>17049.71</v>
      </c>
      <c r="E62" s="105">
        <f>SUM(E63:E69)</f>
        <v>5950</v>
      </c>
      <c r="F62" s="105">
        <f>SUM(F63:F69)</f>
        <v>5003.552</v>
      </c>
      <c r="G62" s="105"/>
      <c r="H62" s="105">
        <f t="shared" si="11"/>
        <v>10953.552</v>
      </c>
      <c r="I62" s="105">
        <f t="shared" si="11"/>
        <v>5512</v>
      </c>
      <c r="J62" s="105">
        <f t="shared" si="11"/>
        <v>8556</v>
      </c>
      <c r="K62" s="105">
        <f t="shared" si="11"/>
        <v>1161.758</v>
      </c>
      <c r="L62" s="105">
        <f t="shared" si="11"/>
        <v>5202.375</v>
      </c>
      <c r="M62" s="108"/>
    </row>
    <row r="63" spans="1:13" s="7" customFormat="1" ht="39.75" customHeight="1">
      <c r="A63" s="145">
        <v>1</v>
      </c>
      <c r="B63" s="146" t="s">
        <v>36</v>
      </c>
      <c r="C63" s="168" t="s">
        <v>54</v>
      </c>
      <c r="D63" s="110">
        <v>1350</v>
      </c>
      <c r="E63" s="84">
        <v>400</v>
      </c>
      <c r="F63" s="84">
        <v>334.625</v>
      </c>
      <c r="G63" s="110"/>
      <c r="H63" s="84">
        <f>E63+F63+G63</f>
        <v>734.625</v>
      </c>
      <c r="I63" s="84"/>
      <c r="J63" s="84">
        <v>334</v>
      </c>
      <c r="K63" s="84">
        <v>50</v>
      </c>
      <c r="L63" s="84">
        <f>K63+402.375</f>
        <v>452.375</v>
      </c>
      <c r="M63" s="112"/>
    </row>
    <row r="64" spans="1:13" ht="39.75" customHeight="1">
      <c r="A64" s="145">
        <v>2</v>
      </c>
      <c r="B64" s="61" t="s">
        <v>37</v>
      </c>
      <c r="C64" s="168" t="s">
        <v>54</v>
      </c>
      <c r="D64" s="110">
        <v>5300</v>
      </c>
      <c r="E64" s="110">
        <v>4500</v>
      </c>
      <c r="F64" s="110"/>
      <c r="G64" s="110"/>
      <c r="H64" s="84">
        <f aca="true" t="shared" si="12" ref="H64:H69">E64+F64+G64</f>
        <v>4500</v>
      </c>
      <c r="I64" s="84"/>
      <c r="J64" s="84">
        <v>160</v>
      </c>
      <c r="K64" s="84">
        <v>1100</v>
      </c>
      <c r="L64" s="84">
        <v>1100</v>
      </c>
      <c r="M64" s="112"/>
    </row>
    <row r="65" spans="1:14" s="7" customFormat="1" ht="33.75" customHeight="1">
      <c r="A65" s="145">
        <v>3</v>
      </c>
      <c r="B65" s="111" t="s">
        <v>38</v>
      </c>
      <c r="C65" s="30" t="s">
        <v>55</v>
      </c>
      <c r="D65" s="110">
        <v>5900</v>
      </c>
      <c r="E65" s="110">
        <v>1050</v>
      </c>
      <c r="F65" s="110">
        <v>1688.918</v>
      </c>
      <c r="G65" s="110"/>
      <c r="H65" s="84">
        <f t="shared" si="12"/>
        <v>2738.9179999999997</v>
      </c>
      <c r="I65" s="84">
        <v>3497</v>
      </c>
      <c r="J65" s="84">
        <f>3397+978</f>
        <v>4375</v>
      </c>
      <c r="K65" s="84"/>
      <c r="L65" s="84">
        <v>3390</v>
      </c>
      <c r="M65" s="97"/>
      <c r="N65" s="147">
        <f>750-I65</f>
        <v>-2747</v>
      </c>
    </row>
    <row r="66" spans="1:14" s="7" customFormat="1" ht="33.75" customHeight="1">
      <c r="A66" s="145">
        <v>4</v>
      </c>
      <c r="B66" s="60" t="s">
        <v>164</v>
      </c>
      <c r="C66" s="30" t="s">
        <v>96</v>
      </c>
      <c r="D66" s="110">
        <v>608.4</v>
      </c>
      <c r="E66" s="110"/>
      <c r="F66" s="110">
        <v>608.404</v>
      </c>
      <c r="G66" s="110"/>
      <c r="H66" s="84">
        <f t="shared" si="12"/>
        <v>608.404</v>
      </c>
      <c r="I66" s="84"/>
      <c r="J66" s="84"/>
      <c r="K66" s="84"/>
      <c r="L66" s="84"/>
      <c r="M66" s="62"/>
      <c r="N66" s="147"/>
    </row>
    <row r="67" spans="1:14" s="7" customFormat="1" ht="33.75" customHeight="1">
      <c r="A67" s="145">
        <v>5</v>
      </c>
      <c r="B67" s="60" t="s">
        <v>165</v>
      </c>
      <c r="C67" s="30" t="s">
        <v>73</v>
      </c>
      <c r="D67" s="110">
        <v>131.31</v>
      </c>
      <c r="E67" s="110"/>
      <c r="F67" s="110">
        <v>131.31</v>
      </c>
      <c r="G67" s="110"/>
      <c r="H67" s="84">
        <f t="shared" si="12"/>
        <v>131.31</v>
      </c>
      <c r="I67" s="84"/>
      <c r="J67" s="84"/>
      <c r="K67" s="84"/>
      <c r="L67" s="84"/>
      <c r="M67" s="62"/>
      <c r="N67" s="147"/>
    </row>
    <row r="68" spans="1:15" s="7" customFormat="1" ht="33.75" customHeight="1">
      <c r="A68" s="145">
        <v>6</v>
      </c>
      <c r="B68" s="60" t="s">
        <v>166</v>
      </c>
      <c r="C68" s="30" t="s">
        <v>73</v>
      </c>
      <c r="D68" s="110">
        <v>260</v>
      </c>
      <c r="E68" s="110"/>
      <c r="F68" s="110">
        <v>11.758</v>
      </c>
      <c r="G68" s="110"/>
      <c r="H68" s="84">
        <f t="shared" si="12"/>
        <v>11.758</v>
      </c>
      <c r="I68" s="84"/>
      <c r="J68" s="84">
        <v>260</v>
      </c>
      <c r="K68" s="110">
        <v>11.758</v>
      </c>
      <c r="L68" s="84">
        <v>260</v>
      </c>
      <c r="M68" s="62"/>
      <c r="N68" s="147"/>
      <c r="O68" s="180">
        <f>+H8+'04 Dat lua'!H8+'05 SN Giao duc'!H8</f>
        <v>89601.476</v>
      </c>
    </row>
    <row r="69" spans="1:14" s="7" customFormat="1" ht="33.75" customHeight="1">
      <c r="A69" s="145">
        <v>7</v>
      </c>
      <c r="B69" s="60" t="s">
        <v>167</v>
      </c>
      <c r="C69" s="30" t="s">
        <v>155</v>
      </c>
      <c r="D69" s="110">
        <v>3500</v>
      </c>
      <c r="E69" s="110"/>
      <c r="F69" s="110">
        <v>2228.537</v>
      </c>
      <c r="G69" s="110"/>
      <c r="H69" s="84">
        <f t="shared" si="12"/>
        <v>2228.537</v>
      </c>
      <c r="I69" s="84">
        <v>2015</v>
      </c>
      <c r="J69" s="84">
        <f>I69+1412</f>
        <v>3427</v>
      </c>
      <c r="K69" s="84"/>
      <c r="L69" s="84"/>
      <c r="M69" s="62"/>
      <c r="N69" s="147"/>
    </row>
    <row r="70" spans="1:13" s="7" customFormat="1" ht="33.75" customHeight="1">
      <c r="A70" s="133" t="s">
        <v>10</v>
      </c>
      <c r="B70" s="134" t="s">
        <v>65</v>
      </c>
      <c r="C70" s="134"/>
      <c r="D70" s="105">
        <f aca="true" t="shared" si="13" ref="D70:L70">D71</f>
        <v>4700</v>
      </c>
      <c r="E70" s="105">
        <f t="shared" si="13"/>
        <v>1500</v>
      </c>
      <c r="F70" s="105">
        <f t="shared" si="13"/>
        <v>0</v>
      </c>
      <c r="G70" s="105"/>
      <c r="H70" s="105">
        <f t="shared" si="13"/>
        <v>1500</v>
      </c>
      <c r="I70" s="105">
        <f t="shared" si="13"/>
        <v>359</v>
      </c>
      <c r="J70" s="105">
        <f t="shared" si="13"/>
        <v>359</v>
      </c>
      <c r="K70" s="105">
        <f t="shared" si="13"/>
        <v>1000</v>
      </c>
      <c r="L70" s="105">
        <f t="shared" si="13"/>
        <v>1000</v>
      </c>
      <c r="M70" s="144"/>
    </row>
    <row r="71" spans="1:13" s="7" customFormat="1" ht="33.75" customHeight="1">
      <c r="A71" s="104" t="s">
        <v>7</v>
      </c>
      <c r="B71" s="136" t="s">
        <v>60</v>
      </c>
      <c r="C71" s="104"/>
      <c r="D71" s="105">
        <f aca="true" t="shared" si="14" ref="D71:L71">SUM(D72:D73)</f>
        <v>4700</v>
      </c>
      <c r="E71" s="105">
        <f>SUM(E72:E73)</f>
        <v>1500</v>
      </c>
      <c r="F71" s="105">
        <f>SUM(F72:F73)</f>
        <v>0</v>
      </c>
      <c r="G71" s="105"/>
      <c r="H71" s="105">
        <f t="shared" si="14"/>
        <v>1500</v>
      </c>
      <c r="I71" s="105">
        <f t="shared" si="14"/>
        <v>359</v>
      </c>
      <c r="J71" s="105">
        <f t="shared" si="14"/>
        <v>359</v>
      </c>
      <c r="K71" s="105">
        <f t="shared" si="14"/>
        <v>1000</v>
      </c>
      <c r="L71" s="105">
        <f t="shared" si="14"/>
        <v>1000</v>
      </c>
      <c r="M71" s="144"/>
    </row>
    <row r="72" spans="1:13" s="7" customFormat="1" ht="33.75" customHeight="1">
      <c r="A72" s="113">
        <v>1</v>
      </c>
      <c r="B72" s="114" t="s">
        <v>44</v>
      </c>
      <c r="C72" s="115" t="s">
        <v>74</v>
      </c>
      <c r="D72" s="84">
        <v>1200</v>
      </c>
      <c r="E72" s="84">
        <v>500</v>
      </c>
      <c r="F72" s="84"/>
      <c r="G72" s="84"/>
      <c r="H72" s="84">
        <f>E72+F72+G72</f>
        <v>500</v>
      </c>
      <c r="I72" s="137">
        <v>174</v>
      </c>
      <c r="J72" s="137">
        <f>I72</f>
        <v>174</v>
      </c>
      <c r="K72" s="137"/>
      <c r="L72" s="137"/>
      <c r="M72" s="97"/>
    </row>
    <row r="73" spans="1:13" s="7" customFormat="1" ht="33.75" customHeight="1">
      <c r="A73" s="113">
        <v>2</v>
      </c>
      <c r="B73" s="114" t="s">
        <v>47</v>
      </c>
      <c r="C73" s="115" t="s">
        <v>57</v>
      </c>
      <c r="D73" s="137">
        <v>3500</v>
      </c>
      <c r="E73" s="137">
        <v>1000</v>
      </c>
      <c r="F73" s="137"/>
      <c r="G73" s="137"/>
      <c r="H73" s="84">
        <f>E73+F73+G73</f>
        <v>1000</v>
      </c>
      <c r="I73" s="137">
        <v>185</v>
      </c>
      <c r="J73" s="137">
        <f>I73</f>
        <v>185</v>
      </c>
      <c r="K73" s="137">
        <v>1000</v>
      </c>
      <c r="L73" s="137">
        <v>1000</v>
      </c>
      <c r="M73" s="97"/>
    </row>
    <row r="74" spans="1:13" s="7" customFormat="1" ht="28.5" customHeight="1">
      <c r="A74" s="133" t="s">
        <v>181</v>
      </c>
      <c r="B74" s="134" t="s">
        <v>169</v>
      </c>
      <c r="C74" s="15"/>
      <c r="D74" s="85">
        <f aca="true" t="shared" si="15" ref="D74:L74">D75</f>
        <v>3500</v>
      </c>
      <c r="E74" s="85">
        <f t="shared" si="15"/>
        <v>0</v>
      </c>
      <c r="F74" s="85">
        <f t="shared" si="15"/>
        <v>540</v>
      </c>
      <c r="G74" s="85"/>
      <c r="H74" s="85">
        <f t="shared" si="15"/>
        <v>540</v>
      </c>
      <c r="I74" s="85">
        <f t="shared" si="15"/>
        <v>880</v>
      </c>
      <c r="J74" s="85">
        <f t="shared" si="15"/>
        <v>1126</v>
      </c>
      <c r="K74" s="85">
        <f t="shared" si="15"/>
        <v>540</v>
      </c>
      <c r="L74" s="85">
        <f t="shared" si="15"/>
        <v>1519</v>
      </c>
      <c r="M74" s="144"/>
    </row>
    <row r="75" spans="1:13" ht="30.75" customHeight="1">
      <c r="A75" s="23">
        <v>1</v>
      </c>
      <c r="B75" s="60" t="s">
        <v>161</v>
      </c>
      <c r="C75" s="23" t="s">
        <v>97</v>
      </c>
      <c r="D75" s="84">
        <v>3500</v>
      </c>
      <c r="E75" s="84"/>
      <c r="F75" s="84">
        <v>540</v>
      </c>
      <c r="G75" s="84"/>
      <c r="H75" s="84">
        <f>E75+F75+G75</f>
        <v>540</v>
      </c>
      <c r="I75" s="84">
        <v>880</v>
      </c>
      <c r="J75" s="84">
        <v>1126</v>
      </c>
      <c r="K75" s="84">
        <v>540</v>
      </c>
      <c r="L75" s="84">
        <v>1519</v>
      </c>
      <c r="M75" s="97"/>
    </row>
  </sheetData>
  <sheetProtection/>
  <mergeCells count="12">
    <mergeCell ref="D5:D6"/>
    <mergeCell ref="H5:H6"/>
    <mergeCell ref="M5:M6"/>
    <mergeCell ref="I5:J5"/>
    <mergeCell ref="K5:L5"/>
    <mergeCell ref="H4:M4"/>
    <mergeCell ref="A2:M2"/>
    <mergeCell ref="A3:M3"/>
    <mergeCell ref="A5:A6"/>
    <mergeCell ref="B5:B6"/>
    <mergeCell ref="C5:C6"/>
    <mergeCell ref="E5:G5"/>
  </mergeCells>
  <printOptions/>
  <pageMargins left="0.35433070866141736" right="0.2362204724409449" top="0.5905511811023623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view="pageBreakPreview" zoomScale="60" zoomScaleNormal="70" workbookViewId="0" topLeftCell="B1">
      <selection activeCell="H4" sqref="H4:M4"/>
    </sheetView>
  </sheetViews>
  <sheetFormatPr defaultColWidth="9.00390625" defaultRowHeight="15.75"/>
  <cols>
    <col min="1" max="1" width="5.625" style="4" customWidth="1"/>
    <col min="2" max="2" width="52.375" style="3" customWidth="1"/>
    <col min="3" max="3" width="15.125" style="4" customWidth="1"/>
    <col min="4" max="4" width="15.25390625" style="1" customWidth="1"/>
    <col min="5" max="7" width="15.25390625" style="1" hidden="1" customWidth="1"/>
    <col min="8" max="12" width="16.125" style="8" customWidth="1"/>
    <col min="13" max="13" width="18.00390625" style="2" customWidth="1"/>
    <col min="14" max="14" width="13.125" style="11" customWidth="1"/>
    <col min="15" max="15" width="9.75390625" style="3" bestFit="1" customWidth="1"/>
    <col min="16" max="16" width="13.875" style="3" customWidth="1"/>
    <col min="17" max="16384" width="9.00390625" style="3" customWidth="1"/>
  </cols>
  <sheetData>
    <row r="1" spans="1:13" ht="15.75" customHeight="1">
      <c r="A1" s="16" t="s">
        <v>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>
      <c r="A2" s="199" t="s">
        <v>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9.5" customHeight="1">
      <c r="A3" s="201" t="str">
        <f>'03 SN có TCĐT'!A3:M3</f>
        <v>(Kem theo Báo cáo số:         /BC-UBND ngày       tháng 6 năm 2021 của UBND huyện Tuần Giáo)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2:13" ht="15.75">
      <c r="B4" s="5"/>
      <c r="C4" s="9"/>
      <c r="D4" s="6"/>
      <c r="E4" s="6"/>
      <c r="F4" s="6"/>
      <c r="G4" s="6"/>
      <c r="H4" s="198" t="s">
        <v>64</v>
      </c>
      <c r="I4" s="198"/>
      <c r="J4" s="198"/>
      <c r="K4" s="198"/>
      <c r="L4" s="198"/>
      <c r="M4" s="198"/>
    </row>
    <row r="5" spans="1:13" ht="54" customHeight="1">
      <c r="A5" s="196" t="s">
        <v>0</v>
      </c>
      <c r="B5" s="196" t="s">
        <v>1</v>
      </c>
      <c r="C5" s="196" t="s">
        <v>53</v>
      </c>
      <c r="D5" s="196" t="s">
        <v>2</v>
      </c>
      <c r="E5" s="202" t="s">
        <v>187</v>
      </c>
      <c r="F5" s="202"/>
      <c r="G5" s="202"/>
      <c r="H5" s="196" t="s">
        <v>206</v>
      </c>
      <c r="I5" s="190" t="s">
        <v>106</v>
      </c>
      <c r="J5" s="190"/>
      <c r="K5" s="190" t="s">
        <v>146</v>
      </c>
      <c r="L5" s="190"/>
      <c r="M5" s="196" t="s">
        <v>3</v>
      </c>
    </row>
    <row r="6" spans="1:13" ht="54" customHeight="1">
      <c r="A6" s="197"/>
      <c r="B6" s="197"/>
      <c r="C6" s="197"/>
      <c r="D6" s="197"/>
      <c r="E6" s="92" t="s">
        <v>188</v>
      </c>
      <c r="F6" s="92" t="s">
        <v>197</v>
      </c>
      <c r="G6" s="92" t="s">
        <v>189</v>
      </c>
      <c r="H6" s="197"/>
      <c r="I6" s="89" t="s">
        <v>180</v>
      </c>
      <c r="J6" s="89" t="s">
        <v>145</v>
      </c>
      <c r="K6" s="89" t="s">
        <v>180</v>
      </c>
      <c r="L6" s="89" t="s">
        <v>145</v>
      </c>
      <c r="M6" s="197"/>
    </row>
    <row r="7" spans="1:13" ht="39" customHeight="1" hidden="1">
      <c r="A7" s="91" t="s">
        <v>191</v>
      </c>
      <c r="B7" s="91" t="s">
        <v>192</v>
      </c>
      <c r="C7" s="91" t="s">
        <v>193</v>
      </c>
      <c r="D7" s="91" t="s">
        <v>194</v>
      </c>
      <c r="E7" s="92">
        <v>5</v>
      </c>
      <c r="F7" s="92">
        <v>6</v>
      </c>
      <c r="G7" s="92">
        <v>7</v>
      </c>
      <c r="H7" s="117" t="s">
        <v>198</v>
      </c>
      <c r="I7" s="89">
        <v>9</v>
      </c>
      <c r="J7" s="89">
        <v>10</v>
      </c>
      <c r="K7" s="89">
        <v>11</v>
      </c>
      <c r="L7" s="89">
        <v>12</v>
      </c>
      <c r="M7" s="91" t="s">
        <v>196</v>
      </c>
    </row>
    <row r="8" spans="1:13" ht="37.5" customHeight="1">
      <c r="A8" s="104"/>
      <c r="B8" s="104" t="s">
        <v>4</v>
      </c>
      <c r="C8" s="104"/>
      <c r="D8" s="169">
        <f aca="true" t="shared" si="0" ref="D8:L8">D9+D13</f>
        <v>6250</v>
      </c>
      <c r="E8" s="169">
        <f t="shared" si="0"/>
        <v>2612</v>
      </c>
      <c r="F8" s="169">
        <f t="shared" si="0"/>
        <v>6.008</v>
      </c>
      <c r="G8" s="169">
        <f t="shared" si="0"/>
        <v>0</v>
      </c>
      <c r="H8" s="169">
        <f t="shared" si="0"/>
        <v>2618.008</v>
      </c>
      <c r="I8" s="169">
        <f t="shared" si="0"/>
        <v>1277</v>
      </c>
      <c r="J8" s="169">
        <f t="shared" si="0"/>
        <v>3231.906</v>
      </c>
      <c r="K8" s="169">
        <f t="shared" si="0"/>
        <v>1810.008</v>
      </c>
      <c r="L8" s="169">
        <f t="shared" si="0"/>
        <v>2823.906</v>
      </c>
      <c r="M8" s="106"/>
    </row>
    <row r="9" spans="1:14" s="7" customFormat="1" ht="49.5" customHeight="1">
      <c r="A9" s="135"/>
      <c r="B9" s="144" t="s">
        <v>65</v>
      </c>
      <c r="C9" s="170"/>
      <c r="D9" s="143">
        <f aca="true" t="shared" si="1" ref="D9:L9">D10</f>
        <v>5150</v>
      </c>
      <c r="E9" s="143">
        <f t="shared" si="1"/>
        <v>2612</v>
      </c>
      <c r="F9" s="143">
        <f t="shared" si="1"/>
        <v>0</v>
      </c>
      <c r="G9" s="143">
        <f t="shared" si="1"/>
        <v>0</v>
      </c>
      <c r="H9" s="143">
        <f t="shared" si="1"/>
        <v>2612</v>
      </c>
      <c r="I9" s="143">
        <f t="shared" si="1"/>
        <v>1277</v>
      </c>
      <c r="J9" s="143">
        <f t="shared" si="1"/>
        <v>2212</v>
      </c>
      <c r="K9" s="143">
        <f t="shared" si="1"/>
        <v>1804</v>
      </c>
      <c r="L9" s="143">
        <f t="shared" si="1"/>
        <v>1804</v>
      </c>
      <c r="M9" s="171"/>
      <c r="N9" s="63"/>
    </row>
    <row r="10" spans="1:14" ht="49.5" customHeight="1">
      <c r="A10" s="113"/>
      <c r="B10" s="136" t="s">
        <v>60</v>
      </c>
      <c r="C10" s="115"/>
      <c r="D10" s="143">
        <f aca="true" t="shared" si="2" ref="D10:L10">D11+D12</f>
        <v>5150</v>
      </c>
      <c r="E10" s="143">
        <f>E11+E12</f>
        <v>2612</v>
      </c>
      <c r="F10" s="143"/>
      <c r="G10" s="143"/>
      <c r="H10" s="143">
        <f t="shared" si="2"/>
        <v>2612</v>
      </c>
      <c r="I10" s="143">
        <f t="shared" si="2"/>
        <v>1277</v>
      </c>
      <c r="J10" s="143">
        <f t="shared" si="2"/>
        <v>2212</v>
      </c>
      <c r="K10" s="143">
        <f t="shared" si="2"/>
        <v>1804</v>
      </c>
      <c r="L10" s="143">
        <f t="shared" si="2"/>
        <v>1804</v>
      </c>
      <c r="M10" s="172"/>
      <c r="N10" s="64"/>
    </row>
    <row r="11" spans="1:15" ht="49.5" customHeight="1">
      <c r="A11" s="113">
        <v>1</v>
      </c>
      <c r="B11" s="114" t="s">
        <v>43</v>
      </c>
      <c r="C11" s="115" t="s">
        <v>55</v>
      </c>
      <c r="D11" s="84">
        <v>1250</v>
      </c>
      <c r="E11" s="137">
        <v>612</v>
      </c>
      <c r="F11" s="84"/>
      <c r="G11" s="84"/>
      <c r="H11" s="137">
        <f>E11+F11+G11</f>
        <v>612</v>
      </c>
      <c r="I11" s="137">
        <v>935</v>
      </c>
      <c r="J11" s="137">
        <v>1870</v>
      </c>
      <c r="K11" s="137">
        <v>612</v>
      </c>
      <c r="L11" s="137">
        <v>612</v>
      </c>
      <c r="M11" s="167"/>
      <c r="N11" s="64"/>
      <c r="O11" s="65"/>
    </row>
    <row r="12" spans="1:14" ht="49.5" customHeight="1">
      <c r="A12" s="113">
        <v>2</v>
      </c>
      <c r="B12" s="114" t="s">
        <v>46</v>
      </c>
      <c r="C12" s="115" t="s">
        <v>56</v>
      </c>
      <c r="D12" s="137">
        <v>3900</v>
      </c>
      <c r="E12" s="137">
        <v>2000</v>
      </c>
      <c r="F12" s="137"/>
      <c r="G12" s="137"/>
      <c r="H12" s="137">
        <f>E12+F12+G12</f>
        <v>2000</v>
      </c>
      <c r="I12" s="137">
        <v>342</v>
      </c>
      <c r="J12" s="137">
        <v>342</v>
      </c>
      <c r="K12" s="137">
        <v>1192</v>
      </c>
      <c r="L12" s="137">
        <v>1192</v>
      </c>
      <c r="M12" s="167"/>
      <c r="N12" s="64"/>
    </row>
    <row r="13" spans="1:14" s="7" customFormat="1" ht="49.5" customHeight="1">
      <c r="A13" s="135"/>
      <c r="B13" s="136" t="s">
        <v>40</v>
      </c>
      <c r="C13" s="170"/>
      <c r="D13" s="143">
        <f aca="true" t="shared" si="3" ref="D13:M13">D14</f>
        <v>1100</v>
      </c>
      <c r="E13" s="143">
        <f t="shared" si="3"/>
        <v>0</v>
      </c>
      <c r="F13" s="143">
        <f t="shared" si="3"/>
        <v>6.008</v>
      </c>
      <c r="G13" s="143">
        <f t="shared" si="3"/>
        <v>0</v>
      </c>
      <c r="H13" s="143">
        <f t="shared" si="3"/>
        <v>6.008</v>
      </c>
      <c r="I13" s="143">
        <f t="shared" si="3"/>
        <v>0</v>
      </c>
      <c r="J13" s="143">
        <f t="shared" si="3"/>
        <v>1019.906</v>
      </c>
      <c r="K13" s="143">
        <f t="shared" si="3"/>
        <v>6.008</v>
      </c>
      <c r="L13" s="143">
        <f t="shared" si="3"/>
        <v>1019.906</v>
      </c>
      <c r="M13" s="143">
        <f t="shared" si="3"/>
        <v>0</v>
      </c>
      <c r="N13" s="66"/>
    </row>
    <row r="14" spans="1:14" ht="49.5" customHeight="1">
      <c r="A14" s="113">
        <v>1</v>
      </c>
      <c r="B14" s="60" t="s">
        <v>168</v>
      </c>
      <c r="C14" s="115" t="s">
        <v>55</v>
      </c>
      <c r="D14" s="137">
        <v>1100</v>
      </c>
      <c r="E14" s="137"/>
      <c r="F14" s="137">
        <v>6.008</v>
      </c>
      <c r="G14" s="137"/>
      <c r="H14" s="137">
        <f>E14+F14+G14</f>
        <v>6.008</v>
      </c>
      <c r="I14" s="137"/>
      <c r="J14" s="137">
        <v>1019.906</v>
      </c>
      <c r="K14" s="137">
        <v>6.008</v>
      </c>
      <c r="L14" s="137">
        <f>J14</f>
        <v>1019.906</v>
      </c>
      <c r="M14" s="167"/>
      <c r="N14" s="64"/>
    </row>
    <row r="16" ht="15.75">
      <c r="I16" s="58"/>
    </row>
  </sheetData>
  <sheetProtection/>
  <mergeCells count="12">
    <mergeCell ref="H5:H6"/>
    <mergeCell ref="M5:M6"/>
    <mergeCell ref="I5:J5"/>
    <mergeCell ref="K5:L5"/>
    <mergeCell ref="H4:M4"/>
    <mergeCell ref="E5:G5"/>
    <mergeCell ref="A2:M2"/>
    <mergeCell ref="A3:M3"/>
    <mergeCell ref="A5:A6"/>
    <mergeCell ref="B5:B6"/>
    <mergeCell ref="C5:C6"/>
    <mergeCell ref="D5:D6"/>
  </mergeCells>
  <printOptions/>
  <pageMargins left="0.5118110236220472" right="0.1968503937007874" top="0.6299212598425197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view="pageBreakPreview" zoomScale="70" zoomScaleSheetLayoutView="70" zoomScalePageLayoutView="0" workbookViewId="0" topLeftCell="A1">
      <selection activeCell="Q12" sqref="Q12"/>
    </sheetView>
  </sheetViews>
  <sheetFormatPr defaultColWidth="9.00390625" defaultRowHeight="15.75"/>
  <cols>
    <col min="1" max="1" width="6.00390625" style="3" customWidth="1"/>
    <col min="2" max="2" width="43.875" style="3" customWidth="1"/>
    <col min="3" max="3" width="14.875" style="4" customWidth="1"/>
    <col min="4" max="4" width="12.25390625" style="3" customWidth="1"/>
    <col min="5" max="5" width="13.75390625" style="3" hidden="1" customWidth="1"/>
    <col min="6" max="6" width="12.75390625" style="3" hidden="1" customWidth="1"/>
    <col min="7" max="7" width="12.25390625" style="3" hidden="1" customWidth="1"/>
    <col min="8" max="8" width="14.875" style="3" customWidth="1"/>
    <col min="9" max="10" width="13.25390625" style="3" hidden="1" customWidth="1"/>
    <col min="11" max="12" width="13.25390625" style="3" customWidth="1"/>
    <col min="13" max="13" width="11.75390625" style="3" hidden="1" customWidth="1"/>
    <col min="14" max="14" width="5.125" style="3" hidden="1" customWidth="1"/>
    <col min="15" max="15" width="11.375" style="3" customWidth="1"/>
    <col min="16" max="16" width="13.375" style="3" customWidth="1"/>
    <col min="17" max="17" width="12.125" style="3" customWidth="1"/>
    <col min="18" max="16384" width="9.00390625" style="3" customWidth="1"/>
  </cols>
  <sheetData>
    <row r="1" spans="1:18" ht="15.75" customHeight="1">
      <c r="A1" s="203" t="s">
        <v>131</v>
      </c>
      <c r="B1" s="203"/>
      <c r="C1" s="174"/>
      <c r="D1" s="174"/>
      <c r="E1" s="174"/>
      <c r="F1" s="174"/>
      <c r="G1" s="174"/>
      <c r="H1" s="175"/>
      <c r="I1" s="176"/>
      <c r="J1" s="176"/>
      <c r="K1" s="175"/>
      <c r="L1" s="175"/>
      <c r="M1" s="176"/>
      <c r="N1" s="176"/>
      <c r="O1" s="175"/>
      <c r="P1" s="175"/>
      <c r="Q1" s="174"/>
      <c r="R1" s="174"/>
    </row>
    <row r="2" spans="1:18" ht="22.5" customHeight="1">
      <c r="A2" s="204" t="s">
        <v>149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73"/>
    </row>
    <row r="3" spans="1:18" ht="16.5" customHeight="1">
      <c r="A3" s="205" t="str">
        <f>'04 Dat lua'!A3:M3</f>
        <v>(Kem theo Báo cáo số:         /BC-UBND ngày       tháng 6 năm 2021 của UBND huyện Tuần Giáo)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73"/>
    </row>
    <row r="4" spans="1:18" ht="18" customHeight="1">
      <c r="A4" s="74"/>
      <c r="B4" s="74"/>
      <c r="C4" s="74"/>
      <c r="D4" s="74"/>
      <c r="E4" s="74"/>
      <c r="F4" s="74"/>
      <c r="G4" s="74"/>
      <c r="H4" s="206" t="s">
        <v>64</v>
      </c>
      <c r="I4" s="206"/>
      <c r="J4" s="206"/>
      <c r="K4" s="206"/>
      <c r="L4" s="206"/>
      <c r="M4" s="206"/>
      <c r="N4" s="206"/>
      <c r="O4" s="206"/>
      <c r="P4" s="206"/>
      <c r="Q4" s="206"/>
      <c r="R4" s="75"/>
    </row>
    <row r="5" spans="1:18" ht="42.75" customHeight="1">
      <c r="A5" s="207" t="s">
        <v>70</v>
      </c>
      <c r="B5" s="207" t="s">
        <v>1</v>
      </c>
      <c r="C5" s="207" t="s">
        <v>105</v>
      </c>
      <c r="D5" s="207" t="s">
        <v>2</v>
      </c>
      <c r="E5" s="202" t="s">
        <v>187</v>
      </c>
      <c r="F5" s="202"/>
      <c r="G5" s="202"/>
      <c r="H5" s="196" t="s">
        <v>206</v>
      </c>
      <c r="I5" s="190" t="s">
        <v>106</v>
      </c>
      <c r="J5" s="190"/>
      <c r="K5" s="190"/>
      <c r="L5" s="190"/>
      <c r="M5" s="191" t="s">
        <v>146</v>
      </c>
      <c r="N5" s="192"/>
      <c r="O5" s="192"/>
      <c r="P5" s="209"/>
      <c r="Q5" s="207" t="s">
        <v>3</v>
      </c>
      <c r="R5" s="174"/>
    </row>
    <row r="6" spans="1:18" ht="52.5" customHeight="1">
      <c r="A6" s="208"/>
      <c r="B6" s="208"/>
      <c r="C6" s="208"/>
      <c r="D6" s="208"/>
      <c r="E6" s="92" t="s">
        <v>188</v>
      </c>
      <c r="F6" s="92" t="s">
        <v>189</v>
      </c>
      <c r="G6" s="92" t="s">
        <v>189</v>
      </c>
      <c r="H6" s="197"/>
      <c r="I6" s="83" t="s">
        <v>182</v>
      </c>
      <c r="J6" s="83" t="s">
        <v>183</v>
      </c>
      <c r="K6" s="92" t="s">
        <v>185</v>
      </c>
      <c r="L6" s="92" t="s">
        <v>145</v>
      </c>
      <c r="M6" s="177" t="s">
        <v>182</v>
      </c>
      <c r="N6" s="177" t="s">
        <v>183</v>
      </c>
      <c r="O6" s="89" t="s">
        <v>185</v>
      </c>
      <c r="P6" s="89" t="s">
        <v>145</v>
      </c>
      <c r="Q6" s="208"/>
      <c r="R6" s="174"/>
    </row>
    <row r="7" spans="1:18" ht="33" customHeight="1" hidden="1">
      <c r="A7" s="103">
        <v>1</v>
      </c>
      <c r="B7" s="103">
        <v>2</v>
      </c>
      <c r="C7" s="103">
        <v>3</v>
      </c>
      <c r="D7" s="103">
        <v>4</v>
      </c>
      <c r="E7" s="92">
        <v>5</v>
      </c>
      <c r="F7" s="92">
        <v>6</v>
      </c>
      <c r="G7" s="92">
        <v>7</v>
      </c>
      <c r="H7" s="117" t="s">
        <v>198</v>
      </c>
      <c r="I7" s="83"/>
      <c r="J7" s="83"/>
      <c r="K7" s="92">
        <v>9</v>
      </c>
      <c r="L7" s="92">
        <v>10</v>
      </c>
      <c r="M7" s="177"/>
      <c r="N7" s="177"/>
      <c r="O7" s="89">
        <v>11</v>
      </c>
      <c r="P7" s="89">
        <v>12</v>
      </c>
      <c r="Q7" s="103">
        <v>13</v>
      </c>
      <c r="R7" s="174"/>
    </row>
    <row r="8" spans="1:18" ht="29.25" customHeight="1">
      <c r="A8" s="72"/>
      <c r="B8" s="72" t="s">
        <v>4</v>
      </c>
      <c r="C8" s="72"/>
      <c r="D8" s="85">
        <f>D9+D19</f>
        <v>37950</v>
      </c>
      <c r="E8" s="85">
        <f aca="true" t="shared" si="0" ref="E8:Q8">E9+E19</f>
        <v>15339.96</v>
      </c>
      <c r="F8" s="85">
        <f t="shared" si="0"/>
        <v>0</v>
      </c>
      <c r="G8" s="85">
        <f t="shared" si="0"/>
        <v>0</v>
      </c>
      <c r="H8" s="85">
        <f t="shared" si="0"/>
        <v>15339.96</v>
      </c>
      <c r="I8" s="85">
        <f t="shared" si="0"/>
        <v>13521.019</v>
      </c>
      <c r="J8" s="85">
        <f t="shared" si="0"/>
        <v>2076.8230000000003</v>
      </c>
      <c r="K8" s="85">
        <f t="shared" si="0"/>
        <v>62.548</v>
      </c>
      <c r="L8" s="85">
        <f t="shared" si="0"/>
        <v>15660.39</v>
      </c>
      <c r="M8" s="85">
        <f t="shared" si="0"/>
        <v>8000</v>
      </c>
      <c r="N8" s="85">
        <f t="shared" si="0"/>
        <v>6388.964999999999</v>
      </c>
      <c r="O8" s="85">
        <f t="shared" si="0"/>
        <v>1901.259</v>
      </c>
      <c r="P8" s="85">
        <f t="shared" si="0"/>
        <v>15333.198999999999</v>
      </c>
      <c r="Q8" s="85">
        <f t="shared" si="0"/>
        <v>0</v>
      </c>
      <c r="R8" s="174"/>
    </row>
    <row r="9" spans="1:18" s="7" customFormat="1" ht="29.25" customHeight="1">
      <c r="A9" s="72" t="s">
        <v>6</v>
      </c>
      <c r="B9" s="77" t="s">
        <v>40</v>
      </c>
      <c r="C9" s="72"/>
      <c r="D9" s="85">
        <f>D10</f>
        <v>14700</v>
      </c>
      <c r="E9" s="85">
        <f>E10</f>
        <v>5968.259999999999</v>
      </c>
      <c r="F9" s="85"/>
      <c r="G9" s="85"/>
      <c r="H9" s="85">
        <f aca="true" t="shared" si="1" ref="H9:Q9">H10</f>
        <v>5968.259999999999</v>
      </c>
      <c r="I9" s="85">
        <f t="shared" si="1"/>
        <v>12176</v>
      </c>
      <c r="J9" s="85">
        <f t="shared" si="1"/>
        <v>2076.8230000000003</v>
      </c>
      <c r="K9" s="85">
        <f t="shared" si="1"/>
        <v>62.548</v>
      </c>
      <c r="L9" s="85">
        <f t="shared" si="1"/>
        <v>14315.371</v>
      </c>
      <c r="M9" s="85">
        <f t="shared" si="1"/>
        <v>8000</v>
      </c>
      <c r="N9" s="85">
        <f t="shared" si="1"/>
        <v>5431.94</v>
      </c>
      <c r="O9" s="85">
        <f t="shared" si="1"/>
        <v>0</v>
      </c>
      <c r="P9" s="85">
        <f t="shared" si="1"/>
        <v>13431.939999999999</v>
      </c>
      <c r="Q9" s="85">
        <f t="shared" si="1"/>
        <v>0</v>
      </c>
      <c r="R9" s="67">
        <v>8</v>
      </c>
    </row>
    <row r="10" spans="1:18" s="7" customFormat="1" ht="29.25" customHeight="1">
      <c r="A10" s="72" t="s">
        <v>7</v>
      </c>
      <c r="B10" s="77" t="s">
        <v>132</v>
      </c>
      <c r="C10" s="72"/>
      <c r="D10" s="85">
        <f>SUM(D11:D18)</f>
        <v>14700</v>
      </c>
      <c r="E10" s="85">
        <f>SUM(E11:E18)</f>
        <v>5968.259999999999</v>
      </c>
      <c r="F10" s="85"/>
      <c r="G10" s="85"/>
      <c r="H10" s="85">
        <f aca="true" t="shared" si="2" ref="H10:Q10">SUM(H11:H18)</f>
        <v>5968.259999999999</v>
      </c>
      <c r="I10" s="85">
        <f t="shared" si="2"/>
        <v>12176</v>
      </c>
      <c r="J10" s="85">
        <f t="shared" si="2"/>
        <v>2076.8230000000003</v>
      </c>
      <c r="K10" s="85">
        <f t="shared" si="2"/>
        <v>62.548</v>
      </c>
      <c r="L10" s="85">
        <f t="shared" si="2"/>
        <v>14315.371</v>
      </c>
      <c r="M10" s="85">
        <f t="shared" si="2"/>
        <v>8000</v>
      </c>
      <c r="N10" s="85">
        <f t="shared" si="2"/>
        <v>5431.94</v>
      </c>
      <c r="O10" s="85">
        <f t="shared" si="2"/>
        <v>0</v>
      </c>
      <c r="P10" s="85">
        <f t="shared" si="2"/>
        <v>13431.939999999999</v>
      </c>
      <c r="Q10" s="85">
        <f t="shared" si="2"/>
        <v>0</v>
      </c>
      <c r="R10" s="54">
        <v>0</v>
      </c>
    </row>
    <row r="11" spans="1:18" ht="40.5" customHeight="1">
      <c r="A11" s="69">
        <v>1</v>
      </c>
      <c r="B11" s="78" t="s">
        <v>107</v>
      </c>
      <c r="C11" s="70" t="s">
        <v>90</v>
      </c>
      <c r="D11" s="84">
        <v>2000</v>
      </c>
      <c r="E11" s="84">
        <v>996.8</v>
      </c>
      <c r="F11" s="84"/>
      <c r="G11" s="84"/>
      <c r="H11" s="84">
        <f>E11+F11+G11</f>
        <v>996.8</v>
      </c>
      <c r="I11" s="86">
        <v>1600</v>
      </c>
      <c r="J11" s="86">
        <v>315</v>
      </c>
      <c r="K11" s="84">
        <v>62.548</v>
      </c>
      <c r="L11" s="84">
        <v>1977.548</v>
      </c>
      <c r="M11" s="86">
        <v>1000</v>
      </c>
      <c r="N11" s="86">
        <v>914.065</v>
      </c>
      <c r="O11" s="84"/>
      <c r="P11" s="84">
        <v>1914.065</v>
      </c>
      <c r="Q11" s="71"/>
      <c r="R11" s="76"/>
    </row>
    <row r="12" spans="1:18" ht="40.5" customHeight="1">
      <c r="A12" s="69">
        <v>2</v>
      </c>
      <c r="B12" s="178" t="s">
        <v>108</v>
      </c>
      <c r="C12" s="70" t="s">
        <v>109</v>
      </c>
      <c r="D12" s="84">
        <v>3000</v>
      </c>
      <c r="E12" s="84">
        <v>1097.26</v>
      </c>
      <c r="F12" s="84"/>
      <c r="G12" s="84"/>
      <c r="H12" s="84">
        <f aca="true" t="shared" si="3" ref="H12:H18">E12+F12+G12</f>
        <v>1097.26</v>
      </c>
      <c r="I12" s="86">
        <v>1800</v>
      </c>
      <c r="J12" s="86">
        <v>1178.102</v>
      </c>
      <c r="K12" s="84"/>
      <c r="L12" s="84">
        <v>2978.102</v>
      </c>
      <c r="M12" s="86">
        <v>1500</v>
      </c>
      <c r="N12" s="86">
        <v>1097.3</v>
      </c>
      <c r="O12" s="84"/>
      <c r="P12" s="84">
        <v>2597.3</v>
      </c>
      <c r="Q12" s="71"/>
      <c r="R12" s="76"/>
    </row>
    <row r="13" spans="1:18" ht="40.5" customHeight="1">
      <c r="A13" s="69">
        <v>3</v>
      </c>
      <c r="B13" s="178" t="s">
        <v>110</v>
      </c>
      <c r="C13" s="70" t="s">
        <v>95</v>
      </c>
      <c r="D13" s="84">
        <v>2000</v>
      </c>
      <c r="E13" s="84">
        <v>978.1</v>
      </c>
      <c r="F13" s="84"/>
      <c r="G13" s="84"/>
      <c r="H13" s="84">
        <f t="shared" si="3"/>
        <v>978.1</v>
      </c>
      <c r="I13" s="86">
        <v>1978.1</v>
      </c>
      <c r="J13" s="86"/>
      <c r="K13" s="84"/>
      <c r="L13" s="84">
        <v>1978.1</v>
      </c>
      <c r="M13" s="86">
        <v>1000</v>
      </c>
      <c r="N13" s="86">
        <v>893.652</v>
      </c>
      <c r="O13" s="84"/>
      <c r="P13" s="84">
        <v>1893.652</v>
      </c>
      <c r="Q13" s="71"/>
      <c r="R13" s="76"/>
    </row>
    <row r="14" spans="1:18" ht="40.5" customHeight="1">
      <c r="A14" s="69">
        <v>4</v>
      </c>
      <c r="B14" s="178" t="s">
        <v>111</v>
      </c>
      <c r="C14" s="70" t="s">
        <v>112</v>
      </c>
      <c r="D14" s="84">
        <v>2000</v>
      </c>
      <c r="E14" s="84">
        <v>998.2</v>
      </c>
      <c r="F14" s="84"/>
      <c r="G14" s="84"/>
      <c r="H14" s="84">
        <f t="shared" si="3"/>
        <v>998.2</v>
      </c>
      <c r="I14" s="86">
        <v>1400</v>
      </c>
      <c r="J14" s="86">
        <v>583.721</v>
      </c>
      <c r="K14" s="84"/>
      <c r="L14" s="84">
        <v>1983.721</v>
      </c>
      <c r="M14" s="86">
        <v>1000</v>
      </c>
      <c r="N14" s="86">
        <v>921.251</v>
      </c>
      <c r="O14" s="84"/>
      <c r="P14" s="84">
        <v>1921.251</v>
      </c>
      <c r="Q14" s="71"/>
      <c r="R14" s="76"/>
    </row>
    <row r="15" spans="1:18" ht="40.5" customHeight="1">
      <c r="A15" s="69">
        <v>5</v>
      </c>
      <c r="B15" s="178" t="s">
        <v>113</v>
      </c>
      <c r="C15" s="70" t="s">
        <v>89</v>
      </c>
      <c r="D15" s="84">
        <v>1500</v>
      </c>
      <c r="E15" s="84">
        <v>562.9</v>
      </c>
      <c r="F15" s="84"/>
      <c r="G15" s="84"/>
      <c r="H15" s="84">
        <f t="shared" si="3"/>
        <v>562.9</v>
      </c>
      <c r="I15" s="86">
        <v>1462.9</v>
      </c>
      <c r="J15" s="86"/>
      <c r="K15" s="84"/>
      <c r="L15" s="84">
        <v>1462.9</v>
      </c>
      <c r="M15" s="86">
        <v>900</v>
      </c>
      <c r="N15" s="86">
        <v>507.575</v>
      </c>
      <c r="O15" s="84"/>
      <c r="P15" s="84">
        <v>1407.575</v>
      </c>
      <c r="Q15" s="71"/>
      <c r="R15" s="76"/>
    </row>
    <row r="16" spans="1:18" ht="40.5" customHeight="1">
      <c r="A16" s="69">
        <v>6</v>
      </c>
      <c r="B16" s="178" t="s">
        <v>114</v>
      </c>
      <c r="C16" s="70" t="s">
        <v>92</v>
      </c>
      <c r="D16" s="84">
        <v>1200</v>
      </c>
      <c r="E16" s="84">
        <v>544.5</v>
      </c>
      <c r="F16" s="84"/>
      <c r="G16" s="84"/>
      <c r="H16" s="84">
        <f t="shared" si="3"/>
        <v>544.5</v>
      </c>
      <c r="I16" s="86">
        <v>1144.5</v>
      </c>
      <c r="J16" s="86"/>
      <c r="K16" s="84"/>
      <c r="L16" s="84">
        <v>1144.5</v>
      </c>
      <c r="M16" s="86">
        <v>600</v>
      </c>
      <c r="N16" s="86">
        <v>505.12</v>
      </c>
      <c r="O16" s="84"/>
      <c r="P16" s="84">
        <v>1105.12</v>
      </c>
      <c r="Q16" s="79"/>
      <c r="R16" s="174"/>
    </row>
    <row r="17" spans="1:18" ht="40.5" customHeight="1">
      <c r="A17" s="69">
        <v>7</v>
      </c>
      <c r="B17" s="178" t="s">
        <v>115</v>
      </c>
      <c r="C17" s="70" t="s">
        <v>96</v>
      </c>
      <c r="D17" s="84">
        <v>1500</v>
      </c>
      <c r="E17" s="84">
        <v>134.8</v>
      </c>
      <c r="F17" s="84"/>
      <c r="G17" s="84"/>
      <c r="H17" s="84">
        <f t="shared" si="3"/>
        <v>134.8</v>
      </c>
      <c r="I17" s="86">
        <v>1334.8</v>
      </c>
      <c r="J17" s="86"/>
      <c r="K17" s="84"/>
      <c r="L17" s="84">
        <v>1334.8</v>
      </c>
      <c r="M17" s="86">
        <v>1200</v>
      </c>
      <c r="N17" s="86"/>
      <c r="O17" s="84"/>
      <c r="P17" s="84">
        <v>1200</v>
      </c>
      <c r="Q17" s="79"/>
      <c r="R17" s="174"/>
    </row>
    <row r="18" spans="1:18" ht="40.5" customHeight="1">
      <c r="A18" s="69">
        <v>8</v>
      </c>
      <c r="B18" s="79" t="s">
        <v>116</v>
      </c>
      <c r="C18" s="70" t="s">
        <v>109</v>
      </c>
      <c r="D18" s="84">
        <v>1500</v>
      </c>
      <c r="E18" s="84">
        <v>655.7</v>
      </c>
      <c r="F18" s="84"/>
      <c r="G18" s="84"/>
      <c r="H18" s="84">
        <f t="shared" si="3"/>
        <v>655.7</v>
      </c>
      <c r="I18" s="86">
        <v>1455.7</v>
      </c>
      <c r="J18" s="86"/>
      <c r="K18" s="84"/>
      <c r="L18" s="84">
        <v>1455.7</v>
      </c>
      <c r="M18" s="86">
        <v>800</v>
      </c>
      <c r="N18" s="86">
        <v>592.977</v>
      </c>
      <c r="O18" s="84"/>
      <c r="P18" s="84">
        <v>1392.9769999999999</v>
      </c>
      <c r="Q18" s="79"/>
      <c r="R18" s="174"/>
    </row>
    <row r="19" spans="1:18" s="7" customFormat="1" ht="40.5" customHeight="1">
      <c r="A19" s="173" t="s">
        <v>10</v>
      </c>
      <c r="B19" s="68" t="s">
        <v>117</v>
      </c>
      <c r="C19" s="179"/>
      <c r="D19" s="85">
        <f>D20</f>
        <v>23250</v>
      </c>
      <c r="E19" s="85">
        <f>E20</f>
        <v>9371.7</v>
      </c>
      <c r="F19" s="85"/>
      <c r="G19" s="85"/>
      <c r="H19" s="85">
        <f aca="true" t="shared" si="4" ref="H19:Q19">H20</f>
        <v>9371.7</v>
      </c>
      <c r="I19" s="85">
        <f t="shared" si="4"/>
        <v>1345.019</v>
      </c>
      <c r="J19" s="85">
        <f t="shared" si="4"/>
        <v>0</v>
      </c>
      <c r="K19" s="85">
        <f t="shared" si="4"/>
        <v>0</v>
      </c>
      <c r="L19" s="85">
        <f t="shared" si="4"/>
        <v>1345.019</v>
      </c>
      <c r="M19" s="85">
        <f t="shared" si="4"/>
        <v>0</v>
      </c>
      <c r="N19" s="85">
        <f t="shared" si="4"/>
        <v>957.025</v>
      </c>
      <c r="O19" s="85">
        <f t="shared" si="4"/>
        <v>1901.259</v>
      </c>
      <c r="P19" s="85">
        <f t="shared" si="4"/>
        <v>1901.259</v>
      </c>
      <c r="Q19" s="85">
        <f t="shared" si="4"/>
        <v>0</v>
      </c>
      <c r="R19" s="67">
        <v>10</v>
      </c>
    </row>
    <row r="20" spans="1:18" s="7" customFormat="1" ht="29.25" customHeight="1">
      <c r="A20" s="72" t="s">
        <v>7</v>
      </c>
      <c r="B20" s="77" t="s">
        <v>132</v>
      </c>
      <c r="C20" s="72"/>
      <c r="D20" s="85">
        <f>SUM(D21:D30)</f>
        <v>23250</v>
      </c>
      <c r="E20" s="85">
        <f>SUM(E21:E30)</f>
        <v>9371.7</v>
      </c>
      <c r="F20" s="85"/>
      <c r="G20" s="85"/>
      <c r="H20" s="85">
        <f aca="true" t="shared" si="5" ref="H20:P20">SUM(H21:H30)</f>
        <v>9371.7</v>
      </c>
      <c r="I20" s="85">
        <f t="shared" si="5"/>
        <v>1345.019</v>
      </c>
      <c r="J20" s="85">
        <f t="shared" si="5"/>
        <v>0</v>
      </c>
      <c r="K20" s="85">
        <f t="shared" si="5"/>
        <v>0</v>
      </c>
      <c r="L20" s="85">
        <f t="shared" si="5"/>
        <v>1345.019</v>
      </c>
      <c r="M20" s="85">
        <f t="shared" si="5"/>
        <v>0</v>
      </c>
      <c r="N20" s="85">
        <f t="shared" si="5"/>
        <v>957.025</v>
      </c>
      <c r="O20" s="85">
        <f t="shared" si="5"/>
        <v>1901.259</v>
      </c>
      <c r="P20" s="85">
        <f t="shared" si="5"/>
        <v>1901.259</v>
      </c>
      <c r="Q20" s="54">
        <v>0</v>
      </c>
      <c r="R20" s="67"/>
    </row>
    <row r="21" spans="1:18" ht="40.5" customHeight="1">
      <c r="A21" s="80">
        <v>1</v>
      </c>
      <c r="B21" s="81" t="s">
        <v>118</v>
      </c>
      <c r="C21" s="80" t="s">
        <v>98</v>
      </c>
      <c r="D21" s="84">
        <v>2400</v>
      </c>
      <c r="E21" s="84">
        <v>1000</v>
      </c>
      <c r="F21" s="84"/>
      <c r="G21" s="84"/>
      <c r="H21" s="84">
        <f aca="true" t="shared" si="6" ref="H21:H30">E21+F21+G21</f>
        <v>1000</v>
      </c>
      <c r="I21" s="86">
        <v>147.705</v>
      </c>
      <c r="J21" s="86"/>
      <c r="K21" s="84"/>
      <c r="L21" s="84">
        <v>147.705</v>
      </c>
      <c r="M21" s="86"/>
      <c r="N21" s="86"/>
      <c r="O21" s="84">
        <v>800</v>
      </c>
      <c r="P21" s="84">
        <v>800</v>
      </c>
      <c r="Q21" s="69" t="s">
        <v>184</v>
      </c>
      <c r="R21" s="174"/>
    </row>
    <row r="22" spans="1:18" ht="40.5" customHeight="1">
      <c r="A22" s="80">
        <v>2</v>
      </c>
      <c r="B22" s="81" t="s">
        <v>119</v>
      </c>
      <c r="C22" s="80" t="s">
        <v>120</v>
      </c>
      <c r="D22" s="84">
        <v>2300</v>
      </c>
      <c r="E22" s="84">
        <v>971.7</v>
      </c>
      <c r="F22" s="84"/>
      <c r="G22" s="84"/>
      <c r="H22" s="84">
        <f t="shared" si="6"/>
        <v>971.7</v>
      </c>
      <c r="I22" s="86">
        <v>146.272</v>
      </c>
      <c r="J22" s="86"/>
      <c r="K22" s="84"/>
      <c r="L22" s="84">
        <v>146.272</v>
      </c>
      <c r="M22" s="86"/>
      <c r="N22" s="86">
        <v>957.025</v>
      </c>
      <c r="O22" s="84">
        <v>957.025</v>
      </c>
      <c r="P22" s="84">
        <v>957.025</v>
      </c>
      <c r="Q22" s="69" t="s">
        <v>184</v>
      </c>
      <c r="R22" s="174"/>
    </row>
    <row r="23" spans="1:18" ht="40.5" customHeight="1">
      <c r="A23" s="80">
        <v>3</v>
      </c>
      <c r="B23" s="81" t="s">
        <v>121</v>
      </c>
      <c r="C23" s="82" t="s">
        <v>122</v>
      </c>
      <c r="D23" s="84">
        <v>2650</v>
      </c>
      <c r="E23" s="84">
        <v>1100</v>
      </c>
      <c r="F23" s="84"/>
      <c r="G23" s="84"/>
      <c r="H23" s="84">
        <f t="shared" si="6"/>
        <v>1100</v>
      </c>
      <c r="I23" s="86">
        <v>156.329</v>
      </c>
      <c r="J23" s="86"/>
      <c r="K23" s="84"/>
      <c r="L23" s="84">
        <v>156.329</v>
      </c>
      <c r="M23" s="86"/>
      <c r="N23" s="86"/>
      <c r="O23" s="84"/>
      <c r="P23" s="85">
        <v>0</v>
      </c>
      <c r="Q23" s="79"/>
      <c r="R23" s="174"/>
    </row>
    <row r="24" spans="1:18" ht="40.5" customHeight="1">
      <c r="A24" s="80">
        <v>4</v>
      </c>
      <c r="B24" s="81" t="s">
        <v>123</v>
      </c>
      <c r="C24" s="82" t="s">
        <v>55</v>
      </c>
      <c r="D24" s="84">
        <v>2700</v>
      </c>
      <c r="E24" s="84">
        <v>1100</v>
      </c>
      <c r="F24" s="84"/>
      <c r="G24" s="84"/>
      <c r="H24" s="84">
        <f t="shared" si="6"/>
        <v>1100</v>
      </c>
      <c r="I24" s="86">
        <v>140.494</v>
      </c>
      <c r="J24" s="86"/>
      <c r="K24" s="84"/>
      <c r="L24" s="84">
        <v>140.494</v>
      </c>
      <c r="M24" s="86"/>
      <c r="N24" s="86"/>
      <c r="O24" s="84"/>
      <c r="P24" s="85">
        <v>0</v>
      </c>
      <c r="Q24" s="79"/>
      <c r="R24" s="174"/>
    </row>
    <row r="25" spans="1:18" ht="40.5" customHeight="1">
      <c r="A25" s="80">
        <v>5</v>
      </c>
      <c r="B25" s="81" t="s">
        <v>124</v>
      </c>
      <c r="C25" s="80" t="s">
        <v>97</v>
      </c>
      <c r="D25" s="84">
        <v>2200</v>
      </c>
      <c r="E25" s="84">
        <v>800</v>
      </c>
      <c r="F25" s="84"/>
      <c r="G25" s="84"/>
      <c r="H25" s="84">
        <f t="shared" si="6"/>
        <v>800</v>
      </c>
      <c r="I25" s="86">
        <v>121.131</v>
      </c>
      <c r="J25" s="86"/>
      <c r="K25" s="84"/>
      <c r="L25" s="84">
        <v>121.131</v>
      </c>
      <c r="M25" s="86"/>
      <c r="N25" s="86"/>
      <c r="O25" s="84"/>
      <c r="P25" s="85">
        <v>0</v>
      </c>
      <c r="Q25" s="79"/>
      <c r="R25" s="174"/>
    </row>
    <row r="26" spans="1:18" ht="40.5" customHeight="1">
      <c r="A26" s="80">
        <v>6</v>
      </c>
      <c r="B26" s="81" t="s">
        <v>125</v>
      </c>
      <c r="C26" s="80" t="s">
        <v>92</v>
      </c>
      <c r="D26" s="84">
        <v>2100</v>
      </c>
      <c r="E26" s="84">
        <v>800</v>
      </c>
      <c r="F26" s="84"/>
      <c r="G26" s="84"/>
      <c r="H26" s="84">
        <f t="shared" si="6"/>
        <v>800</v>
      </c>
      <c r="I26" s="86">
        <v>116.802</v>
      </c>
      <c r="J26" s="86"/>
      <c r="K26" s="84"/>
      <c r="L26" s="84">
        <v>116.802</v>
      </c>
      <c r="M26" s="86"/>
      <c r="N26" s="86"/>
      <c r="O26" s="84"/>
      <c r="P26" s="85">
        <v>0</v>
      </c>
      <c r="Q26" s="79"/>
      <c r="R26" s="174"/>
    </row>
    <row r="27" spans="1:18" ht="40.5" customHeight="1">
      <c r="A27" s="80">
        <v>7</v>
      </c>
      <c r="B27" s="81" t="s">
        <v>126</v>
      </c>
      <c r="C27" s="80" t="s">
        <v>127</v>
      </c>
      <c r="D27" s="84">
        <v>2000</v>
      </c>
      <c r="E27" s="84">
        <v>800</v>
      </c>
      <c r="F27" s="84"/>
      <c r="G27" s="84"/>
      <c r="H27" s="84">
        <f t="shared" si="6"/>
        <v>800</v>
      </c>
      <c r="I27" s="86">
        <v>111.902</v>
      </c>
      <c r="J27" s="86"/>
      <c r="K27" s="84"/>
      <c r="L27" s="84">
        <v>111.902</v>
      </c>
      <c r="M27" s="86"/>
      <c r="N27" s="86"/>
      <c r="O27" s="84"/>
      <c r="P27" s="85">
        <v>0</v>
      </c>
      <c r="Q27" s="79"/>
      <c r="R27" s="174"/>
    </row>
    <row r="28" spans="1:18" ht="40.5" customHeight="1">
      <c r="A28" s="80">
        <v>8</v>
      </c>
      <c r="B28" s="81" t="s">
        <v>128</v>
      </c>
      <c r="C28" s="80" t="s">
        <v>95</v>
      </c>
      <c r="D28" s="84">
        <v>2000</v>
      </c>
      <c r="E28" s="84">
        <v>800</v>
      </c>
      <c r="F28" s="84"/>
      <c r="G28" s="84"/>
      <c r="H28" s="84">
        <f t="shared" si="6"/>
        <v>800</v>
      </c>
      <c r="I28" s="86">
        <v>112.187</v>
      </c>
      <c r="J28" s="86"/>
      <c r="K28" s="84"/>
      <c r="L28" s="84">
        <v>112.187</v>
      </c>
      <c r="M28" s="86"/>
      <c r="N28" s="86"/>
      <c r="O28" s="84"/>
      <c r="P28" s="85">
        <v>0</v>
      </c>
      <c r="Q28" s="79"/>
      <c r="R28" s="174"/>
    </row>
    <row r="29" spans="1:18" ht="40.5" customHeight="1">
      <c r="A29" s="80">
        <v>9</v>
      </c>
      <c r="B29" s="81" t="s">
        <v>129</v>
      </c>
      <c r="C29" s="80" t="s">
        <v>90</v>
      </c>
      <c r="D29" s="84">
        <v>2300</v>
      </c>
      <c r="E29" s="84">
        <v>900</v>
      </c>
      <c r="F29" s="84"/>
      <c r="G29" s="84"/>
      <c r="H29" s="84">
        <f t="shared" si="6"/>
        <v>900</v>
      </c>
      <c r="I29" s="86">
        <v>136.487</v>
      </c>
      <c r="J29" s="86"/>
      <c r="K29" s="84"/>
      <c r="L29" s="84">
        <v>136.487</v>
      </c>
      <c r="M29" s="86"/>
      <c r="N29" s="86"/>
      <c r="O29" s="84"/>
      <c r="P29" s="85">
        <v>0</v>
      </c>
      <c r="Q29" s="79"/>
      <c r="R29" s="174"/>
    </row>
    <row r="30" spans="1:18" ht="40.5" customHeight="1">
      <c r="A30" s="80">
        <v>10</v>
      </c>
      <c r="B30" s="81" t="s">
        <v>130</v>
      </c>
      <c r="C30" s="80" t="s">
        <v>73</v>
      </c>
      <c r="D30" s="84">
        <v>2600</v>
      </c>
      <c r="E30" s="84">
        <v>1100</v>
      </c>
      <c r="F30" s="84"/>
      <c r="G30" s="84"/>
      <c r="H30" s="84">
        <f t="shared" si="6"/>
        <v>1100</v>
      </c>
      <c r="I30" s="86">
        <v>155.71</v>
      </c>
      <c r="J30" s="86"/>
      <c r="K30" s="84"/>
      <c r="L30" s="84">
        <v>155.71</v>
      </c>
      <c r="M30" s="86"/>
      <c r="N30" s="86"/>
      <c r="O30" s="84">
        <v>144.234</v>
      </c>
      <c r="P30" s="84">
        <v>144.234</v>
      </c>
      <c r="Q30" s="69"/>
      <c r="R30" s="174"/>
    </row>
  </sheetData>
  <sheetProtection/>
  <mergeCells count="13">
    <mergeCell ref="I5:L5"/>
    <mergeCell ref="M5:P5"/>
    <mergeCell ref="E5:G5"/>
    <mergeCell ref="A1:B1"/>
    <mergeCell ref="A2:Q2"/>
    <mergeCell ref="A3:Q3"/>
    <mergeCell ref="H4:Q4"/>
    <mergeCell ref="A5:A6"/>
    <mergeCell ref="B5:B6"/>
    <mergeCell ref="C5:C6"/>
    <mergeCell ref="D5:D6"/>
    <mergeCell ref="H5:H6"/>
    <mergeCell ref="Q5:Q6"/>
  </mergeCells>
  <printOptions/>
  <pageMargins left="0.4330708661417323" right="0.1968503937007874" top="0.4724409448818898" bottom="0.4330708661417323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tabSelected="1" view="pageBreakPreview" zoomScale="70" zoomScaleSheetLayoutView="70" zoomScalePageLayoutView="0" workbookViewId="0" topLeftCell="A1">
      <selection activeCell="J10" sqref="J10"/>
    </sheetView>
  </sheetViews>
  <sheetFormatPr defaultColWidth="9.00390625" defaultRowHeight="15.75"/>
  <cols>
    <col min="1" max="1" width="6.00390625" style="3" customWidth="1"/>
    <col min="2" max="2" width="43.875" style="3" customWidth="1"/>
    <col min="3" max="3" width="14.875" style="4" customWidth="1"/>
    <col min="4" max="4" width="12.25390625" style="3" customWidth="1"/>
    <col min="5" max="7" width="12.25390625" style="3" hidden="1" customWidth="1"/>
    <col min="8" max="12" width="13.25390625" style="3" customWidth="1"/>
    <col min="13" max="13" width="11.75390625" style="3" customWidth="1"/>
    <col min="14" max="14" width="5.125" style="3" customWidth="1"/>
    <col min="15" max="16384" width="9.00390625" style="3" customWidth="1"/>
  </cols>
  <sheetData>
    <row r="1" spans="1:12" ht="15.75" customHeight="1">
      <c r="A1" s="203" t="s">
        <v>151</v>
      </c>
      <c r="B1" s="203"/>
      <c r="H1" s="65"/>
      <c r="I1" s="65"/>
      <c r="J1" s="65"/>
      <c r="K1" s="65"/>
      <c r="L1" s="65"/>
    </row>
    <row r="2" spans="1:14" ht="22.5" customHeight="1">
      <c r="A2" s="214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47"/>
    </row>
    <row r="3" spans="1:14" ht="16.5" customHeight="1">
      <c r="A3" s="215" t="str">
        <f>'04 Dat lua'!A3:M3</f>
        <v>(Kem theo Báo cáo số:         /BC-UBND ngày       tháng 6 năm 2021 của UBND huyện Tuần Giáo)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47"/>
    </row>
    <row r="4" spans="1:14" ht="18" customHeight="1">
      <c r="A4" s="48"/>
      <c r="B4" s="48"/>
      <c r="C4" s="48"/>
      <c r="D4" s="48"/>
      <c r="E4" s="48"/>
      <c r="F4" s="48"/>
      <c r="G4" s="48"/>
      <c r="H4" s="216" t="s">
        <v>64</v>
      </c>
      <c r="I4" s="216"/>
      <c r="J4" s="216"/>
      <c r="K4" s="216"/>
      <c r="L4" s="216"/>
      <c r="M4" s="216"/>
      <c r="N4" s="49"/>
    </row>
    <row r="5" spans="1:13" ht="42.75" customHeight="1">
      <c r="A5" s="212" t="s">
        <v>70</v>
      </c>
      <c r="B5" s="212" t="s">
        <v>1</v>
      </c>
      <c r="C5" s="212" t="s">
        <v>105</v>
      </c>
      <c r="D5" s="212" t="s">
        <v>2</v>
      </c>
      <c r="E5" s="202" t="s">
        <v>187</v>
      </c>
      <c r="F5" s="202"/>
      <c r="G5" s="202"/>
      <c r="H5" s="210" t="s">
        <v>206</v>
      </c>
      <c r="I5" s="190" t="s">
        <v>106</v>
      </c>
      <c r="J5" s="190"/>
      <c r="K5" s="190" t="s">
        <v>146</v>
      </c>
      <c r="L5" s="190"/>
      <c r="M5" s="212" t="s">
        <v>3</v>
      </c>
    </row>
    <row r="6" spans="1:13" ht="53.25" customHeight="1">
      <c r="A6" s="213"/>
      <c r="B6" s="213"/>
      <c r="C6" s="213"/>
      <c r="D6" s="213"/>
      <c r="E6" s="92" t="s">
        <v>190</v>
      </c>
      <c r="F6" s="92" t="s">
        <v>189</v>
      </c>
      <c r="G6" s="92" t="s">
        <v>189</v>
      </c>
      <c r="H6" s="211"/>
      <c r="I6" s="89" t="s">
        <v>180</v>
      </c>
      <c r="J6" s="89" t="s">
        <v>145</v>
      </c>
      <c r="K6" s="89" t="s">
        <v>180</v>
      </c>
      <c r="L6" s="89" t="s">
        <v>145</v>
      </c>
      <c r="M6" s="213"/>
    </row>
    <row r="7" spans="1:13" ht="26.25" customHeight="1" hidden="1">
      <c r="A7" s="31">
        <v>1</v>
      </c>
      <c r="B7" s="31">
        <v>2</v>
      </c>
      <c r="C7" s="31">
        <v>3</v>
      </c>
      <c r="D7" s="92">
        <v>4</v>
      </c>
      <c r="E7" s="92">
        <v>5</v>
      </c>
      <c r="F7" s="92">
        <v>6</v>
      </c>
      <c r="G7" s="92">
        <v>7</v>
      </c>
      <c r="H7" s="102" t="s">
        <v>198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14" s="7" customFormat="1" ht="41.25" customHeight="1">
      <c r="A8" s="31" t="s">
        <v>6</v>
      </c>
      <c r="B8" s="53" t="s">
        <v>199</v>
      </c>
      <c r="C8" s="31"/>
      <c r="D8" s="51">
        <f>D9</f>
        <v>44000</v>
      </c>
      <c r="E8" s="51">
        <f>E9</f>
        <v>30000</v>
      </c>
      <c r="F8" s="51"/>
      <c r="G8" s="51"/>
      <c r="H8" s="51">
        <f>H9</f>
        <v>30000</v>
      </c>
      <c r="I8" s="51"/>
      <c r="J8" s="51"/>
      <c r="K8" s="51"/>
      <c r="L8" s="51"/>
      <c r="M8" s="52"/>
      <c r="N8" s="7">
        <v>8</v>
      </c>
    </row>
    <row r="9" spans="1:13" s="7" customFormat="1" ht="49.5" customHeight="1">
      <c r="A9" s="31" t="s">
        <v>7</v>
      </c>
      <c r="B9" s="53" t="s">
        <v>153</v>
      </c>
      <c r="C9" s="31"/>
      <c r="D9" s="54">
        <f>SUM(D10:D11)</f>
        <v>44000</v>
      </c>
      <c r="E9" s="54">
        <f>E10+E11</f>
        <v>30000</v>
      </c>
      <c r="F9" s="54"/>
      <c r="G9" s="54"/>
      <c r="H9" s="54">
        <f>E9+F9+G9</f>
        <v>30000</v>
      </c>
      <c r="I9" s="54"/>
      <c r="J9" s="54"/>
      <c r="K9" s="54"/>
      <c r="L9" s="54"/>
      <c r="M9" s="52"/>
    </row>
    <row r="10" spans="1:14" ht="49.5" customHeight="1">
      <c r="A10" s="23">
        <v>1</v>
      </c>
      <c r="B10" s="55" t="s">
        <v>154</v>
      </c>
      <c r="C10" s="26" t="s">
        <v>155</v>
      </c>
      <c r="D10" s="56">
        <v>38000</v>
      </c>
      <c r="E10" s="56">
        <v>25000</v>
      </c>
      <c r="F10" s="56"/>
      <c r="G10" s="56"/>
      <c r="H10" s="56">
        <f>E10+F10+G10</f>
        <v>25000</v>
      </c>
      <c r="I10" s="56"/>
      <c r="J10" s="56"/>
      <c r="K10" s="56"/>
      <c r="L10" s="56"/>
      <c r="M10" s="30"/>
      <c r="N10" s="50"/>
    </row>
    <row r="11" spans="1:14" ht="49.5" customHeight="1">
      <c r="A11" s="23">
        <v>2</v>
      </c>
      <c r="B11" s="97" t="s">
        <v>156</v>
      </c>
      <c r="C11" s="26" t="s">
        <v>55</v>
      </c>
      <c r="D11" s="56">
        <v>6000</v>
      </c>
      <c r="E11" s="56">
        <v>5000</v>
      </c>
      <c r="F11" s="56"/>
      <c r="G11" s="56"/>
      <c r="H11" s="56">
        <f>E11+F11+G11</f>
        <v>5000</v>
      </c>
      <c r="I11" s="56"/>
      <c r="J11" s="56"/>
      <c r="K11" s="56"/>
      <c r="L11" s="56"/>
      <c r="M11" s="30"/>
      <c r="N11" s="50"/>
    </row>
  </sheetData>
  <sheetProtection/>
  <mergeCells count="13">
    <mergeCell ref="B5:B6"/>
    <mergeCell ref="C5:C6"/>
    <mergeCell ref="D5:D6"/>
    <mergeCell ref="H5:H6"/>
    <mergeCell ref="I5:J5"/>
    <mergeCell ref="E5:G5"/>
    <mergeCell ref="K5:L5"/>
    <mergeCell ref="M5:M6"/>
    <mergeCell ref="A1:B1"/>
    <mergeCell ref="A2:M2"/>
    <mergeCell ref="A3:M3"/>
    <mergeCell ref="H4:M4"/>
    <mergeCell ref="A5:A6"/>
  </mergeCells>
  <printOptions/>
  <pageMargins left="0.1968503937007874" right="0.35433070866141736" top="0.7874015748031497" bottom="0.4330708661417323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2021-06-05T01:49:28Z</cp:lastPrinted>
  <dcterms:created xsi:type="dcterms:W3CDTF">2020-09-08T09:01:28Z</dcterms:created>
  <dcterms:modified xsi:type="dcterms:W3CDTF">2021-06-04T13:35:27Z</dcterms:modified>
  <cp:category/>
  <cp:version/>
  <cp:contentType/>
  <cp:contentStatus/>
</cp:coreProperties>
</file>