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6080" windowHeight="8250" activeTab="1"/>
  </bookViews>
  <sheets>
    <sheet name="TH chung" sheetId="1" r:id="rId1"/>
    <sheet name="th kq kiểm tra" sheetId="2" r:id="rId2"/>
  </sheets>
  <definedNames>
    <definedName name="_xlnm.Print_Titles" localSheetId="0">'TH chung'!$3:$3</definedName>
    <definedName name="_xlnm.Print_Titles" localSheetId="1">'th kq kiểm tra'!$3:$4</definedName>
  </definedNames>
  <calcPr fullCalcOnLoad="1"/>
</workbook>
</file>

<file path=xl/sharedStrings.xml><?xml version="1.0" encoding="utf-8"?>
<sst xmlns="http://schemas.openxmlformats.org/spreadsheetml/2006/main" count="231" uniqueCount="70">
  <si>
    <t>TT</t>
  </si>
  <si>
    <t>Bưởi diễn</t>
  </si>
  <si>
    <t>Nhãn chín muộn</t>
  </si>
  <si>
    <t>Chiềng Sinh</t>
  </si>
  <si>
    <t>Chiềng Đông</t>
  </si>
  <si>
    <t>Nà Sáy</t>
  </si>
  <si>
    <t>Mường Khong</t>
  </si>
  <si>
    <t>Mường Thín</t>
  </si>
  <si>
    <t>Quài Tở</t>
  </si>
  <si>
    <t>Quài Cang</t>
  </si>
  <si>
    <t>Quài Nưa</t>
  </si>
  <si>
    <t>Mùn Chung</t>
  </si>
  <si>
    <t>Nà Tòng</t>
  </si>
  <si>
    <t>Mường Mùn</t>
  </si>
  <si>
    <t>Phình Sáng</t>
  </si>
  <si>
    <t>Rạng Đông</t>
  </si>
  <si>
    <t>Tỏa Tình</t>
  </si>
  <si>
    <t>Pú Nhung</t>
  </si>
  <si>
    <t>Tênh Phông</t>
  </si>
  <si>
    <t>Tổng cộng</t>
  </si>
  <si>
    <t>Năm</t>
  </si>
  <si>
    <t>Xã</t>
  </si>
  <si>
    <t>Loại cây trồng</t>
  </si>
  <si>
    <t>Diện tích (ha)</t>
  </si>
  <si>
    <t>Ta Ma</t>
  </si>
  <si>
    <t>Bưởi da xanh</t>
  </si>
  <si>
    <t>Xoài đài loan</t>
  </si>
  <si>
    <t>Pú Xi</t>
  </si>
  <si>
    <t>Lê đài loan</t>
  </si>
  <si>
    <t>Mít thái</t>
  </si>
  <si>
    <t>Nguồn vốn chương CTMTQG xây dựng NTM</t>
  </si>
  <si>
    <t>Ghi chú</t>
  </si>
  <si>
    <t xml:space="preserve">Nguồn vốn thực hiện Quyết định 45/QĐ-UBND ngày 24/12/2018 </t>
  </si>
  <si>
    <t>Chanh leo tím</t>
  </si>
  <si>
    <t>Phòng Nông nghiệp và PTNT làm chủ đầu tư</t>
  </si>
  <si>
    <t>Trung tâm dịch vụ NN huyện làm chủ đầu tư</t>
  </si>
  <si>
    <t>Xoài GL4</t>
  </si>
  <si>
    <t>Các xã làm chủ đầu tư</t>
  </si>
  <si>
    <t>I</t>
  </si>
  <si>
    <t>II</t>
  </si>
  <si>
    <t>III</t>
  </si>
  <si>
    <t>Mườn Mùn</t>
  </si>
  <si>
    <t>Lê đài nông</t>
  </si>
  <si>
    <t>Nguồn vốn hỗ trợ cho xã cơ bản đạt chuẩn NTM</t>
  </si>
  <si>
    <t xml:space="preserve">Tổng </t>
  </si>
  <si>
    <t>Kết quả kiểm tra</t>
  </si>
  <si>
    <t>Tam Ma</t>
  </si>
  <si>
    <t>Chanh leo Tím</t>
  </si>
  <si>
    <t>Diện tích sống (ha)</t>
  </si>
  <si>
    <t>Kinh phí hỗ trợ trồng mới (đồng)</t>
  </si>
  <si>
    <t>Tổng</t>
  </si>
  <si>
    <t>III.1</t>
  </si>
  <si>
    <t>III.2</t>
  </si>
  <si>
    <t>% sống trung bình</t>
  </si>
  <si>
    <t>Diện tích hiện còn (ha)</t>
  </si>
  <si>
    <t>mít</t>
  </si>
  <si>
    <t>buoi</t>
  </si>
  <si>
    <t>le</t>
  </si>
  <si>
    <t>nhan</t>
  </si>
  <si>
    <t>xoài</t>
  </si>
  <si>
    <t>dt th</t>
  </si>
  <si>
    <t>cl</t>
  </si>
  <si>
    <t>DT CÒN</t>
  </si>
  <si>
    <t>bị trâu bò vào phá, cùng với việc người dân không đầu tư chăm sóc nên đến nay diện tích chanh leo đã chết hết</t>
  </si>
  <si>
    <t>Thiếu nước tưới về mùa khô giai đoạn sau trồng, bị mối ăn; đơn vị chủ trì dự án chưa sát sao trong công tác hướng dẫn người dân trong quá trình thực hiện các dự án; khả năng đầu tư chăm sóc của người dân còn yếu; chưa rào bảo vệ dẫn đến tình trạng trâu, bò, dê vào phá hoại</t>
  </si>
  <si>
    <t>Bảng 01. Kết quả thực hiện dự án Phát triển sản xuất liên kết theo chuỗi giá trị, gắn sản xuất với tiêu thụ sản phẩm cây ăn quả giai đoạn 2018-2021</t>
  </si>
  <si>
    <t>(Ban hành kèm theo Báo cáo              /BC-UBND ngày      tháng 4 năm 2022 của UBND huyện Tuần Giáo)</t>
  </si>
  <si>
    <t>Bảng 02. Kết quả kiểm tra tình hình sinh trưởng, phát triển cây ăn quả thuộc các dự án sản xuất liên kết chuỗi giá trị giai đoạn 2018-2021</t>
  </si>
  <si>
    <t>Tỷ lệ cây sống bình quân (%)</t>
  </si>
  <si>
    <t>Nguyên nhân chung dẫn đến diện tích cây ăn qủa bị chết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</si>
</sst>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 _₫_-;\-* #,##0.000\ _₫_-;_-* &quot;-&quot;??\ _₫_-;_-@_-"/>
    <numFmt numFmtId="173" formatCode="_-* #,##0.0000\ _₫_-;\-* #,##0.0000\ _₫_-;_-* &quot;-&quot;??\ _₫_-;_-@_-"/>
    <numFmt numFmtId="174" formatCode="_-* #,##0.000\ _₫_-;\-* #,##0.000\ _₫_-;_-* &quot;-&quot;???\ _₫_-;_-@_-"/>
    <numFmt numFmtId="175" formatCode="_-* #,##0.0\ _₫_-;\-* #,##0.0\ _₫_-;_-* &quot;-&quot;??\ _₫_-;_-@_-"/>
    <numFmt numFmtId="176" formatCode="_-* #,##0\ _₫_-;\-* #,##0\ _₫_-;_-* &quot;-&quot;??\ _₫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_-;\-* #,##0.0\ _₫_-;_-* &quot;-&quot;?\ _₫_-;_-@_-"/>
    <numFmt numFmtId="183" formatCode="0.0000"/>
    <numFmt numFmtId="184" formatCode="0.000"/>
    <numFmt numFmtId="185" formatCode="_-* #,##0.00\ _₫_-;\-* #,##0.00\ _₫_-;_-* &quot;-&quot;?\ _₫_-;_-@_-"/>
    <numFmt numFmtId="186" formatCode="_-* #,##0.000\ _₫_-;\-* #,##0.000\ _₫_-;_-* &quot;-&quot;?\ _₫_-;_-@_-"/>
    <numFmt numFmtId="187" formatCode="_-* #,##0.00000\ _₫_-;\-* #,##0.00000\ _₫_-;_-* &quot;-&quot;??\ _₫_-;_-@_-"/>
  </numFmts>
  <fonts count="30">
    <font>
      <sz val="12"/>
      <name val="Times New Roman"/>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sz val="11"/>
      <color indexed="8"/>
      <name val="Arial"/>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b/>
      <sz val="14"/>
      <name val="Times New Roman"/>
      <family val="1"/>
    </font>
    <font>
      <b/>
      <sz val="12"/>
      <name val="Times New Roman"/>
      <family val="1"/>
    </font>
    <font>
      <i/>
      <sz val="12"/>
      <name val="Times New Roman"/>
      <family val="1"/>
    </font>
    <font>
      <i/>
      <sz val="12"/>
      <color indexed="8"/>
      <name val="Times New Roman"/>
      <family val="1"/>
    </font>
    <font>
      <sz val="10"/>
      <color indexed="8"/>
      <name val="Times New Roman"/>
      <family val="1"/>
    </font>
    <font>
      <b/>
      <sz val="14"/>
      <color indexed="8"/>
      <name val="Times New Roman"/>
      <family val="1"/>
    </font>
    <font>
      <sz val="12"/>
      <color theme="1"/>
      <name val="Times New Roman"/>
      <family val="1"/>
    </font>
    <font>
      <b/>
      <sz val="12"/>
      <color theme="1"/>
      <name val="Times New Roman"/>
      <family val="1"/>
    </font>
    <font>
      <i/>
      <sz val="12"/>
      <color theme="1"/>
      <name val="Times New Roman"/>
      <family val="1"/>
    </font>
    <font>
      <b/>
      <sz val="14"/>
      <color theme="1"/>
      <name val="Times New Roman"/>
      <family val="1"/>
    </font>
    <font>
      <sz val="10"/>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6" fillId="21" borderId="2" applyNumberFormat="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85">
    <xf numFmtId="0" fontId="0" fillId="0" borderId="0" xfId="0" applyAlignment="1">
      <alignment/>
    </xf>
    <xf numFmtId="0" fontId="0" fillId="0" borderId="10" xfId="0"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175" fontId="0" fillId="0" borderId="0" xfId="43" applyNumberFormat="1" applyFont="1" applyAlignment="1">
      <alignment/>
    </xf>
    <xf numFmtId="175" fontId="0" fillId="0" borderId="10" xfId="43" applyNumberFormat="1" applyFont="1" applyBorder="1" applyAlignment="1">
      <alignment horizontal="center" vertical="center" wrapText="1"/>
    </xf>
    <xf numFmtId="175" fontId="0" fillId="0" borderId="10" xfId="43" applyNumberFormat="1" applyFont="1" applyBorder="1" applyAlignment="1">
      <alignment/>
    </xf>
    <xf numFmtId="0" fontId="21" fillId="0" borderId="10" xfId="0" applyFont="1" applyBorder="1" applyAlignment="1">
      <alignment horizontal="center" vertical="center" wrapText="1"/>
    </xf>
    <xf numFmtId="175" fontId="21" fillId="0" borderId="10" xfId="43" applyNumberFormat="1" applyFont="1" applyBorder="1" applyAlignment="1">
      <alignment horizontal="center" vertical="center" wrapText="1"/>
    </xf>
    <xf numFmtId="182" fontId="0" fillId="0" borderId="0" xfId="0" applyNumberFormat="1" applyAlignment="1">
      <alignment/>
    </xf>
    <xf numFmtId="0" fontId="0" fillId="0" borderId="13" xfId="0" applyBorder="1" applyAlignment="1">
      <alignment/>
    </xf>
    <xf numFmtId="175" fontId="0" fillId="0" borderId="13" xfId="43" applyNumberFormat="1" applyFont="1" applyBorder="1" applyAlignment="1">
      <alignment/>
    </xf>
    <xf numFmtId="0" fontId="0" fillId="0" borderId="10" xfId="0" applyFill="1" applyBorder="1" applyAlignment="1">
      <alignment/>
    </xf>
    <xf numFmtId="0" fontId="0" fillId="0" borderId="10" xfId="0" applyBorder="1" applyAlignment="1">
      <alignment horizontal="center" vertical="center"/>
    </xf>
    <xf numFmtId="175" fontId="21" fillId="0" borderId="10" xfId="43" applyNumberFormat="1" applyFont="1" applyBorder="1" applyAlignment="1">
      <alignment/>
    </xf>
    <xf numFmtId="175" fontId="20" fillId="0" borderId="10" xfId="43" applyNumberFormat="1" applyFont="1" applyBorder="1" applyAlignment="1">
      <alignment horizontal="center" vertical="center" wrapText="1"/>
    </xf>
    <xf numFmtId="0" fontId="20" fillId="0" borderId="10" xfId="0" applyFont="1" applyBorder="1" applyAlignment="1">
      <alignment horizontal="center" vertical="center"/>
    </xf>
    <xf numFmtId="0" fontId="20" fillId="0" borderId="0" xfId="0" applyFont="1" applyAlignment="1">
      <alignment/>
    </xf>
    <xf numFmtId="0" fontId="20" fillId="0" borderId="10" xfId="0" applyFont="1" applyBorder="1" applyAlignment="1">
      <alignment/>
    </xf>
    <xf numFmtId="175" fontId="20" fillId="0" borderId="10" xfId="43" applyNumberFormat="1" applyFont="1" applyBorder="1" applyAlignment="1">
      <alignment/>
    </xf>
    <xf numFmtId="0" fontId="20" fillId="0" borderId="10" xfId="0" applyFont="1" applyFill="1" applyBorder="1" applyAlignment="1">
      <alignment/>
    </xf>
    <xf numFmtId="0" fontId="20" fillId="0" borderId="14" xfId="0" applyFont="1" applyBorder="1" applyAlignment="1">
      <alignment horizontal="center" vertical="center"/>
    </xf>
    <xf numFmtId="0" fontId="0" fillId="0" borderId="13" xfId="0" applyFont="1" applyBorder="1" applyAlignment="1">
      <alignment horizontal="center" vertical="center"/>
    </xf>
    <xf numFmtId="171" fontId="20" fillId="0" borderId="10" xfId="43" applyFont="1" applyBorder="1" applyAlignment="1">
      <alignment horizontal="center" vertical="center" wrapText="1"/>
    </xf>
    <xf numFmtId="0" fontId="21" fillId="0" borderId="10" xfId="0" applyFont="1" applyBorder="1" applyAlignment="1">
      <alignment/>
    </xf>
    <xf numFmtId="0" fontId="21" fillId="0" borderId="0" xfId="0" applyFont="1" applyAlignment="1">
      <alignment/>
    </xf>
    <xf numFmtId="171" fontId="20" fillId="0" borderId="10" xfId="43" applyFont="1" applyBorder="1" applyAlignment="1">
      <alignment/>
    </xf>
    <xf numFmtId="0" fontId="0" fillId="0" borderId="0" xfId="0" applyAlignment="1">
      <alignment horizontal="center" vertical="center"/>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pplyAlignment="1">
      <alignment horizontal="left"/>
    </xf>
    <xf numFmtId="0" fontId="20" fillId="0" borderId="14" xfId="0" applyFont="1" applyBorder="1" applyAlignment="1">
      <alignment horizontal="left" vertical="center"/>
    </xf>
    <xf numFmtId="0" fontId="0" fillId="0" borderId="13" xfId="0" applyFont="1" applyBorder="1" applyAlignment="1">
      <alignment horizontal="left"/>
    </xf>
    <xf numFmtId="0" fontId="0" fillId="0" borderId="0" xfId="0" applyAlignment="1">
      <alignment horizontal="left"/>
    </xf>
    <xf numFmtId="175" fontId="25" fillId="0" borderId="10" xfId="43" applyNumberFormat="1" applyFont="1" applyBorder="1" applyAlignment="1">
      <alignment/>
    </xf>
    <xf numFmtId="182" fontId="20" fillId="0" borderId="0" xfId="0" applyNumberFormat="1" applyFont="1" applyAlignment="1">
      <alignment/>
    </xf>
    <xf numFmtId="0" fontId="0" fillId="0" borderId="11" xfId="0" applyBorder="1" applyAlignment="1">
      <alignment/>
    </xf>
    <xf numFmtId="175" fontId="0" fillId="0" borderId="10" xfId="0" applyNumberFormat="1" applyFont="1" applyBorder="1" applyAlignment="1">
      <alignment horizontal="center" vertical="center" wrapText="1"/>
    </xf>
    <xf numFmtId="0" fontId="0" fillId="0" borderId="10" xfId="0" applyFont="1" applyBorder="1" applyAlignment="1">
      <alignment/>
    </xf>
    <xf numFmtId="0" fontId="0" fillId="0" borderId="13" xfId="0" applyFont="1" applyBorder="1" applyAlignment="1">
      <alignment/>
    </xf>
    <xf numFmtId="0" fontId="0" fillId="0" borderId="10" xfId="0" applyFont="1" applyFill="1" applyBorder="1" applyAlignment="1">
      <alignment/>
    </xf>
    <xf numFmtId="0" fontId="21" fillId="0" borderId="12" xfId="0" applyFont="1" applyBorder="1" applyAlignment="1">
      <alignment vertical="center" wrapText="1"/>
    </xf>
    <xf numFmtId="0" fontId="21" fillId="0" borderId="12" xfId="0" applyFont="1" applyBorder="1" applyAlignment="1">
      <alignment/>
    </xf>
    <xf numFmtId="0" fontId="0" fillId="0" borderId="11" xfId="0" applyBorder="1" applyAlignment="1">
      <alignment vertical="center" wrapText="1"/>
    </xf>
    <xf numFmtId="0" fontId="25" fillId="0" borderId="10" xfId="0" applyFont="1" applyBorder="1" applyAlignment="1">
      <alignment horizontal="left" vertical="center"/>
    </xf>
    <xf numFmtId="175" fontId="0" fillId="0" borderId="0" xfId="0" applyNumberFormat="1" applyAlignment="1">
      <alignment/>
    </xf>
    <xf numFmtId="185" fontId="0" fillId="0" borderId="0" xfId="0" applyNumberFormat="1" applyAlignment="1">
      <alignment/>
    </xf>
    <xf numFmtId="171" fontId="0" fillId="0" borderId="0" xfId="0" applyNumberFormat="1" applyAlignment="1">
      <alignment/>
    </xf>
    <xf numFmtId="0" fontId="25" fillId="0" borderId="0" xfId="0" applyFont="1" applyAlignment="1">
      <alignment/>
    </xf>
    <xf numFmtId="0" fontId="26" fillId="0" borderId="10" xfId="0" applyFont="1" applyBorder="1" applyAlignment="1">
      <alignment horizontal="center" vertical="center"/>
    </xf>
    <xf numFmtId="0" fontId="26" fillId="0" borderId="0" xfId="0" applyFont="1" applyAlignment="1">
      <alignment/>
    </xf>
    <xf numFmtId="0" fontId="26" fillId="0" borderId="12" xfId="0" applyFont="1" applyBorder="1" applyAlignment="1">
      <alignment horizontal="center" vertical="center" wrapText="1"/>
    </xf>
    <xf numFmtId="171" fontId="26" fillId="0" borderId="10" xfId="43"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0" xfId="0" applyFont="1" applyBorder="1" applyAlignment="1">
      <alignment horizontal="left" vertical="center" wrapText="1"/>
    </xf>
    <xf numFmtId="2" fontId="26"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171" fontId="25" fillId="0" borderId="10" xfId="43" applyFont="1" applyBorder="1" applyAlignment="1">
      <alignment horizontal="center" vertical="center" wrapText="1"/>
    </xf>
    <xf numFmtId="171" fontId="25" fillId="0" borderId="10" xfId="43" applyFont="1" applyBorder="1" applyAlignment="1">
      <alignment vertical="center" wrapText="1"/>
    </xf>
    <xf numFmtId="0" fontId="25" fillId="0" borderId="10" xfId="0" applyFont="1" applyBorder="1" applyAlignment="1">
      <alignment horizontal="center" vertical="center"/>
    </xf>
    <xf numFmtId="0" fontId="27" fillId="0" borderId="10" xfId="0" applyFont="1" applyBorder="1" applyAlignment="1">
      <alignment horizontal="center" vertical="center" wrapText="1"/>
    </xf>
    <xf numFmtId="171" fontId="27" fillId="0" borderId="10" xfId="43" applyFont="1" applyBorder="1" applyAlignment="1">
      <alignment horizontal="center" vertical="center" wrapText="1"/>
    </xf>
    <xf numFmtId="171" fontId="27" fillId="0" borderId="10" xfId="43" applyFont="1" applyBorder="1" applyAlignment="1">
      <alignment vertical="center" wrapText="1"/>
    </xf>
    <xf numFmtId="0" fontId="25" fillId="0" borderId="10" xfId="0" applyFont="1" applyBorder="1" applyAlignment="1">
      <alignment/>
    </xf>
    <xf numFmtId="182" fontId="25" fillId="0" borderId="0" xfId="0" applyNumberFormat="1" applyFont="1" applyAlignment="1">
      <alignment/>
    </xf>
    <xf numFmtId="186" fontId="25" fillId="0" borderId="0" xfId="0" applyNumberFormat="1" applyFont="1" applyAlignment="1">
      <alignment/>
    </xf>
    <xf numFmtId="173" fontId="25" fillId="0" borderId="0" xfId="0" applyNumberFormat="1" applyFont="1" applyAlignment="1">
      <alignment/>
    </xf>
    <xf numFmtId="0" fontId="25" fillId="0" borderId="10" xfId="0" applyFont="1" applyBorder="1" applyAlignment="1">
      <alignment horizontal="left" vertical="center" wrapText="1"/>
    </xf>
    <xf numFmtId="171" fontId="25" fillId="0" borderId="13" xfId="43" applyFont="1" applyBorder="1" applyAlignment="1">
      <alignment vertical="center" wrapText="1"/>
    </xf>
    <xf numFmtId="0" fontId="25" fillId="0" borderId="10" xfId="0" applyFont="1" applyBorder="1" applyAlignment="1">
      <alignment vertical="center" wrapText="1"/>
    </xf>
    <xf numFmtId="171" fontId="25" fillId="0" borderId="16" xfId="43" applyFont="1" applyBorder="1" applyAlignment="1">
      <alignment horizontal="center" vertical="center" wrapText="1"/>
    </xf>
    <xf numFmtId="171" fontId="25" fillId="0" borderId="11" xfId="43" applyFont="1" applyBorder="1" applyAlignment="1">
      <alignment horizontal="center" vertical="center" wrapText="1"/>
    </xf>
    <xf numFmtId="0" fontId="25" fillId="0" borderId="0" xfId="0" applyFont="1" applyAlignment="1">
      <alignment/>
    </xf>
    <xf numFmtId="0" fontId="25" fillId="0" borderId="0" xfId="0" applyFont="1" applyAlignment="1">
      <alignment horizontal="center"/>
    </xf>
    <xf numFmtId="2" fontId="27" fillId="0" borderId="10" xfId="0" applyNumberFormat="1" applyFont="1" applyBorder="1" applyAlignment="1">
      <alignment horizontal="center" vertical="center" wrapText="1"/>
    </xf>
    <xf numFmtId="0" fontId="25" fillId="0" borderId="14" xfId="0" applyFont="1" applyBorder="1" applyAlignment="1">
      <alignment horizontal="left" vertical="center" wrapText="1"/>
    </xf>
    <xf numFmtId="171" fontId="25" fillId="0" borderId="0" xfId="0" applyNumberFormat="1" applyFont="1" applyAlignment="1">
      <alignment/>
    </xf>
    <xf numFmtId="0" fontId="27" fillId="0" borderId="0" xfId="0" applyFont="1" applyAlignment="1">
      <alignment/>
    </xf>
    <xf numFmtId="0" fontId="27" fillId="0" borderId="12" xfId="0" applyFont="1" applyBorder="1" applyAlignment="1">
      <alignment vertical="center" wrapText="1"/>
    </xf>
    <xf numFmtId="0" fontId="25" fillId="0" borderId="10" xfId="0" applyFont="1" applyBorder="1" applyAlignment="1">
      <alignment horizontal="center"/>
    </xf>
    <xf numFmtId="0" fontId="25" fillId="0" borderId="13" xfId="0" applyFont="1" applyBorder="1" applyAlignment="1">
      <alignment horizontal="left" vertical="center"/>
    </xf>
    <xf numFmtId="171" fontId="25" fillId="0" borderId="16" xfId="43" applyFont="1" applyBorder="1" applyAlignment="1">
      <alignment vertical="center" wrapText="1"/>
    </xf>
    <xf numFmtId="171" fontId="25" fillId="0" borderId="11" xfId="43" applyFont="1" applyBorder="1" applyAlignment="1">
      <alignment vertical="center" wrapText="1"/>
    </xf>
    <xf numFmtId="0" fontId="26" fillId="0" borderId="10" xfId="0" applyFont="1" applyBorder="1" applyAlignment="1">
      <alignment horizontal="center"/>
    </xf>
    <xf numFmtId="171" fontId="26" fillId="0" borderId="10" xfId="0" applyNumberFormat="1" applyFont="1" applyBorder="1" applyAlignment="1">
      <alignment horizontal="center"/>
    </xf>
    <xf numFmtId="171" fontId="26" fillId="0" borderId="10" xfId="43" applyFont="1" applyBorder="1" applyAlignment="1">
      <alignment horizontal="center"/>
    </xf>
    <xf numFmtId="0" fontId="26" fillId="0" borderId="14" xfId="0" applyFont="1" applyBorder="1" applyAlignment="1">
      <alignment horizontal="left" vertical="center"/>
    </xf>
    <xf numFmtId="0" fontId="26" fillId="0" borderId="10" xfId="0" applyFont="1" applyBorder="1" applyAlignment="1">
      <alignment/>
    </xf>
    <xf numFmtId="0" fontId="25" fillId="0" borderId="13" xfId="0" applyFont="1" applyBorder="1" applyAlignment="1">
      <alignment horizontal="center"/>
    </xf>
    <xf numFmtId="0" fontId="25" fillId="0" borderId="10" xfId="0" applyFont="1" applyFill="1" applyBorder="1" applyAlignment="1">
      <alignment horizontal="center"/>
    </xf>
    <xf numFmtId="0" fontId="25" fillId="0" borderId="11" xfId="0" applyFont="1" applyBorder="1" applyAlignment="1">
      <alignment horizontal="left" vertical="center"/>
    </xf>
    <xf numFmtId="0" fontId="26" fillId="0" borderId="10" xfId="0" applyFont="1" applyFill="1" applyBorder="1" applyAlignment="1">
      <alignment horizontal="center"/>
    </xf>
    <xf numFmtId="171" fontId="26" fillId="0" borderId="10" xfId="0" applyNumberFormat="1" applyFont="1" applyFill="1" applyBorder="1" applyAlignment="1">
      <alignment horizontal="center"/>
    </xf>
    <xf numFmtId="171" fontId="26" fillId="0" borderId="10" xfId="43" applyFont="1" applyFill="1" applyBorder="1" applyAlignment="1">
      <alignment horizontal="center"/>
    </xf>
    <xf numFmtId="0" fontId="26" fillId="0" borderId="10" xfId="0" applyFont="1" applyFill="1" applyBorder="1" applyAlignment="1">
      <alignment/>
    </xf>
    <xf numFmtId="0" fontId="27" fillId="0" borderId="12" xfId="0" applyFont="1" applyBorder="1" applyAlignment="1">
      <alignment/>
    </xf>
    <xf numFmtId="0" fontId="25" fillId="0" borderId="10" xfId="0" applyFont="1" applyBorder="1" applyAlignment="1">
      <alignment horizontal="left"/>
    </xf>
    <xf numFmtId="0" fontId="25" fillId="0" borderId="0" xfId="0" applyFont="1" applyAlignment="1">
      <alignment horizontal="left"/>
    </xf>
    <xf numFmtId="0" fontId="25" fillId="0" borderId="0" xfId="0" applyFont="1" applyAlignment="1">
      <alignment horizontal="left" vertical="center"/>
    </xf>
    <xf numFmtId="171" fontId="25" fillId="0" borderId="0" xfId="43" applyFont="1" applyAlignment="1">
      <alignment/>
    </xf>
    <xf numFmtId="171" fontId="25" fillId="0" borderId="0" xfId="43" applyFont="1" applyAlignment="1">
      <alignment/>
    </xf>
    <xf numFmtId="0" fontId="21" fillId="0" borderId="17" xfId="0" applyFont="1" applyBorder="1" applyAlignment="1">
      <alignment horizontal="center"/>
    </xf>
    <xf numFmtId="175" fontId="0" fillId="0" borderId="13" xfId="43" applyNumberFormat="1" applyFont="1" applyBorder="1" applyAlignment="1">
      <alignment horizontal="center" vertical="center" wrapText="1"/>
    </xf>
    <xf numFmtId="175" fontId="0" fillId="0" borderId="16" xfId="43" applyNumberFormat="1" applyFont="1" applyBorder="1" applyAlignment="1">
      <alignment horizontal="center" vertical="center" wrapText="1"/>
    </xf>
    <xf numFmtId="175" fontId="0" fillId="0" borderId="11" xfId="43" applyNumberFormat="1" applyFont="1" applyBorder="1" applyAlignment="1">
      <alignment horizontal="center" vertical="center" wrapText="1"/>
    </xf>
    <xf numFmtId="0" fontId="21" fillId="0" borderId="12" xfId="0" applyFont="1" applyBorder="1" applyAlignment="1">
      <alignment horizontal="center"/>
    </xf>
    <xf numFmtId="0" fontId="21" fillId="0" borderId="15" xfId="0" applyFont="1" applyBorder="1" applyAlignment="1">
      <alignment horizontal="center"/>
    </xf>
    <xf numFmtId="0" fontId="21" fillId="0" borderId="14" xfId="0" applyFont="1" applyBorder="1" applyAlignment="1">
      <alignment horizontal="center"/>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3"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16" xfId="0" applyFont="1" applyBorder="1" applyAlignment="1">
      <alignment horizontal="center" vertical="center"/>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19"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0" xfId="0" applyBorder="1" applyAlignment="1">
      <alignment horizontal="center" vertical="center"/>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20" fillId="0" borderId="10" xfId="0" applyFont="1" applyBorder="1" applyAlignment="1">
      <alignment horizontal="center" vertical="center" wrapText="1"/>
    </xf>
    <xf numFmtId="175" fontId="25" fillId="0" borderId="13" xfId="43" applyNumberFormat="1" applyFont="1" applyBorder="1" applyAlignment="1">
      <alignment horizontal="center" vertical="center"/>
    </xf>
    <xf numFmtId="175" fontId="25" fillId="0" borderId="11" xfId="43" applyNumberFormat="1" applyFont="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171" fontId="25" fillId="0" borderId="13" xfId="43" applyFont="1" applyBorder="1" applyAlignment="1">
      <alignment horizontal="center" vertical="center" wrapText="1"/>
    </xf>
    <xf numFmtId="171" fontId="25" fillId="0" borderId="11" xfId="43" applyFont="1" applyBorder="1" applyAlignment="1">
      <alignment horizontal="center" vertical="center" wrapText="1"/>
    </xf>
    <xf numFmtId="171" fontId="25" fillId="0" borderId="16" xfId="43" applyFont="1" applyBorder="1" applyAlignment="1">
      <alignment horizontal="center" vertical="center" wrapText="1"/>
    </xf>
    <xf numFmtId="0" fontId="27" fillId="0" borderId="17" xfId="0" applyFont="1" applyBorder="1" applyAlignment="1">
      <alignment horizontal="center"/>
    </xf>
    <xf numFmtId="0" fontId="25" fillId="0" borderId="13" xfId="0" applyFont="1" applyBorder="1" applyAlignment="1">
      <alignment horizontal="left" vertical="center"/>
    </xf>
    <xf numFmtId="0" fontId="25" fillId="0" borderId="16" xfId="0" applyFont="1" applyBorder="1" applyAlignment="1">
      <alignment horizontal="left"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left" vertical="center"/>
    </xf>
    <xf numFmtId="0" fontId="25" fillId="0" borderId="13"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7" fillId="0" borderId="12" xfId="0" applyFont="1" applyBorder="1" applyAlignment="1">
      <alignment horizontal="center"/>
    </xf>
    <xf numFmtId="0" fontId="27" fillId="0" borderId="15" xfId="0" applyFont="1" applyBorder="1" applyAlignment="1">
      <alignment horizontal="center"/>
    </xf>
    <xf numFmtId="0" fontId="27" fillId="0" borderId="14" xfId="0" applyFont="1" applyBorder="1" applyAlignment="1">
      <alignment horizontal="center"/>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6" fillId="0" borderId="12"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8" fillId="0" borderId="0" xfId="0" applyFont="1" applyAlignment="1">
      <alignment horizontal="center" vertical="center" wrapText="1"/>
    </xf>
    <xf numFmtId="0" fontId="25" fillId="0" borderId="13" xfId="0" applyFont="1" applyBorder="1" applyAlignment="1">
      <alignment horizontal="left" vertical="center" wrapText="1"/>
    </xf>
    <xf numFmtId="0" fontId="25" fillId="0" borderId="16" xfId="0" applyFont="1" applyBorder="1" applyAlignment="1">
      <alignment horizontal="left" vertical="center" wrapText="1"/>
    </xf>
    <xf numFmtId="0" fontId="25" fillId="0" borderId="11"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8"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uẩn 2" xfId="42"/>
    <cellStyle name="Comma" xfId="43"/>
    <cellStyle name="Comma [0]" xfId="44"/>
    <cellStyle name="Currency" xfId="45"/>
    <cellStyle name="Currency [0]" xfId="46"/>
    <cellStyle name="Dấu phả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6"/>
  <sheetViews>
    <sheetView zoomScalePageLayoutView="0" workbookViewId="0" topLeftCell="A1">
      <selection activeCell="J19" sqref="J19"/>
    </sheetView>
  </sheetViews>
  <sheetFormatPr defaultColWidth="9.00390625" defaultRowHeight="15.75"/>
  <cols>
    <col min="1" max="1" width="5.50390625" style="0" customWidth="1"/>
    <col min="2" max="2" width="16.00390625" style="0" customWidth="1"/>
    <col min="3" max="3" width="18.50390625" style="31" customWidth="1"/>
    <col min="4" max="4" width="24.50390625" style="37" customWidth="1"/>
    <col min="5" max="5" width="16.50390625" style="0" customWidth="1"/>
    <col min="6" max="6" width="22.375" style="0" hidden="1" customWidth="1"/>
    <col min="7" max="7" width="20.25390625" style="8" customWidth="1"/>
    <col min="8" max="8" width="16.25390625" style="0" customWidth="1"/>
    <col min="9" max="9" width="19.125" style="0" bestFit="1" customWidth="1"/>
  </cols>
  <sheetData>
    <row r="1" spans="1:8" ht="47.25" customHeight="1">
      <c r="A1" s="131" t="s">
        <v>65</v>
      </c>
      <c r="B1" s="131"/>
      <c r="C1" s="131"/>
      <c r="D1" s="131"/>
      <c r="E1" s="131"/>
      <c r="F1" s="131"/>
      <c r="G1" s="131"/>
      <c r="H1" s="131"/>
    </row>
    <row r="2" spans="1:8" ht="18.75" customHeight="1">
      <c r="A2" s="106" t="s">
        <v>66</v>
      </c>
      <c r="B2" s="106"/>
      <c r="C2" s="106"/>
      <c r="D2" s="106"/>
      <c r="E2" s="106"/>
      <c r="F2" s="106"/>
      <c r="G2" s="106"/>
      <c r="H2" s="106"/>
    </row>
    <row r="3" spans="1:8" s="21" customFormat="1" ht="31.5">
      <c r="A3" s="7" t="s">
        <v>0</v>
      </c>
      <c r="B3" s="7" t="s">
        <v>20</v>
      </c>
      <c r="C3" s="7" t="s">
        <v>22</v>
      </c>
      <c r="D3" s="7" t="s">
        <v>21</v>
      </c>
      <c r="E3" s="7" t="s">
        <v>23</v>
      </c>
      <c r="F3" s="7"/>
      <c r="G3" s="19" t="s">
        <v>49</v>
      </c>
      <c r="H3" s="20" t="s">
        <v>31</v>
      </c>
    </row>
    <row r="4" spans="1:8" s="21" customFormat="1" ht="15.75" customHeight="1">
      <c r="A4" s="132" t="s">
        <v>19</v>
      </c>
      <c r="B4" s="133"/>
      <c r="C4" s="133"/>
      <c r="D4" s="134"/>
      <c r="E4" s="7">
        <f>E5+E10+E20</f>
        <v>457.03999999999996</v>
      </c>
      <c r="F4" s="7">
        <f>F5+F10+F20</f>
        <v>107.26</v>
      </c>
      <c r="G4" s="19">
        <f>G5+G10+G20</f>
        <v>26866176881</v>
      </c>
      <c r="H4" s="20"/>
    </row>
    <row r="5" spans="1:8" s="21" customFormat="1" ht="15.75" customHeight="1">
      <c r="A5" s="6" t="s">
        <v>38</v>
      </c>
      <c r="B5" s="132" t="s">
        <v>34</v>
      </c>
      <c r="C5" s="133"/>
      <c r="D5" s="134"/>
      <c r="E5" s="7">
        <f>E6</f>
        <v>19.8</v>
      </c>
      <c r="F5" s="7"/>
      <c r="G5" s="19">
        <f>G6</f>
        <v>1350000000</v>
      </c>
      <c r="H5" s="20"/>
    </row>
    <row r="6" spans="1:9" ht="40.5" customHeight="1">
      <c r="A6" s="113" t="s">
        <v>32</v>
      </c>
      <c r="B6" s="114"/>
      <c r="C6" s="114"/>
      <c r="D6" s="115"/>
      <c r="E6" s="11">
        <f>E7+E8+E9</f>
        <v>19.8</v>
      </c>
      <c r="F6" s="11"/>
      <c r="G6" s="12">
        <f>G7+G8+G9</f>
        <v>1350000000</v>
      </c>
      <c r="H6" s="1"/>
      <c r="I6" s="13"/>
    </row>
    <row r="7" spans="1:9" ht="15.75">
      <c r="A7" s="144">
        <v>1</v>
      </c>
      <c r="B7" s="126">
        <v>2019</v>
      </c>
      <c r="C7" s="128" t="s">
        <v>33</v>
      </c>
      <c r="D7" s="32" t="s">
        <v>15</v>
      </c>
      <c r="E7" s="2">
        <v>10</v>
      </c>
      <c r="F7" s="2"/>
      <c r="G7" s="9">
        <v>655000000</v>
      </c>
      <c r="H7" s="128"/>
      <c r="I7" s="49"/>
    </row>
    <row r="8" spans="1:8" ht="15.75">
      <c r="A8" s="145"/>
      <c r="B8" s="126"/>
      <c r="C8" s="130"/>
      <c r="D8" s="32" t="s">
        <v>13</v>
      </c>
      <c r="E8" s="2">
        <v>3.4</v>
      </c>
      <c r="F8" s="2"/>
      <c r="G8" s="9">
        <v>227000000</v>
      </c>
      <c r="H8" s="129"/>
    </row>
    <row r="9" spans="1:8" ht="15.75">
      <c r="A9" s="146"/>
      <c r="B9" s="126"/>
      <c r="C9" s="2" t="s">
        <v>26</v>
      </c>
      <c r="D9" s="32" t="s">
        <v>15</v>
      </c>
      <c r="E9" s="2">
        <v>6.4</v>
      </c>
      <c r="F9" s="2"/>
      <c r="G9" s="9">
        <v>468000000</v>
      </c>
      <c r="H9" s="47"/>
    </row>
    <row r="10" spans="1:8" s="21" customFormat="1" ht="15.75" customHeight="1">
      <c r="A10" s="7" t="s">
        <v>39</v>
      </c>
      <c r="B10" s="132" t="s">
        <v>35</v>
      </c>
      <c r="C10" s="133"/>
      <c r="D10" s="134"/>
      <c r="E10" s="7">
        <f>E11+E16</f>
        <v>126.66</v>
      </c>
      <c r="F10" s="7"/>
      <c r="G10" s="27">
        <f>G11+G16</f>
        <v>6850799881</v>
      </c>
      <c r="H10" s="7"/>
    </row>
    <row r="11" spans="1:8" ht="41.25" customHeight="1">
      <c r="A11" s="113" t="s">
        <v>32</v>
      </c>
      <c r="B11" s="114"/>
      <c r="C11" s="114"/>
      <c r="D11" s="115"/>
      <c r="E11" s="11">
        <f>E12+E13+E14+E15</f>
        <v>78.01</v>
      </c>
      <c r="F11" s="11"/>
      <c r="G11" s="12">
        <f>G12+G13+G14</f>
        <v>3896285381</v>
      </c>
      <c r="H11" s="5"/>
    </row>
    <row r="12" spans="1:9" ht="15.75">
      <c r="A12" s="128">
        <v>1</v>
      </c>
      <c r="B12" s="128">
        <v>2020</v>
      </c>
      <c r="C12" s="2" t="s">
        <v>26</v>
      </c>
      <c r="D12" s="33" t="s">
        <v>15</v>
      </c>
      <c r="E12" s="2">
        <v>21.47</v>
      </c>
      <c r="F12" s="2"/>
      <c r="G12" s="9">
        <v>1303873100</v>
      </c>
      <c r="H12" s="1"/>
      <c r="I12" s="50"/>
    </row>
    <row r="13" spans="1:9" ht="15.75">
      <c r="A13" s="130"/>
      <c r="B13" s="130"/>
      <c r="C13" s="2" t="s">
        <v>2</v>
      </c>
      <c r="D13" s="33" t="s">
        <v>13</v>
      </c>
      <c r="E13" s="2">
        <v>11.14</v>
      </c>
      <c r="F13" s="2"/>
      <c r="G13" s="9">
        <v>676532281</v>
      </c>
      <c r="H13" s="1"/>
      <c r="I13" s="51"/>
    </row>
    <row r="14" spans="1:8" ht="15.75">
      <c r="A14" s="126">
        <v>2</v>
      </c>
      <c r="B14" s="126">
        <v>2021</v>
      </c>
      <c r="C14" s="128" t="s">
        <v>36</v>
      </c>
      <c r="D14" s="33" t="s">
        <v>17</v>
      </c>
      <c r="E14" s="2">
        <v>29.76</v>
      </c>
      <c r="F14" s="128"/>
      <c r="G14" s="107">
        <v>1915880000</v>
      </c>
      <c r="H14" s="1"/>
    </row>
    <row r="15" spans="1:8" ht="15.75">
      <c r="A15" s="126"/>
      <c r="B15" s="126"/>
      <c r="C15" s="130"/>
      <c r="D15" s="33" t="s">
        <v>15</v>
      </c>
      <c r="E15" s="2">
        <v>15.64</v>
      </c>
      <c r="F15" s="130"/>
      <c r="G15" s="109"/>
      <c r="H15" s="1"/>
    </row>
    <row r="16" spans="1:8" s="29" customFormat="1" ht="15.75" customHeight="1">
      <c r="A16" s="113" t="s">
        <v>30</v>
      </c>
      <c r="B16" s="114"/>
      <c r="C16" s="114"/>
      <c r="D16" s="115"/>
      <c r="E16" s="11">
        <f>E17+E18+E19</f>
        <v>48.65</v>
      </c>
      <c r="F16" s="11"/>
      <c r="G16" s="12">
        <f>G17</f>
        <v>2954514500</v>
      </c>
      <c r="H16" s="28"/>
    </row>
    <row r="17" spans="1:8" ht="15.75">
      <c r="A17" s="126">
        <v>1</v>
      </c>
      <c r="B17" s="126">
        <v>2020</v>
      </c>
      <c r="C17" s="126" t="s">
        <v>26</v>
      </c>
      <c r="D17" s="33" t="s">
        <v>17</v>
      </c>
      <c r="E17" s="2">
        <v>30.9</v>
      </c>
      <c r="F17" s="128">
        <f>E17+E18+E19</f>
        <v>48.65</v>
      </c>
      <c r="G17" s="107">
        <v>2954514500</v>
      </c>
      <c r="H17" s="1"/>
    </row>
    <row r="18" spans="1:8" ht="15.75">
      <c r="A18" s="126"/>
      <c r="B18" s="126"/>
      <c r="C18" s="126"/>
      <c r="D18" s="34" t="s">
        <v>10</v>
      </c>
      <c r="E18" s="2">
        <v>1.05</v>
      </c>
      <c r="F18" s="129"/>
      <c r="G18" s="108"/>
      <c r="H18" s="1"/>
    </row>
    <row r="19" spans="1:8" ht="15.75">
      <c r="A19" s="126"/>
      <c r="B19" s="126"/>
      <c r="C19" s="126"/>
      <c r="D19" s="33" t="s">
        <v>15</v>
      </c>
      <c r="E19" s="2">
        <v>16.7</v>
      </c>
      <c r="F19" s="130"/>
      <c r="G19" s="109"/>
      <c r="H19" s="1"/>
    </row>
    <row r="20" spans="1:9" s="21" customFormat="1" ht="15.75" customHeight="1">
      <c r="A20" s="7" t="s">
        <v>40</v>
      </c>
      <c r="B20" s="138" t="s">
        <v>37</v>
      </c>
      <c r="C20" s="138"/>
      <c r="D20" s="138"/>
      <c r="E20" s="7">
        <f>E41+E56+E74+E76</f>
        <v>310.58</v>
      </c>
      <c r="F20" s="7">
        <f>F41+F56+F74+F76</f>
        <v>107.26</v>
      </c>
      <c r="G20" s="19">
        <f>G41+G56+G74+G76</f>
        <v>18665377000</v>
      </c>
      <c r="H20" s="22"/>
      <c r="I20" s="39"/>
    </row>
    <row r="21" spans="1:8" ht="27" customHeight="1">
      <c r="A21" s="45" t="s">
        <v>51</v>
      </c>
      <c r="B21" s="113" t="s">
        <v>30</v>
      </c>
      <c r="C21" s="114"/>
      <c r="D21" s="115"/>
      <c r="E21" s="2"/>
      <c r="F21" s="2"/>
      <c r="G21" s="41">
        <f>SUM(G22:G40)</f>
        <v>6535867000</v>
      </c>
      <c r="H21" s="1"/>
    </row>
    <row r="22" spans="1:8" ht="15.75">
      <c r="A22" s="135">
        <v>1</v>
      </c>
      <c r="B22" s="135">
        <v>2018</v>
      </c>
      <c r="C22" s="127" t="s">
        <v>1</v>
      </c>
      <c r="D22" s="34" t="s">
        <v>7</v>
      </c>
      <c r="E22" s="1">
        <v>4.17</v>
      </c>
      <c r="F22" s="116">
        <f>E22+E23+E37</f>
        <v>10.97</v>
      </c>
      <c r="G22" s="38">
        <v>356450000</v>
      </c>
      <c r="H22" s="1"/>
    </row>
    <row r="23" spans="1:8" ht="15.75">
      <c r="A23" s="135"/>
      <c r="B23" s="135"/>
      <c r="C23" s="125"/>
      <c r="D23" s="34" t="s">
        <v>24</v>
      </c>
      <c r="E23" s="1">
        <v>5.2</v>
      </c>
      <c r="F23" s="118"/>
      <c r="G23" s="38">
        <v>441932000</v>
      </c>
      <c r="H23" s="1"/>
    </row>
    <row r="24" spans="1:8" ht="15.75">
      <c r="A24" s="135"/>
      <c r="B24" s="135"/>
      <c r="C24" s="124" t="s">
        <v>25</v>
      </c>
      <c r="D24" s="34" t="s">
        <v>4</v>
      </c>
      <c r="E24" s="1">
        <v>4.19</v>
      </c>
      <c r="F24" s="116">
        <f>E24+E25+E26+E27+E28</f>
        <v>22.130000000000003</v>
      </c>
      <c r="G24" s="38">
        <v>356450000</v>
      </c>
      <c r="H24" s="1"/>
    </row>
    <row r="25" spans="1:8" ht="15.75">
      <c r="A25" s="135"/>
      <c r="B25" s="135"/>
      <c r="C25" s="127"/>
      <c r="D25" s="34" t="s">
        <v>8</v>
      </c>
      <c r="E25" s="1">
        <v>4.18</v>
      </c>
      <c r="F25" s="117"/>
      <c r="G25" s="38">
        <v>356450000</v>
      </c>
      <c r="H25" s="1"/>
    </row>
    <row r="26" spans="1:8" ht="15.75">
      <c r="A26" s="135"/>
      <c r="B26" s="135"/>
      <c r="C26" s="127"/>
      <c r="D26" s="34" t="s">
        <v>9</v>
      </c>
      <c r="E26" s="1">
        <v>3.25</v>
      </c>
      <c r="F26" s="117"/>
      <c r="G26" s="38">
        <v>280200000</v>
      </c>
      <c r="H26" s="1"/>
    </row>
    <row r="27" spans="1:8" ht="15.75">
      <c r="A27" s="135"/>
      <c r="B27" s="135"/>
      <c r="C27" s="127"/>
      <c r="D27" s="34" t="s">
        <v>6</v>
      </c>
      <c r="E27" s="1">
        <v>5.25</v>
      </c>
      <c r="F27" s="117"/>
      <c r="G27" s="38">
        <v>445560000</v>
      </c>
      <c r="H27" s="1"/>
    </row>
    <row r="28" spans="1:8" ht="15.75">
      <c r="A28" s="135"/>
      <c r="B28" s="135"/>
      <c r="C28" s="125"/>
      <c r="D28" s="34" t="s">
        <v>15</v>
      </c>
      <c r="E28" s="1">
        <v>5.26</v>
      </c>
      <c r="F28" s="118"/>
      <c r="G28" s="38">
        <v>445560000</v>
      </c>
      <c r="H28" s="1"/>
    </row>
    <row r="29" spans="1:8" ht="15.75">
      <c r="A29" s="135"/>
      <c r="B29" s="135"/>
      <c r="C29" s="124" t="s">
        <v>26</v>
      </c>
      <c r="D29" s="34" t="s">
        <v>10</v>
      </c>
      <c r="E29" s="1">
        <v>5.27</v>
      </c>
      <c r="F29" s="116">
        <f>E29+E30+E31+E32+E33+E34</f>
        <v>32.09</v>
      </c>
      <c r="G29" s="38">
        <v>356450000</v>
      </c>
      <c r="H29" s="1"/>
    </row>
    <row r="30" spans="1:8" ht="15.75">
      <c r="A30" s="135"/>
      <c r="B30" s="135"/>
      <c r="C30" s="127"/>
      <c r="D30" s="34" t="s">
        <v>3</v>
      </c>
      <c r="E30" s="1">
        <v>5.27</v>
      </c>
      <c r="F30" s="117"/>
      <c r="G30" s="38">
        <v>356450000</v>
      </c>
      <c r="H30" s="1"/>
    </row>
    <row r="31" spans="1:8" ht="15.75">
      <c r="A31" s="135"/>
      <c r="B31" s="135"/>
      <c r="C31" s="127"/>
      <c r="D31" s="34" t="s">
        <v>13</v>
      </c>
      <c r="E31" s="1">
        <v>5.25</v>
      </c>
      <c r="F31" s="117"/>
      <c r="G31" s="38">
        <v>356450000</v>
      </c>
      <c r="H31" s="1"/>
    </row>
    <row r="32" spans="1:8" ht="15.75">
      <c r="A32" s="135"/>
      <c r="B32" s="135"/>
      <c r="C32" s="127"/>
      <c r="D32" s="34" t="s">
        <v>12</v>
      </c>
      <c r="E32" s="1">
        <v>6.62</v>
      </c>
      <c r="F32" s="117"/>
      <c r="G32" s="38">
        <v>445560000</v>
      </c>
      <c r="H32" s="1"/>
    </row>
    <row r="33" spans="1:8" ht="15.75">
      <c r="A33" s="135"/>
      <c r="B33" s="135"/>
      <c r="C33" s="127"/>
      <c r="D33" s="34" t="s">
        <v>27</v>
      </c>
      <c r="E33" s="1">
        <v>6.58</v>
      </c>
      <c r="F33" s="117"/>
      <c r="G33" s="38">
        <v>445560000</v>
      </c>
      <c r="H33" s="1"/>
    </row>
    <row r="34" spans="1:8" ht="15.75">
      <c r="A34" s="135"/>
      <c r="B34" s="135"/>
      <c r="C34" s="4" t="s">
        <v>26</v>
      </c>
      <c r="D34" s="136" t="s">
        <v>17</v>
      </c>
      <c r="E34" s="1">
        <v>3.1</v>
      </c>
      <c r="F34" s="117"/>
      <c r="G34" s="139">
        <v>356450000</v>
      </c>
      <c r="H34" s="1"/>
    </row>
    <row r="35" spans="1:8" ht="15.75">
      <c r="A35" s="135"/>
      <c r="B35" s="135"/>
      <c r="C35" s="26" t="s">
        <v>2</v>
      </c>
      <c r="D35" s="137"/>
      <c r="E35" s="1">
        <v>2.03</v>
      </c>
      <c r="F35" s="117">
        <f>E35+E36+E38</f>
        <v>10.370000000000001</v>
      </c>
      <c r="G35" s="140"/>
      <c r="H35" s="1"/>
    </row>
    <row r="36" spans="1:8" ht="15.75">
      <c r="A36" s="135"/>
      <c r="B36" s="135"/>
      <c r="C36" s="26" t="s">
        <v>2</v>
      </c>
      <c r="D36" s="136" t="s">
        <v>5</v>
      </c>
      <c r="E36" s="1">
        <v>3.37</v>
      </c>
      <c r="F36" s="117"/>
      <c r="G36" s="139">
        <v>377885000</v>
      </c>
      <c r="H36" s="1"/>
    </row>
    <row r="37" spans="1:8" ht="15.75">
      <c r="A37" s="135"/>
      <c r="B37" s="135"/>
      <c r="C37" s="26" t="s">
        <v>1</v>
      </c>
      <c r="D37" s="137"/>
      <c r="E37" s="1">
        <v>1.6</v>
      </c>
      <c r="F37" s="40"/>
      <c r="G37" s="140"/>
      <c r="H37" s="1"/>
    </row>
    <row r="38" spans="1:8" ht="15.75">
      <c r="A38" s="135"/>
      <c r="B38" s="135"/>
      <c r="C38" s="26" t="s">
        <v>2</v>
      </c>
      <c r="D38" s="34" t="s">
        <v>11</v>
      </c>
      <c r="E38" s="1">
        <v>4.97</v>
      </c>
      <c r="F38" s="1"/>
      <c r="G38" s="38">
        <v>356450000</v>
      </c>
      <c r="H38" s="1"/>
    </row>
    <row r="39" spans="1:8" ht="15.75">
      <c r="A39" s="135"/>
      <c r="B39" s="135"/>
      <c r="C39" s="124" t="s">
        <v>28</v>
      </c>
      <c r="D39" s="34" t="s">
        <v>18</v>
      </c>
      <c r="E39" s="1">
        <v>17.9</v>
      </c>
      <c r="F39" s="116">
        <f>E39+E40</f>
        <v>31.7</v>
      </c>
      <c r="G39" s="38">
        <v>445560000</v>
      </c>
      <c r="H39" s="1"/>
    </row>
    <row r="40" spans="1:8" ht="15.75">
      <c r="A40" s="135"/>
      <c r="B40" s="135"/>
      <c r="C40" s="125"/>
      <c r="D40" s="34" t="s">
        <v>16</v>
      </c>
      <c r="E40" s="1">
        <v>13.8</v>
      </c>
      <c r="F40" s="118"/>
      <c r="G40" s="38">
        <v>356450000</v>
      </c>
      <c r="H40" s="1"/>
    </row>
    <row r="41" spans="1:8" s="21" customFormat="1" ht="15.75">
      <c r="A41" s="141" t="s">
        <v>50</v>
      </c>
      <c r="B41" s="142"/>
      <c r="C41" s="142"/>
      <c r="D41" s="143"/>
      <c r="E41" s="22">
        <f>SUM(E22:E40)</f>
        <v>107.25999999999998</v>
      </c>
      <c r="F41" s="22">
        <f>SUM(F22:F40)</f>
        <v>107.26</v>
      </c>
      <c r="G41" s="30">
        <f>SUM(G22:G40)</f>
        <v>6535867000</v>
      </c>
      <c r="H41" s="22"/>
    </row>
    <row r="42" spans="1:8" ht="15.75">
      <c r="A42" s="121">
        <v>2</v>
      </c>
      <c r="B42" s="121">
        <v>2019</v>
      </c>
      <c r="C42" s="124" t="s">
        <v>1</v>
      </c>
      <c r="D42" s="34" t="s">
        <v>4</v>
      </c>
      <c r="E42" s="1">
        <v>5.64</v>
      </c>
      <c r="F42" s="116"/>
      <c r="G42" s="10">
        <v>476270000</v>
      </c>
      <c r="H42" s="1"/>
    </row>
    <row r="43" spans="1:8" ht="15.75">
      <c r="A43" s="122"/>
      <c r="B43" s="122"/>
      <c r="C43" s="125"/>
      <c r="D43" s="34" t="s">
        <v>8</v>
      </c>
      <c r="E43" s="1">
        <v>5.64</v>
      </c>
      <c r="F43" s="118"/>
      <c r="G43" s="10">
        <v>476270000</v>
      </c>
      <c r="H43" s="1"/>
    </row>
    <row r="44" spans="1:8" ht="15.75">
      <c r="A44" s="122"/>
      <c r="B44" s="122"/>
      <c r="C44" s="124" t="s">
        <v>25</v>
      </c>
      <c r="D44" s="34" t="s">
        <v>3</v>
      </c>
      <c r="E44" s="1">
        <v>5.63</v>
      </c>
      <c r="F44" s="116"/>
      <c r="G44" s="10">
        <v>476270000</v>
      </c>
      <c r="H44" s="1"/>
    </row>
    <row r="45" spans="1:8" ht="15.75">
      <c r="A45" s="122"/>
      <c r="B45" s="122"/>
      <c r="C45" s="127"/>
      <c r="D45" s="34" t="s">
        <v>7</v>
      </c>
      <c r="E45" s="1">
        <v>5.64</v>
      </c>
      <c r="F45" s="117"/>
      <c r="G45" s="10">
        <v>476270000</v>
      </c>
      <c r="H45" s="1"/>
    </row>
    <row r="46" spans="1:8" ht="15.75">
      <c r="A46" s="122"/>
      <c r="B46" s="122"/>
      <c r="C46" s="127"/>
      <c r="D46" s="34" t="s">
        <v>17</v>
      </c>
      <c r="E46" s="1">
        <v>5.64</v>
      </c>
      <c r="F46" s="117"/>
      <c r="G46" s="10">
        <v>476270000</v>
      </c>
      <c r="H46" s="1"/>
    </row>
    <row r="47" spans="1:8" ht="15.75">
      <c r="A47" s="122"/>
      <c r="B47" s="122"/>
      <c r="C47" s="125"/>
      <c r="D47" s="34" t="s">
        <v>24</v>
      </c>
      <c r="E47" s="1">
        <v>5.63</v>
      </c>
      <c r="F47" s="118"/>
      <c r="G47" s="10">
        <v>476270000</v>
      </c>
      <c r="H47" s="1"/>
    </row>
    <row r="48" spans="1:8" ht="15.75">
      <c r="A48" s="122"/>
      <c r="B48" s="122"/>
      <c r="C48" s="124" t="s">
        <v>26</v>
      </c>
      <c r="D48" s="34" t="s">
        <v>9</v>
      </c>
      <c r="E48" s="1">
        <v>7.2</v>
      </c>
      <c r="F48" s="116"/>
      <c r="G48" s="10">
        <v>476270000</v>
      </c>
      <c r="H48" s="1"/>
    </row>
    <row r="49" spans="1:8" ht="15.75">
      <c r="A49" s="122"/>
      <c r="B49" s="122"/>
      <c r="C49" s="127"/>
      <c r="D49" s="34" t="s">
        <v>10</v>
      </c>
      <c r="E49" s="1">
        <v>7.2</v>
      </c>
      <c r="F49" s="117"/>
      <c r="G49" s="10">
        <v>476270000</v>
      </c>
      <c r="H49" s="1"/>
    </row>
    <row r="50" spans="1:8" ht="15.75">
      <c r="A50" s="122"/>
      <c r="B50" s="122"/>
      <c r="C50" s="127"/>
      <c r="D50" s="34" t="s">
        <v>6</v>
      </c>
      <c r="E50" s="1">
        <v>4</v>
      </c>
      <c r="F50" s="117"/>
      <c r="G50" s="10">
        <v>276270000</v>
      </c>
      <c r="H50" s="1"/>
    </row>
    <row r="51" spans="1:8" ht="15.75">
      <c r="A51" s="122"/>
      <c r="B51" s="122"/>
      <c r="C51" s="127"/>
      <c r="D51" s="34" t="s">
        <v>12</v>
      </c>
      <c r="E51" s="1">
        <v>7.2</v>
      </c>
      <c r="F51" s="117"/>
      <c r="G51" s="10">
        <v>476270000</v>
      </c>
      <c r="H51" s="1"/>
    </row>
    <row r="52" spans="1:8" ht="15.75">
      <c r="A52" s="122"/>
      <c r="B52" s="122"/>
      <c r="C52" s="125"/>
      <c r="D52" s="34" t="s">
        <v>15</v>
      </c>
      <c r="E52" s="1">
        <v>4.35</v>
      </c>
      <c r="F52" s="118"/>
      <c r="G52" s="10">
        <v>300000000</v>
      </c>
      <c r="H52" s="1"/>
    </row>
    <row r="53" spans="1:8" ht="15.75">
      <c r="A53" s="122"/>
      <c r="B53" s="122"/>
      <c r="C53" s="4" t="s">
        <v>29</v>
      </c>
      <c r="D53" s="34" t="s">
        <v>5</v>
      </c>
      <c r="E53" s="1">
        <v>6.75</v>
      </c>
      <c r="F53" s="1"/>
      <c r="G53" s="10">
        <v>476270000</v>
      </c>
      <c r="H53" s="1"/>
    </row>
    <row r="54" spans="1:8" ht="15.75">
      <c r="A54" s="122"/>
      <c r="B54" s="122"/>
      <c r="C54" s="124" t="s">
        <v>28</v>
      </c>
      <c r="D54" s="34" t="s">
        <v>18</v>
      </c>
      <c r="E54" s="1">
        <v>18.35</v>
      </c>
      <c r="F54" s="116"/>
      <c r="G54" s="10">
        <v>476270000</v>
      </c>
      <c r="H54" s="1"/>
    </row>
    <row r="55" spans="1:8" ht="15.75">
      <c r="A55" s="122"/>
      <c r="B55" s="122"/>
      <c r="C55" s="125"/>
      <c r="D55" s="34" t="s">
        <v>16</v>
      </c>
      <c r="E55" s="1">
        <v>18.5</v>
      </c>
      <c r="F55" s="118"/>
      <c r="G55" s="10">
        <v>476270000</v>
      </c>
      <c r="H55" s="1"/>
    </row>
    <row r="56" spans="1:8" ht="15.75">
      <c r="A56" s="123"/>
      <c r="B56" s="123"/>
      <c r="C56" s="25"/>
      <c r="D56" s="35"/>
      <c r="E56" s="22">
        <f>SUM(E42:E55)</f>
        <v>107.37</v>
      </c>
      <c r="F56" s="22"/>
      <c r="G56" s="23">
        <f>SUM(G42:G55)</f>
        <v>6291510000</v>
      </c>
      <c r="H56" s="1"/>
    </row>
    <row r="57" spans="1:8" ht="15.75">
      <c r="A57" s="121">
        <v>3</v>
      </c>
      <c r="B57" s="121">
        <v>2020</v>
      </c>
      <c r="C57" s="124" t="s">
        <v>26</v>
      </c>
      <c r="D57" s="34" t="s">
        <v>4</v>
      </c>
      <c r="E57" s="42">
        <v>5</v>
      </c>
      <c r="F57" s="116">
        <f>SUM(E57:E69)</f>
        <v>64.05</v>
      </c>
      <c r="G57" s="10">
        <v>314000000</v>
      </c>
      <c r="H57" s="1"/>
    </row>
    <row r="58" spans="1:8" ht="15.75">
      <c r="A58" s="122"/>
      <c r="B58" s="122"/>
      <c r="C58" s="127"/>
      <c r="D58" s="34" t="s">
        <v>8</v>
      </c>
      <c r="E58" s="42">
        <v>5</v>
      </c>
      <c r="F58" s="117"/>
      <c r="G58" s="10">
        <v>314000000</v>
      </c>
      <c r="H58" s="1"/>
    </row>
    <row r="59" spans="1:8" ht="15.75">
      <c r="A59" s="122"/>
      <c r="B59" s="122"/>
      <c r="C59" s="127"/>
      <c r="D59" s="34" t="s">
        <v>41</v>
      </c>
      <c r="E59" s="42">
        <v>5</v>
      </c>
      <c r="F59" s="117"/>
      <c r="G59" s="10">
        <v>314000000</v>
      </c>
      <c r="H59" s="1"/>
    </row>
    <row r="60" spans="1:8" ht="15.75">
      <c r="A60" s="122"/>
      <c r="B60" s="122"/>
      <c r="C60" s="127"/>
      <c r="D60" s="34" t="s">
        <v>7</v>
      </c>
      <c r="E60" s="42">
        <v>5</v>
      </c>
      <c r="F60" s="117"/>
      <c r="G60" s="10">
        <v>314000000</v>
      </c>
      <c r="H60" s="1"/>
    </row>
    <row r="61" spans="1:8" ht="15.75">
      <c r="A61" s="122"/>
      <c r="B61" s="122"/>
      <c r="C61" s="127"/>
      <c r="D61" s="34" t="s">
        <v>17</v>
      </c>
      <c r="E61" s="42">
        <v>5</v>
      </c>
      <c r="F61" s="117"/>
      <c r="G61" s="10">
        <v>314000000</v>
      </c>
      <c r="H61" s="1"/>
    </row>
    <row r="62" spans="1:8" ht="15.75">
      <c r="A62" s="122"/>
      <c r="B62" s="122"/>
      <c r="C62" s="127"/>
      <c r="D62" s="34" t="s">
        <v>9</v>
      </c>
      <c r="E62" s="42">
        <v>5</v>
      </c>
      <c r="F62" s="117"/>
      <c r="G62" s="10">
        <v>314000000</v>
      </c>
      <c r="H62" s="1"/>
    </row>
    <row r="63" spans="1:8" ht="15.75">
      <c r="A63" s="122"/>
      <c r="B63" s="122"/>
      <c r="C63" s="127"/>
      <c r="D63" s="34" t="s">
        <v>10</v>
      </c>
      <c r="E63" s="42">
        <v>5</v>
      </c>
      <c r="F63" s="117"/>
      <c r="G63" s="10">
        <v>314000000</v>
      </c>
      <c r="H63" s="1"/>
    </row>
    <row r="64" spans="1:8" ht="15.75">
      <c r="A64" s="122"/>
      <c r="B64" s="122"/>
      <c r="C64" s="127"/>
      <c r="D64" s="34" t="s">
        <v>6</v>
      </c>
      <c r="E64" s="42">
        <v>4.05</v>
      </c>
      <c r="F64" s="117"/>
      <c r="G64" s="10">
        <v>314000000</v>
      </c>
      <c r="H64" s="1"/>
    </row>
    <row r="65" spans="1:8" ht="15.75">
      <c r="A65" s="122"/>
      <c r="B65" s="122"/>
      <c r="C65" s="127"/>
      <c r="D65" s="34" t="s">
        <v>12</v>
      </c>
      <c r="E65" s="42">
        <v>5</v>
      </c>
      <c r="F65" s="117"/>
      <c r="G65" s="10">
        <v>314000000</v>
      </c>
      <c r="H65" s="1"/>
    </row>
    <row r="66" spans="1:8" ht="15.75">
      <c r="A66" s="122"/>
      <c r="B66" s="122"/>
      <c r="C66" s="127"/>
      <c r="D66" s="34" t="s">
        <v>15</v>
      </c>
      <c r="E66" s="42">
        <v>5</v>
      </c>
      <c r="F66" s="117"/>
      <c r="G66" s="10">
        <v>314000000</v>
      </c>
      <c r="H66" s="1"/>
    </row>
    <row r="67" spans="1:8" ht="15.75">
      <c r="A67" s="122"/>
      <c r="B67" s="122"/>
      <c r="C67" s="127"/>
      <c r="D67" s="34" t="s">
        <v>5</v>
      </c>
      <c r="E67" s="42">
        <v>5</v>
      </c>
      <c r="F67" s="117"/>
      <c r="G67" s="10">
        <v>314000000</v>
      </c>
      <c r="H67" s="1"/>
    </row>
    <row r="68" spans="1:8" ht="15.75">
      <c r="A68" s="122"/>
      <c r="B68" s="122"/>
      <c r="C68" s="127"/>
      <c r="D68" s="34" t="s">
        <v>18</v>
      </c>
      <c r="E68" s="42">
        <v>5</v>
      </c>
      <c r="F68" s="117"/>
      <c r="G68" s="10">
        <v>314000000</v>
      </c>
      <c r="H68" s="1"/>
    </row>
    <row r="69" spans="1:8" ht="15.75">
      <c r="A69" s="122"/>
      <c r="B69" s="122"/>
      <c r="C69" s="125"/>
      <c r="D69" s="36" t="s">
        <v>14</v>
      </c>
      <c r="E69" s="43">
        <v>5</v>
      </c>
      <c r="F69" s="118"/>
      <c r="G69" s="15">
        <v>314000000</v>
      </c>
      <c r="H69" s="14"/>
    </row>
    <row r="70" spans="1:8" ht="15.75">
      <c r="A70" s="122"/>
      <c r="B70" s="122"/>
      <c r="C70" s="124" t="s">
        <v>29</v>
      </c>
      <c r="D70" s="34" t="s">
        <v>3</v>
      </c>
      <c r="E70" s="44">
        <v>4.05</v>
      </c>
      <c r="F70" s="119">
        <f>E70+E71</f>
        <v>8.1</v>
      </c>
      <c r="G70" s="10">
        <v>314000000</v>
      </c>
      <c r="H70" s="1"/>
    </row>
    <row r="71" spans="1:8" ht="15.75">
      <c r="A71" s="122"/>
      <c r="B71" s="122"/>
      <c r="C71" s="125"/>
      <c r="D71" s="34" t="s">
        <v>11</v>
      </c>
      <c r="E71" s="44">
        <v>4.05</v>
      </c>
      <c r="F71" s="120"/>
      <c r="G71" s="10">
        <v>314000000</v>
      </c>
      <c r="H71" s="1"/>
    </row>
    <row r="72" spans="1:8" ht="15.75">
      <c r="A72" s="122"/>
      <c r="B72" s="122"/>
      <c r="C72" s="3" t="s">
        <v>2</v>
      </c>
      <c r="D72" s="34" t="s">
        <v>24</v>
      </c>
      <c r="E72" s="44">
        <v>5</v>
      </c>
      <c r="F72" s="16"/>
      <c r="G72" s="10">
        <v>314000000</v>
      </c>
      <c r="H72" s="1"/>
    </row>
    <row r="73" spans="1:8" ht="15.75">
      <c r="A73" s="122"/>
      <c r="B73" s="122"/>
      <c r="C73" s="4" t="s">
        <v>42</v>
      </c>
      <c r="D73" s="34" t="s">
        <v>16</v>
      </c>
      <c r="E73" s="44">
        <v>12.3</v>
      </c>
      <c r="F73" s="16"/>
      <c r="G73" s="10">
        <v>314000000</v>
      </c>
      <c r="H73" s="1"/>
    </row>
    <row r="74" spans="1:8" s="21" customFormat="1" ht="15.75">
      <c r="A74" s="123"/>
      <c r="B74" s="123"/>
      <c r="C74" s="25"/>
      <c r="D74" s="35"/>
      <c r="E74" s="24">
        <f>SUM(E57:E73)</f>
        <v>89.44999999999999</v>
      </c>
      <c r="F74" s="24"/>
      <c r="G74" s="23">
        <f>SUM(G57:G73)</f>
        <v>5338000000</v>
      </c>
      <c r="H74" s="22"/>
    </row>
    <row r="75" spans="1:8" ht="15.75">
      <c r="A75" s="46" t="s">
        <v>52</v>
      </c>
      <c r="B75" s="110" t="s">
        <v>43</v>
      </c>
      <c r="C75" s="111"/>
      <c r="D75" s="112"/>
      <c r="E75" s="42"/>
      <c r="F75" s="1"/>
      <c r="G75" s="18">
        <f>G76</f>
        <v>500000000</v>
      </c>
      <c r="H75" s="1"/>
    </row>
    <row r="76" spans="1:8" ht="15.75">
      <c r="A76" s="1">
        <v>1</v>
      </c>
      <c r="B76" s="17">
        <v>2020</v>
      </c>
      <c r="C76" s="4" t="s">
        <v>29</v>
      </c>
      <c r="D76" s="34" t="s">
        <v>9</v>
      </c>
      <c r="E76" s="42">
        <v>6.5</v>
      </c>
      <c r="F76" s="1"/>
      <c r="G76" s="10">
        <v>500000000</v>
      </c>
      <c r="H76" s="1"/>
    </row>
  </sheetData>
  <sheetProtection/>
  <mergeCells count="59">
    <mergeCell ref="G34:G35"/>
    <mergeCell ref="G36:G37"/>
    <mergeCell ref="D36:D37"/>
    <mergeCell ref="B22:B40"/>
    <mergeCell ref="A41:D41"/>
    <mergeCell ref="H7:H8"/>
    <mergeCell ref="A7:A9"/>
    <mergeCell ref="B12:B13"/>
    <mergeCell ref="A16:D16"/>
    <mergeCell ref="A14:A15"/>
    <mergeCell ref="A22:A40"/>
    <mergeCell ref="C24:C28"/>
    <mergeCell ref="A57:A74"/>
    <mergeCell ref="C42:C43"/>
    <mergeCell ref="C7:C8"/>
    <mergeCell ref="C14:C15"/>
    <mergeCell ref="A11:D11"/>
    <mergeCell ref="B10:D10"/>
    <mergeCell ref="D34:D35"/>
    <mergeCell ref="B20:D20"/>
    <mergeCell ref="A1:H1"/>
    <mergeCell ref="G14:G15"/>
    <mergeCell ref="F35:F36"/>
    <mergeCell ref="F39:F40"/>
    <mergeCell ref="F42:F43"/>
    <mergeCell ref="F44:F47"/>
    <mergeCell ref="B5:D5"/>
    <mergeCell ref="A4:D4"/>
    <mergeCell ref="A6:D6"/>
    <mergeCell ref="C29:C33"/>
    <mergeCell ref="A12:A13"/>
    <mergeCell ref="B42:B56"/>
    <mergeCell ref="A42:A56"/>
    <mergeCell ref="B17:B19"/>
    <mergeCell ref="A17:A19"/>
    <mergeCell ref="F24:F28"/>
    <mergeCell ref="F29:F34"/>
    <mergeCell ref="C44:C47"/>
    <mergeCell ref="C39:C40"/>
    <mergeCell ref="F14:F15"/>
    <mergeCell ref="F22:F23"/>
    <mergeCell ref="B7:B9"/>
    <mergeCell ref="B14:B15"/>
    <mergeCell ref="C48:C52"/>
    <mergeCell ref="C54:C55"/>
    <mergeCell ref="C57:C69"/>
    <mergeCell ref="F17:F19"/>
    <mergeCell ref="C17:C19"/>
    <mergeCell ref="C22:C23"/>
    <mergeCell ref="A2:H2"/>
    <mergeCell ref="G17:G19"/>
    <mergeCell ref="B75:D75"/>
    <mergeCell ref="B21:D21"/>
    <mergeCell ref="F48:F52"/>
    <mergeCell ref="F54:F55"/>
    <mergeCell ref="F57:F69"/>
    <mergeCell ref="F70:F71"/>
    <mergeCell ref="B57:B74"/>
    <mergeCell ref="C70:C7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77"/>
  <sheetViews>
    <sheetView tabSelected="1" zoomScalePageLayoutView="0" workbookViewId="0" topLeftCell="A55">
      <selection activeCell="C25" sqref="C25:C29"/>
    </sheetView>
  </sheetViews>
  <sheetFormatPr defaultColWidth="9.00390625" defaultRowHeight="15.75"/>
  <cols>
    <col min="1" max="1" width="7.25390625" style="52" customWidth="1"/>
    <col min="2" max="2" width="19.25390625" style="52" customWidth="1"/>
    <col min="3" max="3" width="17.00390625" style="102" customWidth="1"/>
    <col min="4" max="4" width="17.00390625" style="103" customWidth="1"/>
    <col min="5" max="5" width="17.625" style="78" customWidth="1"/>
    <col min="6" max="6" width="12.375" style="78" customWidth="1"/>
    <col min="7" max="7" width="13.00390625" style="104" customWidth="1"/>
    <col min="8" max="8" width="9.625" style="105" hidden="1" customWidth="1"/>
    <col min="9" max="9" width="11.75390625" style="105" hidden="1" customWidth="1"/>
    <col min="10" max="10" width="18.625" style="52" customWidth="1"/>
    <col min="11" max="11" width="11.75390625" style="52" hidden="1" customWidth="1"/>
    <col min="12" max="12" width="13.375" style="52" hidden="1" customWidth="1"/>
    <col min="13" max="15" width="11.75390625" style="52" hidden="1" customWidth="1"/>
    <col min="16" max="17" width="0" style="52" hidden="1" customWidth="1"/>
    <col min="18" max="18" width="12.875" style="52" hidden="1" customWidth="1"/>
    <col min="19" max="16384" width="9.00390625" style="52" customWidth="1"/>
  </cols>
  <sheetData>
    <row r="1" spans="1:10" ht="47.25" customHeight="1">
      <c r="A1" s="173" t="s">
        <v>67</v>
      </c>
      <c r="B1" s="173"/>
      <c r="C1" s="173"/>
      <c r="D1" s="173"/>
      <c r="E1" s="173"/>
      <c r="F1" s="173"/>
      <c r="G1" s="173"/>
      <c r="H1" s="173"/>
      <c r="I1" s="173"/>
      <c r="J1" s="173"/>
    </row>
    <row r="2" spans="1:10" ht="15.75">
      <c r="A2" s="150" t="str">
        <f>'TH chung'!A2:H2</f>
        <v>(Ban hành kèm theo Báo cáo              /BC-UBND ngày      tháng 4 năm 2022 của UBND huyện Tuần Giáo)</v>
      </c>
      <c r="B2" s="150"/>
      <c r="C2" s="150"/>
      <c r="D2" s="150"/>
      <c r="E2" s="150"/>
      <c r="F2" s="150"/>
      <c r="G2" s="150"/>
      <c r="H2" s="150"/>
      <c r="I2" s="150"/>
      <c r="J2" s="150"/>
    </row>
    <row r="3" spans="1:10" s="54" customFormat="1" ht="15.75" customHeight="1">
      <c r="A3" s="181" t="s">
        <v>0</v>
      </c>
      <c r="B3" s="179" t="s">
        <v>20</v>
      </c>
      <c r="C3" s="177" t="s">
        <v>22</v>
      </c>
      <c r="D3" s="177" t="s">
        <v>21</v>
      </c>
      <c r="E3" s="177" t="s">
        <v>23</v>
      </c>
      <c r="F3" s="170" t="s">
        <v>45</v>
      </c>
      <c r="G3" s="171"/>
      <c r="H3" s="171"/>
      <c r="I3" s="172"/>
      <c r="J3" s="177" t="s">
        <v>69</v>
      </c>
    </row>
    <row r="4" spans="1:10" s="54" customFormat="1" ht="47.25">
      <c r="A4" s="182"/>
      <c r="B4" s="180"/>
      <c r="C4" s="178"/>
      <c r="D4" s="178"/>
      <c r="E4" s="178"/>
      <c r="F4" s="55" t="s">
        <v>68</v>
      </c>
      <c r="G4" s="56" t="s">
        <v>54</v>
      </c>
      <c r="H4" s="56" t="s">
        <v>48</v>
      </c>
      <c r="I4" s="56" t="s">
        <v>53</v>
      </c>
      <c r="J4" s="178"/>
    </row>
    <row r="5" spans="1:10" s="54" customFormat="1" ht="15.75" customHeight="1">
      <c r="A5" s="55" t="s">
        <v>19</v>
      </c>
      <c r="B5" s="58"/>
      <c r="C5" s="59"/>
      <c r="D5" s="59"/>
      <c r="E5" s="57">
        <f>E7+E12+E17+E42+E57+E75+E77</f>
        <v>457.03999999999996</v>
      </c>
      <c r="F5" s="57"/>
      <c r="G5" s="60">
        <f>G7+G12+G17+G42+G57+G75+G77</f>
        <v>303.86626000000007</v>
      </c>
      <c r="H5" s="57">
        <f>H7+H12+H17+H42+H57+H75+H77</f>
        <v>42.95</v>
      </c>
      <c r="I5" s="57" t="e">
        <f>I7+I12+I17+I42+I57+I75+I77</f>
        <v>#REF!</v>
      </c>
      <c r="J5" s="53"/>
    </row>
    <row r="6" spans="1:10" ht="15.75" customHeight="1">
      <c r="A6" s="55" t="s">
        <v>38</v>
      </c>
      <c r="B6" s="170" t="s">
        <v>34</v>
      </c>
      <c r="C6" s="171"/>
      <c r="D6" s="172"/>
      <c r="E6" s="61"/>
      <c r="F6" s="61"/>
      <c r="G6" s="62"/>
      <c r="H6" s="63"/>
      <c r="I6" s="63"/>
      <c r="J6" s="64"/>
    </row>
    <row r="7" spans="1:13" ht="40.5" customHeight="1">
      <c r="A7" s="163" t="s">
        <v>32</v>
      </c>
      <c r="B7" s="164"/>
      <c r="C7" s="164"/>
      <c r="D7" s="165"/>
      <c r="E7" s="65">
        <f>E8+E9+E10</f>
        <v>19.8</v>
      </c>
      <c r="F7" s="65"/>
      <c r="G7" s="66">
        <f>G8</f>
        <v>2.9440000000000004</v>
      </c>
      <c r="H7" s="67"/>
      <c r="I7" s="67"/>
      <c r="J7" s="68"/>
      <c r="K7" s="69"/>
      <c r="L7" s="70"/>
      <c r="M7" s="71"/>
    </row>
    <row r="8" spans="1:10" ht="15.75" customHeight="1">
      <c r="A8" s="157">
        <v>1</v>
      </c>
      <c r="B8" s="157">
        <v>2019</v>
      </c>
      <c r="C8" s="72" t="s">
        <v>26</v>
      </c>
      <c r="D8" s="72" t="s">
        <v>15</v>
      </c>
      <c r="E8" s="61">
        <v>6.4</v>
      </c>
      <c r="F8" s="61">
        <v>46</v>
      </c>
      <c r="G8" s="62">
        <f>F8*E8/100</f>
        <v>2.9440000000000004</v>
      </c>
      <c r="H8" s="63"/>
      <c r="I8" s="73"/>
      <c r="J8" s="74"/>
    </row>
    <row r="9" spans="1:10" ht="31.5" customHeight="1">
      <c r="A9" s="158"/>
      <c r="B9" s="158"/>
      <c r="C9" s="174" t="s">
        <v>47</v>
      </c>
      <c r="D9" s="72" t="s">
        <v>13</v>
      </c>
      <c r="E9" s="61">
        <v>3.4</v>
      </c>
      <c r="F9" s="61">
        <v>0</v>
      </c>
      <c r="G9" s="62">
        <f>F9*E9/100</f>
        <v>0</v>
      </c>
      <c r="H9" s="147">
        <v>0</v>
      </c>
      <c r="I9" s="75"/>
      <c r="J9" s="183" t="s">
        <v>63</v>
      </c>
    </row>
    <row r="10" spans="1:10" ht="50.25" customHeight="1">
      <c r="A10" s="159"/>
      <c r="B10" s="159"/>
      <c r="C10" s="176"/>
      <c r="D10" s="72" t="s">
        <v>15</v>
      </c>
      <c r="E10" s="61">
        <v>10</v>
      </c>
      <c r="F10" s="61">
        <v>0</v>
      </c>
      <c r="G10" s="62">
        <f>F10*E10/100</f>
        <v>0</v>
      </c>
      <c r="H10" s="148"/>
      <c r="I10" s="76"/>
      <c r="J10" s="184"/>
    </row>
    <row r="11" spans="1:17" ht="15.75" customHeight="1">
      <c r="A11" s="57" t="s">
        <v>39</v>
      </c>
      <c r="B11" s="170" t="s">
        <v>35</v>
      </c>
      <c r="C11" s="171"/>
      <c r="D11" s="172"/>
      <c r="E11" s="61"/>
      <c r="F11" s="61"/>
      <c r="G11" s="62">
        <f>F11*E11/100</f>
        <v>0</v>
      </c>
      <c r="H11" s="63"/>
      <c r="I11" s="63"/>
      <c r="J11" s="61"/>
      <c r="L11" s="77"/>
      <c r="M11" s="77"/>
      <c r="N11" s="77"/>
      <c r="O11" s="77"/>
      <c r="P11" s="77"/>
      <c r="Q11" s="78"/>
    </row>
    <row r="12" spans="1:17" ht="41.25" customHeight="1">
      <c r="A12" s="163" t="s">
        <v>32</v>
      </c>
      <c r="B12" s="164"/>
      <c r="C12" s="164"/>
      <c r="D12" s="165"/>
      <c r="E12" s="65">
        <f>E13+E14+E15+E16</f>
        <v>78.01</v>
      </c>
      <c r="F12" s="65"/>
      <c r="G12" s="79">
        <f>G13+G14+G15+G16</f>
        <v>66.62628000000001</v>
      </c>
      <c r="H12" s="63"/>
      <c r="I12" s="63"/>
      <c r="J12" s="61"/>
      <c r="L12" s="52" t="s">
        <v>59</v>
      </c>
      <c r="M12" s="52" t="s">
        <v>58</v>
      </c>
      <c r="N12" s="52" t="s">
        <v>57</v>
      </c>
      <c r="O12" s="52" t="s">
        <v>56</v>
      </c>
      <c r="P12" s="52" t="s">
        <v>55</v>
      </c>
      <c r="Q12" s="52" t="s">
        <v>61</v>
      </c>
    </row>
    <row r="13" spans="1:18" ht="15.75">
      <c r="A13" s="157">
        <v>1</v>
      </c>
      <c r="B13" s="157">
        <v>2020</v>
      </c>
      <c r="C13" s="72" t="s">
        <v>26</v>
      </c>
      <c r="D13" s="80" t="s">
        <v>15</v>
      </c>
      <c r="E13" s="61">
        <v>21.47</v>
      </c>
      <c r="F13" s="61">
        <v>87</v>
      </c>
      <c r="G13" s="62">
        <f>F13*E13/100</f>
        <v>18.6789</v>
      </c>
      <c r="H13" s="63"/>
      <c r="I13" s="63">
        <f>F13</f>
        <v>87</v>
      </c>
      <c r="J13" s="157" t="s">
        <v>64</v>
      </c>
      <c r="K13" s="52" t="s">
        <v>60</v>
      </c>
      <c r="L13" s="81">
        <f>E8+E13+E15+E16+E17+E30+E31+E32+E33+E34+E36+E49+E50+E51+E52+E53+E58+E59+E60+E61+E62+E63+E64+E65+E66+E67+E68+E69+E70</f>
        <v>248.00999999999996</v>
      </c>
      <c r="M13" s="81">
        <v>26.51</v>
      </c>
      <c r="N13" s="81">
        <v>80.85</v>
      </c>
      <c r="O13" s="81">
        <v>66.92</v>
      </c>
      <c r="P13" s="81">
        <v>21.35</v>
      </c>
      <c r="Q13" s="81">
        <v>13.4</v>
      </c>
      <c r="R13" s="81">
        <f>L13+M13+N13+O13+P13+Q13</f>
        <v>457.04</v>
      </c>
    </row>
    <row r="14" spans="1:18" ht="15.75">
      <c r="A14" s="159"/>
      <c r="B14" s="159"/>
      <c r="C14" s="72" t="s">
        <v>2</v>
      </c>
      <c r="D14" s="80" t="s">
        <v>13</v>
      </c>
      <c r="E14" s="61">
        <v>11.14</v>
      </c>
      <c r="F14" s="61">
        <v>91.7</v>
      </c>
      <c r="G14" s="62">
        <f>F14*E14/100</f>
        <v>10.215380000000001</v>
      </c>
      <c r="H14" s="63"/>
      <c r="I14" s="63">
        <f>F14</f>
        <v>91.7</v>
      </c>
      <c r="J14" s="158"/>
      <c r="K14" s="52" t="s">
        <v>62</v>
      </c>
      <c r="L14" s="81">
        <f>G8+G13+G15+G16+G17+G30+G31+G32+G33+G34+G36+G49+G50+G51+G52+G53+G58+G59+G60+G61+G62+G63+G64+G65+G66+G67+G68+G69+G70</f>
        <v>179.79384000000005</v>
      </c>
      <c r="M14" s="81">
        <f>G14+G35+G37+G39+G73</f>
        <v>17.52818</v>
      </c>
      <c r="N14" s="81">
        <f>G40+G41+G55+G56+G74</f>
        <v>51.714999999999996</v>
      </c>
      <c r="O14" s="81">
        <f>G23+G24+G25+G26+G27+G28+G29+G38+G43+G44+G45+G46+G47+G48</f>
        <v>46.68069</v>
      </c>
      <c r="P14" s="81">
        <f>G54+G71+G72+G77</f>
        <v>8.14855</v>
      </c>
      <c r="Q14" s="81">
        <v>0</v>
      </c>
      <c r="R14" s="81">
        <f>L14+M14+N14+O14+P14</f>
        <v>303.86626</v>
      </c>
    </row>
    <row r="15" spans="1:17" ht="15.75">
      <c r="A15" s="157">
        <v>2</v>
      </c>
      <c r="B15" s="157">
        <v>2021</v>
      </c>
      <c r="C15" s="174" t="s">
        <v>36</v>
      </c>
      <c r="D15" s="80" t="s">
        <v>17</v>
      </c>
      <c r="E15" s="61">
        <v>29.76</v>
      </c>
      <c r="F15" s="61">
        <v>90</v>
      </c>
      <c r="G15" s="62">
        <f>F15*E15/100</f>
        <v>26.784000000000002</v>
      </c>
      <c r="H15" s="147">
        <f>G15+G16</f>
        <v>37.732</v>
      </c>
      <c r="I15" s="147" t="e">
        <f>H15/#REF!*100</f>
        <v>#REF!</v>
      </c>
      <c r="J15" s="158"/>
      <c r="L15" s="52">
        <f aca="true" t="shared" si="0" ref="L15:Q15">L14/L13*100</f>
        <v>72.49459295996132</v>
      </c>
      <c r="M15" s="52">
        <f t="shared" si="0"/>
        <v>66.11912485854394</v>
      </c>
      <c r="N15" s="52">
        <f t="shared" si="0"/>
        <v>63.964131106988255</v>
      </c>
      <c r="O15" s="52">
        <f t="shared" si="0"/>
        <v>69.75596234309623</v>
      </c>
      <c r="P15" s="52">
        <f t="shared" si="0"/>
        <v>38.16651053864169</v>
      </c>
      <c r="Q15" s="52">
        <f t="shared" si="0"/>
        <v>0</v>
      </c>
    </row>
    <row r="16" spans="1:15" ht="15.75">
      <c r="A16" s="159"/>
      <c r="B16" s="159"/>
      <c r="C16" s="176"/>
      <c r="D16" s="80" t="s">
        <v>15</v>
      </c>
      <c r="E16" s="61">
        <v>15.64</v>
      </c>
      <c r="F16" s="61">
        <v>70</v>
      </c>
      <c r="G16" s="62">
        <f>F16*E16/100</f>
        <v>10.948</v>
      </c>
      <c r="H16" s="148"/>
      <c r="I16" s="148"/>
      <c r="J16" s="158"/>
      <c r="L16" s="52">
        <f>72.5*248.01/100</f>
        <v>179.80724999999998</v>
      </c>
      <c r="N16" s="52">
        <f>64*80.85/100</f>
        <v>51.744</v>
      </c>
      <c r="O16" s="52">
        <f>69.8*66.92/100</f>
        <v>46.710159999999995</v>
      </c>
    </row>
    <row r="17" spans="1:10" s="82" customFormat="1" ht="15.75" customHeight="1">
      <c r="A17" s="163" t="s">
        <v>30</v>
      </c>
      <c r="B17" s="164"/>
      <c r="C17" s="164"/>
      <c r="D17" s="165"/>
      <c r="E17" s="65">
        <f>E18+E19+E20</f>
        <v>48.65</v>
      </c>
      <c r="F17" s="65"/>
      <c r="G17" s="65">
        <f>G18+G19+G20</f>
        <v>42.95</v>
      </c>
      <c r="H17" s="65">
        <f>H18+H19+H20</f>
        <v>42.95</v>
      </c>
      <c r="I17" s="65" t="e">
        <f>I18+I19+I20</f>
        <v>#REF!</v>
      </c>
      <c r="J17" s="158"/>
    </row>
    <row r="18" spans="1:10" ht="15.75">
      <c r="A18" s="157">
        <v>1</v>
      </c>
      <c r="B18" s="157">
        <v>2020</v>
      </c>
      <c r="C18" s="174" t="s">
        <v>26</v>
      </c>
      <c r="D18" s="80" t="s">
        <v>17</v>
      </c>
      <c r="E18" s="61">
        <v>30.9</v>
      </c>
      <c r="F18" s="61">
        <v>90</v>
      </c>
      <c r="G18" s="62">
        <f>F18*E18/100</f>
        <v>27.81</v>
      </c>
      <c r="H18" s="147">
        <f>G18+G19+G20</f>
        <v>42.95</v>
      </c>
      <c r="I18" s="147" t="e">
        <f>H18/#REF!*100</f>
        <v>#REF!</v>
      </c>
      <c r="J18" s="158"/>
    </row>
    <row r="19" spans="1:10" ht="15.75">
      <c r="A19" s="158"/>
      <c r="B19" s="158"/>
      <c r="C19" s="175"/>
      <c r="D19" s="48" t="s">
        <v>10</v>
      </c>
      <c r="E19" s="61">
        <v>1.05</v>
      </c>
      <c r="F19" s="61">
        <v>90</v>
      </c>
      <c r="G19" s="62">
        <f>F19*E19/100</f>
        <v>0.945</v>
      </c>
      <c r="H19" s="149"/>
      <c r="I19" s="149"/>
      <c r="J19" s="158"/>
    </row>
    <row r="20" spans="1:10" ht="15.75">
      <c r="A20" s="159"/>
      <c r="B20" s="159"/>
      <c r="C20" s="176"/>
      <c r="D20" s="80" t="s">
        <v>15</v>
      </c>
      <c r="E20" s="61">
        <v>16.7</v>
      </c>
      <c r="F20" s="61">
        <v>85</v>
      </c>
      <c r="G20" s="62">
        <f>F20*E20/100</f>
        <v>14.195</v>
      </c>
      <c r="H20" s="148"/>
      <c r="I20" s="148"/>
      <c r="J20" s="158"/>
    </row>
    <row r="21" spans="1:12" ht="15.75" customHeight="1">
      <c r="A21" s="55" t="s">
        <v>40</v>
      </c>
      <c r="B21" s="170" t="s">
        <v>37</v>
      </c>
      <c r="C21" s="171"/>
      <c r="D21" s="172"/>
      <c r="E21" s="57">
        <f>E42+E57+E75+E77</f>
        <v>310.58</v>
      </c>
      <c r="F21" s="57"/>
      <c r="G21" s="60">
        <f>G42+G57+G75+G77</f>
        <v>191.34598000000005</v>
      </c>
      <c r="H21" s="57">
        <f>H42+H57+H75+H77</f>
        <v>0</v>
      </c>
      <c r="I21" s="57" t="e">
        <f>I42+I57+I75+I77</f>
        <v>#REF!</v>
      </c>
      <c r="J21" s="158"/>
      <c r="K21" s="69"/>
      <c r="L21" s="69"/>
    </row>
    <row r="22" spans="1:10" ht="15.75" customHeight="1">
      <c r="A22" s="83" t="s">
        <v>51</v>
      </c>
      <c r="B22" s="163" t="s">
        <v>30</v>
      </c>
      <c r="C22" s="164"/>
      <c r="D22" s="165"/>
      <c r="E22" s="61"/>
      <c r="F22" s="61"/>
      <c r="G22" s="62">
        <f aca="true" t="shared" si="1" ref="G22:G41">F22*E22/100</f>
        <v>0</v>
      </c>
      <c r="H22" s="63"/>
      <c r="I22" s="63"/>
      <c r="J22" s="158"/>
    </row>
    <row r="23" spans="1:10" ht="15.75">
      <c r="A23" s="154">
        <v>1</v>
      </c>
      <c r="B23" s="154">
        <v>2018</v>
      </c>
      <c r="C23" s="152" t="s">
        <v>1</v>
      </c>
      <c r="D23" s="48" t="s">
        <v>7</v>
      </c>
      <c r="E23" s="84">
        <v>4.17</v>
      </c>
      <c r="F23" s="84">
        <v>94</v>
      </c>
      <c r="G23" s="62">
        <f t="shared" si="1"/>
        <v>3.9198000000000004</v>
      </c>
      <c r="H23" s="147">
        <f>G23+G24+G38</f>
        <v>8.9198</v>
      </c>
      <c r="I23" s="147" t="e">
        <f>H23/#REF!*100</f>
        <v>#REF!</v>
      </c>
      <c r="J23" s="158"/>
    </row>
    <row r="24" spans="1:10" ht="15.75">
      <c r="A24" s="155"/>
      <c r="B24" s="155"/>
      <c r="C24" s="156"/>
      <c r="D24" s="48" t="s">
        <v>24</v>
      </c>
      <c r="E24" s="84">
        <v>5.2</v>
      </c>
      <c r="F24" s="84">
        <v>70</v>
      </c>
      <c r="G24" s="62">
        <f t="shared" si="1"/>
        <v>3.64</v>
      </c>
      <c r="H24" s="148"/>
      <c r="I24" s="148"/>
      <c r="J24" s="158"/>
    </row>
    <row r="25" spans="1:10" ht="15.75">
      <c r="A25" s="155"/>
      <c r="B25" s="155"/>
      <c r="C25" s="151" t="s">
        <v>25</v>
      </c>
      <c r="D25" s="48" t="s">
        <v>4</v>
      </c>
      <c r="E25" s="84">
        <v>4.19</v>
      </c>
      <c r="F25" s="84">
        <v>85</v>
      </c>
      <c r="G25" s="62">
        <f t="shared" si="1"/>
        <v>3.5615000000000006</v>
      </c>
      <c r="H25" s="147">
        <f>G25+G26+G27+G28+G29</f>
        <v>16.478250000000003</v>
      </c>
      <c r="I25" s="147" t="e">
        <f>H25/#REF!*100</f>
        <v>#REF!</v>
      </c>
      <c r="J25" s="158"/>
    </row>
    <row r="26" spans="1:10" ht="15.75">
      <c r="A26" s="155"/>
      <c r="B26" s="155"/>
      <c r="C26" s="152"/>
      <c r="D26" s="48" t="s">
        <v>8</v>
      </c>
      <c r="E26" s="84">
        <v>4.18</v>
      </c>
      <c r="F26" s="84">
        <v>69</v>
      </c>
      <c r="G26" s="62">
        <f t="shared" si="1"/>
        <v>2.8841999999999994</v>
      </c>
      <c r="H26" s="149"/>
      <c r="I26" s="149"/>
      <c r="J26" s="158"/>
    </row>
    <row r="27" spans="1:10" ht="15.75">
      <c r="A27" s="155"/>
      <c r="B27" s="155"/>
      <c r="C27" s="152"/>
      <c r="D27" s="48" t="s">
        <v>9</v>
      </c>
      <c r="E27" s="84">
        <v>3.25</v>
      </c>
      <c r="F27" s="84">
        <v>64.6</v>
      </c>
      <c r="G27" s="62">
        <f t="shared" si="1"/>
        <v>2.0995</v>
      </c>
      <c r="H27" s="149"/>
      <c r="I27" s="149"/>
      <c r="J27" s="158"/>
    </row>
    <row r="28" spans="1:10" ht="15.75">
      <c r="A28" s="155"/>
      <c r="B28" s="155"/>
      <c r="C28" s="152"/>
      <c r="D28" s="48" t="s">
        <v>6</v>
      </c>
      <c r="E28" s="84">
        <v>5.25</v>
      </c>
      <c r="F28" s="84">
        <v>95.5</v>
      </c>
      <c r="G28" s="62">
        <f t="shared" si="1"/>
        <v>5.01375</v>
      </c>
      <c r="H28" s="149"/>
      <c r="I28" s="149"/>
      <c r="J28" s="158"/>
    </row>
    <row r="29" spans="1:10" ht="15.75">
      <c r="A29" s="155"/>
      <c r="B29" s="155"/>
      <c r="C29" s="156"/>
      <c r="D29" s="48" t="s">
        <v>15</v>
      </c>
      <c r="E29" s="84">
        <v>5.26</v>
      </c>
      <c r="F29" s="84">
        <v>55.5</v>
      </c>
      <c r="G29" s="62">
        <f t="shared" si="1"/>
        <v>2.9193000000000002</v>
      </c>
      <c r="H29" s="148"/>
      <c r="I29" s="148"/>
      <c r="J29" s="158"/>
    </row>
    <row r="30" spans="1:10" ht="15.75">
      <c r="A30" s="155"/>
      <c r="B30" s="155"/>
      <c r="C30" s="151" t="s">
        <v>26</v>
      </c>
      <c r="D30" s="48" t="s">
        <v>10</v>
      </c>
      <c r="E30" s="84">
        <v>5.27</v>
      </c>
      <c r="F30" s="84">
        <v>67.1</v>
      </c>
      <c r="G30" s="62">
        <f t="shared" si="1"/>
        <v>3.53617</v>
      </c>
      <c r="H30" s="147">
        <f>G30+G31+G32+G33+G34+G36</f>
        <v>17.36784</v>
      </c>
      <c r="I30" s="147" t="e">
        <f>H30/#REF!*100</f>
        <v>#REF!</v>
      </c>
      <c r="J30" s="158"/>
    </row>
    <row r="31" spans="1:10" ht="15.75">
      <c r="A31" s="155"/>
      <c r="B31" s="155"/>
      <c r="C31" s="152"/>
      <c r="D31" s="48" t="s">
        <v>3</v>
      </c>
      <c r="E31" s="84">
        <v>5.27</v>
      </c>
      <c r="F31" s="84">
        <v>50</v>
      </c>
      <c r="G31" s="62">
        <f t="shared" si="1"/>
        <v>2.635</v>
      </c>
      <c r="H31" s="149"/>
      <c r="I31" s="149"/>
      <c r="J31" s="158"/>
    </row>
    <row r="32" spans="1:10" ht="15.75">
      <c r="A32" s="155"/>
      <c r="B32" s="155"/>
      <c r="C32" s="152"/>
      <c r="D32" s="48" t="s">
        <v>13</v>
      </c>
      <c r="E32" s="84">
        <v>5.25</v>
      </c>
      <c r="F32" s="84">
        <v>78.5</v>
      </c>
      <c r="G32" s="62">
        <f t="shared" si="1"/>
        <v>4.12125</v>
      </c>
      <c r="H32" s="149"/>
      <c r="I32" s="149"/>
      <c r="J32" s="158"/>
    </row>
    <row r="33" spans="1:10" ht="15.75">
      <c r="A33" s="155"/>
      <c r="B33" s="155"/>
      <c r="C33" s="152"/>
      <c r="D33" s="48" t="s">
        <v>12</v>
      </c>
      <c r="E33" s="84">
        <v>6.62</v>
      </c>
      <c r="F33" s="84">
        <v>74.1</v>
      </c>
      <c r="G33" s="62">
        <f t="shared" si="1"/>
        <v>4.9054199999999994</v>
      </c>
      <c r="H33" s="149"/>
      <c r="I33" s="149"/>
      <c r="J33" s="158"/>
    </row>
    <row r="34" spans="1:10" ht="15.75">
      <c r="A34" s="155"/>
      <c r="B34" s="155"/>
      <c r="C34" s="156"/>
      <c r="D34" s="48" t="s">
        <v>27</v>
      </c>
      <c r="E34" s="84">
        <v>6.58</v>
      </c>
      <c r="F34" s="84">
        <v>0</v>
      </c>
      <c r="G34" s="62">
        <f t="shared" si="1"/>
        <v>0</v>
      </c>
      <c r="H34" s="148"/>
      <c r="I34" s="148"/>
      <c r="J34" s="158"/>
    </row>
    <row r="35" spans="1:10" ht="15.75">
      <c r="A35" s="155"/>
      <c r="B35" s="155"/>
      <c r="C35" s="85" t="s">
        <v>2</v>
      </c>
      <c r="D35" s="151" t="s">
        <v>17</v>
      </c>
      <c r="E35" s="84">
        <v>2.03</v>
      </c>
      <c r="F35" s="84">
        <v>68</v>
      </c>
      <c r="G35" s="62">
        <f t="shared" si="1"/>
        <v>1.3803999999999998</v>
      </c>
      <c r="H35" s="73">
        <f>G35+G37+G39</f>
        <v>4.5127999999999995</v>
      </c>
      <c r="I35" s="73" t="e">
        <f>H35/#REF!*100</f>
        <v>#REF!</v>
      </c>
      <c r="J35" s="158"/>
    </row>
    <row r="36" spans="1:10" ht="15.75">
      <c r="A36" s="155"/>
      <c r="B36" s="155"/>
      <c r="C36" s="85" t="s">
        <v>26</v>
      </c>
      <c r="D36" s="156"/>
      <c r="E36" s="84">
        <v>3.1</v>
      </c>
      <c r="F36" s="84">
        <v>70</v>
      </c>
      <c r="G36" s="62">
        <f t="shared" si="1"/>
        <v>2.17</v>
      </c>
      <c r="H36" s="86"/>
      <c r="I36" s="86"/>
      <c r="J36" s="158"/>
    </row>
    <row r="37" spans="1:10" ht="15.75">
      <c r="A37" s="155"/>
      <c r="B37" s="155"/>
      <c r="C37" s="85" t="s">
        <v>2</v>
      </c>
      <c r="D37" s="151" t="s">
        <v>5</v>
      </c>
      <c r="E37" s="84">
        <v>3.37</v>
      </c>
      <c r="F37" s="84">
        <v>90</v>
      </c>
      <c r="G37" s="62">
        <f t="shared" si="1"/>
        <v>3.033</v>
      </c>
      <c r="H37" s="86"/>
      <c r="I37" s="86"/>
      <c r="J37" s="158"/>
    </row>
    <row r="38" spans="1:10" ht="15.75">
      <c r="A38" s="155"/>
      <c r="B38" s="155"/>
      <c r="C38" s="85" t="s">
        <v>1</v>
      </c>
      <c r="D38" s="156"/>
      <c r="E38" s="84">
        <v>1.6</v>
      </c>
      <c r="F38" s="84">
        <v>85</v>
      </c>
      <c r="G38" s="62">
        <f t="shared" si="1"/>
        <v>1.36</v>
      </c>
      <c r="H38" s="86"/>
      <c r="I38" s="86"/>
      <c r="J38" s="158"/>
    </row>
    <row r="39" spans="1:10" ht="16.5" customHeight="1">
      <c r="A39" s="155"/>
      <c r="B39" s="155"/>
      <c r="C39" s="85" t="s">
        <v>2</v>
      </c>
      <c r="D39" s="48" t="s">
        <v>11</v>
      </c>
      <c r="E39" s="84">
        <v>4.97</v>
      </c>
      <c r="F39" s="84">
        <v>2</v>
      </c>
      <c r="G39" s="62">
        <f t="shared" si="1"/>
        <v>0.09939999999999999</v>
      </c>
      <c r="H39" s="87"/>
      <c r="I39" s="87"/>
      <c r="J39" s="158"/>
    </row>
    <row r="40" spans="1:10" ht="15.75">
      <c r="A40" s="155"/>
      <c r="B40" s="155"/>
      <c r="C40" s="151" t="s">
        <v>28</v>
      </c>
      <c r="D40" s="48" t="s">
        <v>18</v>
      </c>
      <c r="E40" s="84">
        <v>17.9</v>
      </c>
      <c r="F40" s="84">
        <v>60</v>
      </c>
      <c r="G40" s="62">
        <f t="shared" si="1"/>
        <v>10.74</v>
      </c>
      <c r="H40" s="147">
        <f>G40+G41</f>
        <v>20.4</v>
      </c>
      <c r="I40" s="147" t="e">
        <f>H40/#REF!*100</f>
        <v>#REF!</v>
      </c>
      <c r="J40" s="158"/>
    </row>
    <row r="41" spans="1:10" ht="15.75">
      <c r="A41" s="169"/>
      <c r="B41" s="169"/>
      <c r="C41" s="156"/>
      <c r="D41" s="48" t="s">
        <v>16</v>
      </c>
      <c r="E41" s="84">
        <v>13.8</v>
      </c>
      <c r="F41" s="84">
        <v>70</v>
      </c>
      <c r="G41" s="62">
        <f t="shared" si="1"/>
        <v>9.66</v>
      </c>
      <c r="H41" s="148"/>
      <c r="I41" s="148"/>
      <c r="J41" s="158"/>
    </row>
    <row r="42" spans="1:10" s="54" customFormat="1" ht="15.75">
      <c r="A42" s="166" t="s">
        <v>44</v>
      </c>
      <c r="B42" s="167"/>
      <c r="C42" s="167"/>
      <c r="D42" s="168"/>
      <c r="E42" s="88">
        <f>SUM(E23:E41)</f>
        <v>107.25999999999998</v>
      </c>
      <c r="F42" s="89">
        <f>G42/E42*100</f>
        <v>63.097790415812064</v>
      </c>
      <c r="G42" s="90">
        <f>SUM(G23:G41)</f>
        <v>67.67869</v>
      </c>
      <c r="H42" s="63"/>
      <c r="I42" s="63" t="e">
        <f>G42/#REF!*100</f>
        <v>#REF!</v>
      </c>
      <c r="J42" s="158"/>
    </row>
    <row r="43" spans="1:10" ht="15.75">
      <c r="A43" s="154">
        <v>2</v>
      </c>
      <c r="B43" s="154">
        <v>2019</v>
      </c>
      <c r="C43" s="151" t="s">
        <v>1</v>
      </c>
      <c r="D43" s="48" t="s">
        <v>4</v>
      </c>
      <c r="E43" s="84">
        <v>5.64</v>
      </c>
      <c r="F43" s="84">
        <v>32</v>
      </c>
      <c r="G43" s="62">
        <f aca="true" t="shared" si="2" ref="G43:G56">F43*E43/100</f>
        <v>1.8048</v>
      </c>
      <c r="H43" s="147">
        <f>G43+G44</f>
        <v>5.358</v>
      </c>
      <c r="I43" s="147" t="e">
        <f>H43/#REF!*100</f>
        <v>#REF!</v>
      </c>
      <c r="J43" s="158"/>
    </row>
    <row r="44" spans="1:10" ht="15.75">
      <c r="A44" s="155"/>
      <c r="B44" s="155"/>
      <c r="C44" s="156"/>
      <c r="D44" s="48" t="s">
        <v>8</v>
      </c>
      <c r="E44" s="84">
        <v>5.64</v>
      </c>
      <c r="F44" s="84">
        <v>63</v>
      </c>
      <c r="G44" s="62">
        <f t="shared" si="2"/>
        <v>3.5532</v>
      </c>
      <c r="H44" s="148"/>
      <c r="I44" s="148"/>
      <c r="J44" s="158"/>
    </row>
    <row r="45" spans="1:10" ht="15.75">
      <c r="A45" s="155"/>
      <c r="B45" s="155"/>
      <c r="C45" s="151" t="s">
        <v>25</v>
      </c>
      <c r="D45" s="48" t="s">
        <v>3</v>
      </c>
      <c r="E45" s="84">
        <v>5.63</v>
      </c>
      <c r="F45" s="84">
        <v>60</v>
      </c>
      <c r="G45" s="62">
        <f t="shared" si="2"/>
        <v>3.378</v>
      </c>
      <c r="H45" s="147">
        <f>G45+G46+G47+G48</f>
        <v>15.924639999999998</v>
      </c>
      <c r="I45" s="147" t="e">
        <f>H45/#REF!*100</f>
        <v>#REF!</v>
      </c>
      <c r="J45" s="158"/>
    </row>
    <row r="46" spans="1:10" ht="15.75">
      <c r="A46" s="155"/>
      <c r="B46" s="155"/>
      <c r="C46" s="152"/>
      <c r="D46" s="48" t="s">
        <v>7</v>
      </c>
      <c r="E46" s="84">
        <v>5.64</v>
      </c>
      <c r="F46" s="84">
        <v>87.6</v>
      </c>
      <c r="G46" s="62">
        <f t="shared" si="2"/>
        <v>4.940639999999999</v>
      </c>
      <c r="H46" s="149"/>
      <c r="I46" s="149"/>
      <c r="J46" s="158"/>
    </row>
    <row r="47" spans="1:10" ht="15.75">
      <c r="A47" s="155"/>
      <c r="B47" s="155"/>
      <c r="C47" s="152"/>
      <c r="D47" s="48" t="s">
        <v>17</v>
      </c>
      <c r="E47" s="84">
        <v>5.64</v>
      </c>
      <c r="F47" s="84">
        <v>55</v>
      </c>
      <c r="G47" s="62">
        <f t="shared" si="2"/>
        <v>3.102</v>
      </c>
      <c r="H47" s="149"/>
      <c r="I47" s="149"/>
      <c r="J47" s="158"/>
    </row>
    <row r="48" spans="1:10" ht="15.75">
      <c r="A48" s="155"/>
      <c r="B48" s="155"/>
      <c r="C48" s="156"/>
      <c r="D48" s="48" t="s">
        <v>24</v>
      </c>
      <c r="E48" s="84">
        <v>5.63</v>
      </c>
      <c r="F48" s="84">
        <v>80</v>
      </c>
      <c r="G48" s="62">
        <f t="shared" si="2"/>
        <v>4.504</v>
      </c>
      <c r="H48" s="148"/>
      <c r="I48" s="148"/>
      <c r="J48" s="158"/>
    </row>
    <row r="49" spans="1:10" ht="15.75">
      <c r="A49" s="155"/>
      <c r="B49" s="155"/>
      <c r="C49" s="151" t="s">
        <v>26</v>
      </c>
      <c r="D49" s="48" t="s">
        <v>9</v>
      </c>
      <c r="E49" s="84">
        <v>7.2</v>
      </c>
      <c r="F49" s="84">
        <v>87.6</v>
      </c>
      <c r="G49" s="62">
        <f t="shared" si="2"/>
        <v>6.3072</v>
      </c>
      <c r="H49" s="147">
        <f>G49+G50+G51+G52+G53</f>
        <v>20.7832</v>
      </c>
      <c r="I49" s="147" t="e">
        <f>H49/#REF!*100</f>
        <v>#REF!</v>
      </c>
      <c r="J49" s="158"/>
    </row>
    <row r="50" spans="1:10" ht="15.75">
      <c r="A50" s="155"/>
      <c r="B50" s="155"/>
      <c r="C50" s="152"/>
      <c r="D50" s="48" t="s">
        <v>10</v>
      </c>
      <c r="E50" s="84">
        <v>7.2</v>
      </c>
      <c r="F50" s="84">
        <v>77</v>
      </c>
      <c r="G50" s="62">
        <f t="shared" si="2"/>
        <v>5.544</v>
      </c>
      <c r="H50" s="149"/>
      <c r="I50" s="149"/>
      <c r="J50" s="158"/>
    </row>
    <row r="51" spans="1:10" ht="15.75">
      <c r="A51" s="155"/>
      <c r="B51" s="155"/>
      <c r="C51" s="152"/>
      <c r="D51" s="48" t="s">
        <v>6</v>
      </c>
      <c r="E51" s="84">
        <v>4</v>
      </c>
      <c r="F51" s="84">
        <v>67.9</v>
      </c>
      <c r="G51" s="62">
        <f t="shared" si="2"/>
        <v>2.716</v>
      </c>
      <c r="H51" s="149"/>
      <c r="I51" s="149"/>
      <c r="J51" s="158"/>
    </row>
    <row r="52" spans="1:10" ht="15.75">
      <c r="A52" s="155"/>
      <c r="B52" s="155"/>
      <c r="C52" s="152"/>
      <c r="D52" s="48" t="s">
        <v>12</v>
      </c>
      <c r="E52" s="84">
        <v>7.2</v>
      </c>
      <c r="F52" s="84">
        <v>67</v>
      </c>
      <c r="G52" s="62">
        <f t="shared" si="2"/>
        <v>4.824000000000001</v>
      </c>
      <c r="H52" s="149"/>
      <c r="I52" s="149"/>
      <c r="J52" s="158"/>
    </row>
    <row r="53" spans="1:10" ht="15.75">
      <c r="A53" s="155"/>
      <c r="B53" s="155"/>
      <c r="C53" s="156"/>
      <c r="D53" s="48" t="s">
        <v>15</v>
      </c>
      <c r="E53" s="84">
        <f>4.35</f>
        <v>4.35</v>
      </c>
      <c r="F53" s="84">
        <v>32</v>
      </c>
      <c r="G53" s="62">
        <f t="shared" si="2"/>
        <v>1.392</v>
      </c>
      <c r="H53" s="148"/>
      <c r="I53" s="148"/>
      <c r="J53" s="158"/>
    </row>
    <row r="54" spans="1:10" ht="15.75">
      <c r="A54" s="155"/>
      <c r="B54" s="155"/>
      <c r="C54" s="48" t="s">
        <v>29</v>
      </c>
      <c r="D54" s="48" t="s">
        <v>5</v>
      </c>
      <c r="E54" s="84">
        <v>6.75</v>
      </c>
      <c r="F54" s="84">
        <v>45</v>
      </c>
      <c r="G54" s="62">
        <f t="shared" si="2"/>
        <v>3.0375</v>
      </c>
      <c r="H54" s="63">
        <f>G54</f>
        <v>3.0375</v>
      </c>
      <c r="I54" s="63">
        <f>F54</f>
        <v>45</v>
      </c>
      <c r="J54" s="158"/>
    </row>
    <row r="55" spans="1:10" ht="15.75">
      <c r="A55" s="155"/>
      <c r="B55" s="155"/>
      <c r="C55" s="151" t="s">
        <v>28</v>
      </c>
      <c r="D55" s="48" t="s">
        <v>18</v>
      </c>
      <c r="E55" s="84">
        <v>18.35</v>
      </c>
      <c r="F55" s="84">
        <v>70</v>
      </c>
      <c r="G55" s="62">
        <f t="shared" si="2"/>
        <v>12.845</v>
      </c>
      <c r="H55" s="147">
        <f>G55+G56</f>
        <v>20.245</v>
      </c>
      <c r="I55" s="147" t="e">
        <f>H55/#REF!*100</f>
        <v>#REF!</v>
      </c>
      <c r="J55" s="158"/>
    </row>
    <row r="56" spans="1:10" ht="15.75">
      <c r="A56" s="155"/>
      <c r="B56" s="155"/>
      <c r="C56" s="152"/>
      <c r="D56" s="48" t="s">
        <v>16</v>
      </c>
      <c r="E56" s="84">
        <v>18.5</v>
      </c>
      <c r="F56" s="84">
        <v>40</v>
      </c>
      <c r="G56" s="62">
        <f t="shared" si="2"/>
        <v>7.4</v>
      </c>
      <c r="H56" s="148"/>
      <c r="I56" s="148"/>
      <c r="J56" s="158"/>
    </row>
    <row r="57" spans="1:10" ht="15.75">
      <c r="A57" s="153" t="s">
        <v>50</v>
      </c>
      <c r="B57" s="153"/>
      <c r="C57" s="153"/>
      <c r="D57" s="91"/>
      <c r="E57" s="88">
        <f>SUM(E43:E56)</f>
        <v>107.37</v>
      </c>
      <c r="F57" s="89">
        <f>G57/E57*100</f>
        <v>60.8627549594859</v>
      </c>
      <c r="G57" s="90">
        <f>SUM(G43:G56)</f>
        <v>65.34834000000001</v>
      </c>
      <c r="H57" s="92"/>
      <c r="I57" s="92" t="e">
        <f>G57/#REF!*100</f>
        <v>#REF!</v>
      </c>
      <c r="J57" s="158"/>
    </row>
    <row r="58" spans="1:10" ht="15.75">
      <c r="A58" s="154">
        <v>3</v>
      </c>
      <c r="B58" s="154">
        <v>2020</v>
      </c>
      <c r="C58" s="151" t="s">
        <v>26</v>
      </c>
      <c r="D58" s="48" t="s">
        <v>4</v>
      </c>
      <c r="E58" s="84">
        <v>5</v>
      </c>
      <c r="F58" s="84">
        <v>63</v>
      </c>
      <c r="G58" s="62">
        <f aca="true" t="shared" si="3" ref="G58:G74">F58*E58/100</f>
        <v>3.15</v>
      </c>
      <c r="H58" s="147">
        <f>G58+G59+G60+G61+G62+G63+G64+G65+G66+G67+G68+G69+G70</f>
        <v>39.337900000000005</v>
      </c>
      <c r="I58" s="147" t="e">
        <f>H58/#REF!*100</f>
        <v>#REF!</v>
      </c>
      <c r="J58" s="158"/>
    </row>
    <row r="59" spans="1:10" ht="15.75">
      <c r="A59" s="155"/>
      <c r="B59" s="155"/>
      <c r="C59" s="152"/>
      <c r="D59" s="48" t="s">
        <v>8</v>
      </c>
      <c r="E59" s="84">
        <v>5</v>
      </c>
      <c r="F59" s="84">
        <v>70</v>
      </c>
      <c r="G59" s="62">
        <f t="shared" si="3"/>
        <v>3.5</v>
      </c>
      <c r="H59" s="149"/>
      <c r="I59" s="149"/>
      <c r="J59" s="158"/>
    </row>
    <row r="60" spans="1:10" ht="15.75">
      <c r="A60" s="155"/>
      <c r="B60" s="155"/>
      <c r="C60" s="152"/>
      <c r="D60" s="48" t="s">
        <v>41</v>
      </c>
      <c r="E60" s="84">
        <v>5</v>
      </c>
      <c r="F60" s="84">
        <v>86.6</v>
      </c>
      <c r="G60" s="62">
        <f t="shared" si="3"/>
        <v>4.33</v>
      </c>
      <c r="H60" s="149"/>
      <c r="I60" s="149"/>
      <c r="J60" s="158"/>
    </row>
    <row r="61" spans="1:10" ht="15.75">
      <c r="A61" s="155"/>
      <c r="B61" s="155"/>
      <c r="C61" s="152"/>
      <c r="D61" s="48" t="s">
        <v>7</v>
      </c>
      <c r="E61" s="84">
        <v>5</v>
      </c>
      <c r="F61" s="84">
        <v>8</v>
      </c>
      <c r="G61" s="62">
        <f t="shared" si="3"/>
        <v>0.4</v>
      </c>
      <c r="H61" s="149"/>
      <c r="I61" s="149"/>
      <c r="J61" s="158"/>
    </row>
    <row r="62" spans="1:10" ht="15.75">
      <c r="A62" s="155"/>
      <c r="B62" s="155"/>
      <c r="C62" s="152"/>
      <c r="D62" s="48" t="s">
        <v>17</v>
      </c>
      <c r="E62" s="84">
        <v>5</v>
      </c>
      <c r="F62" s="84">
        <v>92</v>
      </c>
      <c r="G62" s="62">
        <f t="shared" si="3"/>
        <v>4.6</v>
      </c>
      <c r="H62" s="149"/>
      <c r="I62" s="149"/>
      <c r="J62" s="158"/>
    </row>
    <row r="63" spans="1:10" ht="15.75">
      <c r="A63" s="155"/>
      <c r="B63" s="155"/>
      <c r="C63" s="152"/>
      <c r="D63" s="48" t="s">
        <v>9</v>
      </c>
      <c r="E63" s="84">
        <v>5</v>
      </c>
      <c r="F63" s="84">
        <v>71.8</v>
      </c>
      <c r="G63" s="62">
        <f t="shared" si="3"/>
        <v>3.59</v>
      </c>
      <c r="H63" s="149"/>
      <c r="I63" s="149"/>
      <c r="J63" s="158"/>
    </row>
    <row r="64" spans="1:10" ht="15.75">
      <c r="A64" s="155"/>
      <c r="B64" s="155"/>
      <c r="C64" s="152"/>
      <c r="D64" s="48" t="s">
        <v>10</v>
      </c>
      <c r="E64" s="84">
        <v>5</v>
      </c>
      <c r="F64" s="84">
        <v>20</v>
      </c>
      <c r="G64" s="62">
        <f t="shared" si="3"/>
        <v>1</v>
      </c>
      <c r="H64" s="149"/>
      <c r="I64" s="149"/>
      <c r="J64" s="158"/>
    </row>
    <row r="65" spans="1:10" ht="15.75">
      <c r="A65" s="155"/>
      <c r="B65" s="155"/>
      <c r="C65" s="152"/>
      <c r="D65" s="48" t="s">
        <v>6</v>
      </c>
      <c r="E65" s="84">
        <v>4.05</v>
      </c>
      <c r="F65" s="84">
        <v>91.8</v>
      </c>
      <c r="G65" s="62">
        <f t="shared" si="3"/>
        <v>3.7178999999999998</v>
      </c>
      <c r="H65" s="149"/>
      <c r="I65" s="149"/>
      <c r="J65" s="158"/>
    </row>
    <row r="66" spans="1:10" ht="15.75">
      <c r="A66" s="155"/>
      <c r="B66" s="155"/>
      <c r="C66" s="152"/>
      <c r="D66" s="48" t="s">
        <v>12</v>
      </c>
      <c r="E66" s="84">
        <v>5</v>
      </c>
      <c r="F66" s="84">
        <v>81</v>
      </c>
      <c r="G66" s="62">
        <f t="shared" si="3"/>
        <v>4.05</v>
      </c>
      <c r="H66" s="149"/>
      <c r="I66" s="149"/>
      <c r="J66" s="158"/>
    </row>
    <row r="67" spans="1:10" ht="15.75">
      <c r="A67" s="155"/>
      <c r="B67" s="155"/>
      <c r="C67" s="152"/>
      <c r="D67" s="48" t="s">
        <v>15</v>
      </c>
      <c r="E67" s="84">
        <v>5</v>
      </c>
      <c r="F67" s="84">
        <v>70</v>
      </c>
      <c r="G67" s="62">
        <f t="shared" si="3"/>
        <v>3.5</v>
      </c>
      <c r="H67" s="149"/>
      <c r="I67" s="149"/>
      <c r="J67" s="158"/>
    </row>
    <row r="68" spans="1:10" ht="15.75">
      <c r="A68" s="155"/>
      <c r="B68" s="155"/>
      <c r="C68" s="152"/>
      <c r="D68" s="48" t="s">
        <v>5</v>
      </c>
      <c r="E68" s="84">
        <v>5</v>
      </c>
      <c r="F68" s="84">
        <v>65</v>
      </c>
      <c r="G68" s="62">
        <f t="shared" si="3"/>
        <v>3.25</v>
      </c>
      <c r="H68" s="149"/>
      <c r="I68" s="149"/>
      <c r="J68" s="158"/>
    </row>
    <row r="69" spans="1:10" ht="15.75">
      <c r="A69" s="155"/>
      <c r="B69" s="155"/>
      <c r="C69" s="152"/>
      <c r="D69" s="48" t="s">
        <v>18</v>
      </c>
      <c r="E69" s="84">
        <v>5</v>
      </c>
      <c r="F69" s="84">
        <v>40</v>
      </c>
      <c r="G69" s="62">
        <f t="shared" si="3"/>
        <v>2</v>
      </c>
      <c r="H69" s="149"/>
      <c r="I69" s="149"/>
      <c r="J69" s="158"/>
    </row>
    <row r="70" spans="1:10" ht="15.75">
      <c r="A70" s="155"/>
      <c r="B70" s="155"/>
      <c r="C70" s="156"/>
      <c r="D70" s="85" t="s">
        <v>14</v>
      </c>
      <c r="E70" s="93">
        <v>5</v>
      </c>
      <c r="F70" s="93">
        <v>45</v>
      </c>
      <c r="G70" s="62">
        <f t="shared" si="3"/>
        <v>2.25</v>
      </c>
      <c r="H70" s="148"/>
      <c r="I70" s="148"/>
      <c r="J70" s="158"/>
    </row>
    <row r="71" spans="1:10" ht="15.75">
      <c r="A71" s="155"/>
      <c r="B71" s="155"/>
      <c r="C71" s="151" t="s">
        <v>29</v>
      </c>
      <c r="D71" s="48" t="s">
        <v>3</v>
      </c>
      <c r="E71" s="94">
        <v>4.05</v>
      </c>
      <c r="F71" s="94">
        <v>14</v>
      </c>
      <c r="G71" s="62">
        <f t="shared" si="3"/>
        <v>0.567</v>
      </c>
      <c r="H71" s="147">
        <f>G71+G72</f>
        <v>3.81105</v>
      </c>
      <c r="I71" s="147" t="e">
        <f>H71/#REF!*100</f>
        <v>#REF!</v>
      </c>
      <c r="J71" s="158"/>
    </row>
    <row r="72" spans="1:10" ht="15.75">
      <c r="A72" s="155"/>
      <c r="B72" s="155"/>
      <c r="C72" s="156"/>
      <c r="D72" s="48" t="s">
        <v>11</v>
      </c>
      <c r="E72" s="94">
        <v>4.05</v>
      </c>
      <c r="F72" s="94">
        <v>80.1</v>
      </c>
      <c r="G72" s="62">
        <f t="shared" si="3"/>
        <v>3.2440499999999997</v>
      </c>
      <c r="H72" s="148"/>
      <c r="I72" s="148"/>
      <c r="J72" s="158"/>
    </row>
    <row r="73" spans="1:10" ht="15.75">
      <c r="A73" s="155"/>
      <c r="B73" s="155"/>
      <c r="C73" s="95" t="s">
        <v>2</v>
      </c>
      <c r="D73" s="48" t="s">
        <v>46</v>
      </c>
      <c r="E73" s="94">
        <v>5</v>
      </c>
      <c r="F73" s="94">
        <v>56</v>
      </c>
      <c r="G73" s="62">
        <f t="shared" si="3"/>
        <v>2.8</v>
      </c>
      <c r="H73" s="63">
        <f>G73</f>
        <v>2.8</v>
      </c>
      <c r="I73" s="63">
        <f>F73</f>
        <v>56</v>
      </c>
      <c r="J73" s="158"/>
    </row>
    <row r="74" spans="1:10" ht="15.75">
      <c r="A74" s="155"/>
      <c r="B74" s="155"/>
      <c r="C74" s="85" t="s">
        <v>42</v>
      </c>
      <c r="D74" s="48" t="s">
        <v>16</v>
      </c>
      <c r="E74" s="94">
        <v>12.3</v>
      </c>
      <c r="F74" s="94">
        <v>90</v>
      </c>
      <c r="G74" s="62">
        <f t="shared" si="3"/>
        <v>11.07</v>
      </c>
      <c r="H74" s="63">
        <f>G74</f>
        <v>11.07</v>
      </c>
      <c r="I74" s="63">
        <f>F74</f>
        <v>90</v>
      </c>
      <c r="J74" s="158"/>
    </row>
    <row r="75" spans="1:10" s="54" customFormat="1" ht="15.75">
      <c r="A75" s="153" t="s">
        <v>50</v>
      </c>
      <c r="B75" s="153"/>
      <c r="C75" s="153"/>
      <c r="D75" s="91"/>
      <c r="E75" s="96">
        <f>SUM(E58:E74)</f>
        <v>89.44999999999999</v>
      </c>
      <c r="F75" s="97">
        <f>G75/E75*100</f>
        <v>63.743935159306886</v>
      </c>
      <c r="G75" s="98">
        <f>SUM(G58:G74)</f>
        <v>57.018950000000004</v>
      </c>
      <c r="H75" s="99"/>
      <c r="I75" s="99" t="e">
        <f>G75/#REF!*100</f>
        <v>#REF!</v>
      </c>
      <c r="J75" s="158"/>
    </row>
    <row r="76" spans="1:10" ht="15.75">
      <c r="A76" s="100" t="s">
        <v>52</v>
      </c>
      <c r="B76" s="160" t="s">
        <v>43</v>
      </c>
      <c r="C76" s="161"/>
      <c r="D76" s="162"/>
      <c r="E76" s="84"/>
      <c r="F76" s="84"/>
      <c r="G76" s="62">
        <f>F76*E76/100</f>
        <v>0</v>
      </c>
      <c r="H76" s="63"/>
      <c r="I76" s="63"/>
      <c r="J76" s="158"/>
    </row>
    <row r="77" spans="1:10" ht="15.75">
      <c r="A77" s="68">
        <v>1</v>
      </c>
      <c r="B77" s="64">
        <v>2020</v>
      </c>
      <c r="C77" s="101" t="s">
        <v>29</v>
      </c>
      <c r="D77" s="48" t="s">
        <v>9</v>
      </c>
      <c r="E77" s="84">
        <v>6.5</v>
      </c>
      <c r="F77" s="84">
        <v>20</v>
      </c>
      <c r="G77" s="62">
        <f>F77*E77/100</f>
        <v>1.3</v>
      </c>
      <c r="H77" s="63"/>
      <c r="I77" s="63"/>
      <c r="J77" s="159"/>
    </row>
  </sheetData>
  <sheetProtection/>
  <mergeCells count="76">
    <mergeCell ref="J3:J4"/>
    <mergeCell ref="E3:E4"/>
    <mergeCell ref="B8:B10"/>
    <mergeCell ref="A8:A10"/>
    <mergeCell ref="J9:J10"/>
    <mergeCell ref="C9:C10"/>
    <mergeCell ref="C15:C16"/>
    <mergeCell ref="J13:J77"/>
    <mergeCell ref="A75:C75"/>
    <mergeCell ref="I71:I72"/>
    <mergeCell ref="F3:I3"/>
    <mergeCell ref="C3:C4"/>
    <mergeCell ref="D3:D4"/>
    <mergeCell ref="B3:B4"/>
    <mergeCell ref="A3:A4"/>
    <mergeCell ref="B43:B56"/>
    <mergeCell ref="C45:C48"/>
    <mergeCell ref="C49:C53"/>
    <mergeCell ref="D37:D38"/>
    <mergeCell ref="C23:C24"/>
    <mergeCell ref="A1:J1"/>
    <mergeCell ref="A7:D7"/>
    <mergeCell ref="B6:D6"/>
    <mergeCell ref="C18:C20"/>
    <mergeCell ref="A17:D17"/>
    <mergeCell ref="A12:D12"/>
    <mergeCell ref="A15:A16"/>
    <mergeCell ref="A13:A14"/>
    <mergeCell ref="B13:B14"/>
    <mergeCell ref="H9:H10"/>
    <mergeCell ref="B23:B41"/>
    <mergeCell ref="A23:A41"/>
    <mergeCell ref="B15:B16"/>
    <mergeCell ref="B18:B20"/>
    <mergeCell ref="B21:D21"/>
    <mergeCell ref="B11:D11"/>
    <mergeCell ref="A18:A20"/>
    <mergeCell ref="B76:D76"/>
    <mergeCell ref="B22:D22"/>
    <mergeCell ref="D35:D36"/>
    <mergeCell ref="C40:C41"/>
    <mergeCell ref="C25:C29"/>
    <mergeCell ref="C30:C34"/>
    <mergeCell ref="A42:D42"/>
    <mergeCell ref="C58:C70"/>
    <mergeCell ref="C71:C72"/>
    <mergeCell ref="C55:C56"/>
    <mergeCell ref="H58:H70"/>
    <mergeCell ref="H25:H29"/>
    <mergeCell ref="H23:H24"/>
    <mergeCell ref="A57:C57"/>
    <mergeCell ref="A58:A74"/>
    <mergeCell ref="C43:C44"/>
    <mergeCell ref="A43:A56"/>
    <mergeCell ref="B58:B74"/>
    <mergeCell ref="H40:H41"/>
    <mergeCell ref="H71:H72"/>
    <mergeCell ref="I49:I53"/>
    <mergeCell ref="H55:H56"/>
    <mergeCell ref="H18:H20"/>
    <mergeCell ref="I18:I20"/>
    <mergeCell ref="H15:H16"/>
    <mergeCell ref="I15:I16"/>
    <mergeCell ref="I23:I24"/>
    <mergeCell ref="H30:H34"/>
    <mergeCell ref="I30:I34"/>
    <mergeCell ref="I40:I41"/>
    <mergeCell ref="I25:I29"/>
    <mergeCell ref="A2:J2"/>
    <mergeCell ref="I55:I56"/>
    <mergeCell ref="I58:I70"/>
    <mergeCell ref="H43:H44"/>
    <mergeCell ref="I43:I44"/>
    <mergeCell ref="H45:H48"/>
    <mergeCell ref="I45:I48"/>
    <mergeCell ref="H49:H5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2022-02-11T03:38:24Z</cp:lastPrinted>
  <dcterms:created xsi:type="dcterms:W3CDTF">2019-08-07T03:09:05Z</dcterms:created>
  <dcterms:modified xsi:type="dcterms:W3CDTF">2022-04-26T03:53:46Z</dcterms:modified>
  <cp:category/>
  <cp:version/>
  <cp:contentType/>
  <cp:contentStatus/>
</cp:coreProperties>
</file>