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23" activeTab="0"/>
  </bookViews>
  <sheets>
    <sheet name="BIỂU 14" sheetId="1" r:id="rId1"/>
    <sheet name="BIỂU 15 PT KTXH ĐBDTTS" sheetId="2" r:id="rId2"/>
    <sheet name="BIỂU 16 GNBV" sheetId="3" r:id="rId3"/>
    <sheet name="BIỂU 17 XD NTM" sheetId="4" r:id="rId4"/>
  </sheets>
  <externalReferences>
    <externalReference r:id="rId7"/>
    <externalReference r:id="rId8"/>
  </externalReferences>
  <definedNames>
    <definedName name="_1">#N/A</definedName>
    <definedName name="_1000A01">#N/A</definedName>
    <definedName name="_2">#N/A</definedName>
    <definedName name="_CON1">#REF!</definedName>
    <definedName name="_CON2">#REF!</definedName>
    <definedName name="_ddn400">#REF!</definedName>
    <definedName name="_ddn600">#REF!</definedName>
    <definedName name="_Fill" hidden="1">#REF!</definedName>
    <definedName name="_Key1" hidden="1">#REF!</definedName>
    <definedName name="_Key2" hidden="1">#REF!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sc1">#REF!</definedName>
    <definedName name="_SC2">#REF!</definedName>
    <definedName name="_sc3">#REF!</definedName>
    <definedName name="_SN3">#REF!</definedName>
    <definedName name="_Sort" hidden="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00">#REF!</definedName>
    <definedName name="_VL250">#REF!</definedName>
    <definedName name="_xlfn.SINGLE"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BB">#REF!</definedName>
    <definedName name="BOQ">#REF!</definedName>
    <definedName name="BVCISUMMARY">#REF!</definedName>
    <definedName name="C_">#REF!</definedName>
    <definedName name="Category_All">#REF!</definedName>
    <definedName name="CATIN">#N/A</definedName>
    <definedName name="CATJYOU">#N/A</definedName>
    <definedName name="CATSYU">#N/A</definedName>
    <definedName name="CATREC">#N/A</definedName>
    <definedName name="CC">#REF!</definedName>
    <definedName name="CCS">#REF!</definedName>
    <definedName name="CDD">#REF!</definedName>
    <definedName name="CK">#REF!</definedName>
    <definedName name="CLVC3">0.1</definedName>
    <definedName name="CLVCTB">#REF!</definedName>
    <definedName name="CLVL">#REF!</definedName>
    <definedName name="Cöï_ly_vaän_chuyeãn">#REF!</definedName>
    <definedName name="CÖÏ_LY_VAÄN_CHUYEÅN">#REF!</definedName>
    <definedName name="COMMON">#REF!</definedName>
    <definedName name="CON_EQP_COS">#REF!</definedName>
    <definedName name="CON_EQP_COST">#REF!</definedName>
    <definedName name="CONST_EQ">#REF!</definedName>
    <definedName name="COVER">#REF!</definedName>
    <definedName name="CPC">#REF!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URRENCY">#REF!</definedName>
    <definedName name="CX">#REF!</definedName>
    <definedName name="CH">#REF!</definedName>
    <definedName name="D_7101A_B">#REF!</definedName>
    <definedName name="DD">#REF!</definedName>
    <definedName name="dgnc">#REF!</definedName>
    <definedName name="dgvl">#REF!</definedName>
    <definedName name="Document_array">{"Book1"}</definedName>
    <definedName name="ds1pnc">#REF!</definedName>
    <definedName name="ds1pvl">#REF!</definedName>
    <definedName name="ds3pnc">#REF!</definedName>
    <definedName name="ds3pvl">#REF!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f">#REF!</definedName>
    <definedName name="f92F56">#REF!</definedName>
    <definedName name="FACTOR">#REF!</definedName>
    <definedName name="G">#REF!</definedName>
    <definedName name="gl3p">#REF!</definedName>
    <definedName name="h" hidden="1">{"'Sheet1'!$L$16"}</definedName>
    <definedName name="Heä_soá_laép_xaø_H">1.7</definedName>
    <definedName name="heä_soá_sình_laày">#REF!</definedName>
    <definedName name="HOME_MANP">#REF!</definedName>
    <definedName name="HOMEOFFICE_COST">#REF!</definedName>
    <definedName name="HSCT3">0.1</definedName>
    <definedName name="hsdc1">#REF!</definedName>
    <definedName name="HSDN">2.5</definedName>
    <definedName name="HSHH">#REF!</definedName>
    <definedName name="HSHHUT">#REF!</definedName>
    <definedName name="HSSL">#REF!</definedName>
    <definedName name="HSVC1">#REF!</definedName>
    <definedName name="HSVC2">#REF!</definedName>
    <definedName name="HSVC3">#REF!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IDLAB_COST">#REF!</definedName>
    <definedName name="IND_LAB">#REF!</definedName>
    <definedName name="INDMANP">#REF!</definedName>
    <definedName name="j">#REF!</definedName>
    <definedName name="k">#REF!</definedName>
    <definedName name="kp1ph">#REF!</definedName>
    <definedName name="l">#REF!</definedName>
    <definedName name="Lmk">#REF!</definedName>
    <definedName name="LN">#REF!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ba1p">#REF!</definedName>
    <definedName name="Mba3p">#REF!</definedName>
    <definedName name="Mbb3p">#REF!</definedName>
    <definedName name="Mbn1p">#REF!</definedName>
    <definedName name="MG_A">#REF!</definedName>
    <definedName name="MTMAC12">#REF!</definedName>
    <definedName name="mtram">#REF!</definedName>
    <definedName name="n">#REF!</definedName>
    <definedName name="n1pig">#REF!</definedName>
    <definedName name="n1pind">#REF!</definedName>
    <definedName name="n1pint">#REF!</definedName>
    <definedName name="n1ping">#REF!</definedName>
    <definedName name="nc1p">#REF!</definedName>
    <definedName name="nc3p">#REF!</definedName>
    <definedName name="NCBD100">#REF!</definedName>
    <definedName name="NCBD200">#REF!</definedName>
    <definedName name="NCBD250">#REF!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nc3p">#REF!</definedName>
    <definedName name="nint1p">#REF!</definedName>
    <definedName name="nintnc1p">#REF!</definedName>
    <definedName name="nintvl1p">#REF!</definedName>
    <definedName name="ninvl3p">#REF!</definedName>
    <definedName name="ning1p">#REF!</definedName>
    <definedName name="ningnc1p">#REF!</definedName>
    <definedName name="ningvl1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hn">#REF!</definedName>
    <definedName name="PK">#REF!</definedName>
    <definedName name="PRICE">#REF!</definedName>
    <definedName name="PRICE1">#REF!</definedName>
    <definedName name="_xlnm.Print_Area" localSheetId="0">'BIỂU 14'!$A$1:$O$14</definedName>
    <definedName name="_xlnm.Print_Area" localSheetId="1">'BIỂU 15 PT KTXH ĐBDTTS'!$A$1:$V$36</definedName>
    <definedName name="_xlnm.Print_Area" localSheetId="2">'BIỂU 16 GNBV'!$A$1:$V$30</definedName>
    <definedName name="_xlnm.Print_Area" localSheetId="3">'BIỂU 17 XD NTM'!$A$1:$S$15</definedName>
    <definedName name="_xlnm.Print_Titles" localSheetId="1">'BIỂU 15 PT KTXH ĐBDTTS'!$5:$9</definedName>
    <definedName name="_xlnm.Print_Titles" localSheetId="2">'BIỂU 16 GNBV'!$5:$9</definedName>
    <definedName name="_xlnm.Print_Titles" localSheetId="3">'BIỂU 17 XD NTM'!$5:$9</definedName>
    <definedName name="Print_Titles_MI">#REF!</definedName>
    <definedName name="PRINTA">#REF!</definedName>
    <definedName name="PRINTB">#REF!</definedName>
    <definedName name="PRINTC">#REF!</definedName>
    <definedName name="PROPOSAL">#REF!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SCH">#REF!</definedName>
    <definedName name="SDMONG">#REF!</definedName>
    <definedName name="SIZE">#REF!</definedName>
    <definedName name="SL_CRD">#REF!</definedName>
    <definedName name="SL_CRS">#REF!</definedName>
    <definedName name="SL_CS">#REF!</definedName>
    <definedName name="SL_DD">#REF!</definedName>
    <definedName name="soc3p">#REF!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ITAN">#REF!</definedName>
    <definedName name="TLAC120">#REF!</definedName>
    <definedName name="TLAC35">#REF!</definedName>
    <definedName name="TLAC50">#REF!</definedName>
    <definedName name="TLAC70">#REF!</definedName>
    <definedName name="TLAC95">#REF!</definedName>
    <definedName name="TPLRP">#REF!</definedName>
    <definedName name="TT_1P">#REF!</definedName>
    <definedName name="TT_3p">#REF!</definedName>
    <definedName name="ttronmk">#REF!</definedName>
    <definedName name="tv75nc">#REF!</definedName>
    <definedName name="tv75vl">#REF!</definedName>
    <definedName name="THGO1pnc">#REF!</definedName>
    <definedName name="thht">#REF!</definedName>
    <definedName name="thkp3">#REF!</definedName>
    <definedName name="thtt">#REF!</definedName>
    <definedName name="TRADE2">#REF!</definedName>
    <definedName name="VARIINST">#REF!</definedName>
    <definedName name="VARIPURC">#REF!</definedName>
    <definedName name="VCTT">#REF!</definedName>
    <definedName name="VCHT">#REF!</definedName>
    <definedName name="vd3p">#REF!</definedName>
    <definedName name="vl1p">#REF!</definedName>
    <definedName name="vl3p">#REF!</definedName>
    <definedName name="vldn400">#REF!</definedName>
    <definedName name="vldn600">#REF!</definedName>
    <definedName name="vltram">#REF!</definedName>
    <definedName name="vr3p">#REF!</definedName>
    <definedName name="W">#REF!</definedName>
    <definedName name="wrn.chi._.tiÆt." hidden="1">{#N/A,#N/A,FALSE,"Chi ti?t"}</definedName>
    <definedName name="X">#REF!</definedName>
    <definedName name="x1pind">#REF!</definedName>
    <definedName name="x1pint">#REF!</definedName>
    <definedName name="x1ping">#REF!</definedName>
    <definedName name="XCCT">0.5</definedName>
    <definedName name="xfco">#REF!</definedName>
    <definedName name="xfco3p">#REF!</definedName>
    <definedName name="xfcotnc">#REF!</definedName>
    <definedName name="xfcotvl">#REF!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nc3p">#REF!</definedName>
    <definedName name="xint1p">#REF!</definedName>
    <definedName name="xinvl3p">#REF!</definedName>
    <definedName name="xing1p">#REF!</definedName>
    <definedName name="xingnc1p">#REF!</definedName>
    <definedName name="xingvl1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Z">#REF!</definedName>
    <definedName name="ZYX">#REF!</definedName>
    <definedName name="ZZZ">#REF!</definedName>
  </definedNames>
  <calcPr fullCalcOnLoad="1"/>
</workbook>
</file>

<file path=xl/comments2.xml><?xml version="1.0" encoding="utf-8"?>
<comments xmlns="http://schemas.openxmlformats.org/spreadsheetml/2006/main">
  <authors>
    <author>DAT HONG COMPUTER</author>
    <author>ismail - [2010]</author>
  </authors>
  <commentList>
    <comment ref="C6" authorId="0">
      <text>
        <r>
          <rPr>
            <b/>
            <sz val="9"/>
            <rFont val="Tahoma"/>
            <family val="2"/>
          </rPr>
          <t>cập nhật ngày 27/7/2023</t>
        </r>
      </text>
    </comment>
    <comment ref="D20" authorId="1">
      <text>
        <r>
          <rPr>
            <b/>
            <sz val="9"/>
            <rFont val="Tahoma"/>
            <family val="2"/>
          </rPr>
          <t>ismail - [2010]:</t>
        </r>
        <r>
          <rPr>
            <sz val="9"/>
            <rFont val="Tahoma"/>
            <family val="2"/>
          </rPr>
          <t xml:space="preserve">
- </t>
        </r>
        <r>
          <rPr>
            <sz val="12"/>
            <rFont val="Tahoma"/>
            <family val="2"/>
          </rPr>
          <t>QĐ 2128 của Phân bổ các xã: 5.260 trđ
- QĐ 861/QĐ-UBND ngày 26/5/2023 của UBND tỉnh giao bổ sung cho huyện 3.163 trđ, đến nay 15/7 chưa phân đv nào</t>
        </r>
      </text>
    </comment>
  </commentList>
</comments>
</file>

<file path=xl/comments3.xml><?xml version="1.0" encoding="utf-8"?>
<comments xmlns="http://schemas.openxmlformats.org/spreadsheetml/2006/main">
  <authors>
    <author>MAY TINH DAT HONG</author>
  </authors>
  <commentList>
    <comment ref="F24" authorId="0">
      <text>
        <r>
          <rPr>
            <b/>
            <sz val="9"/>
            <rFont val="Tahoma"/>
            <family val="2"/>
          </rPr>
          <t xml:space="preserve">290tr tỉnh BS tại QĐ 861
</t>
        </r>
        <r>
          <rPr>
            <sz val="9"/>
            <rFont val="Tahoma"/>
            <family val="2"/>
          </rPr>
          <t xml:space="preserve">
</t>
        </r>
      </text>
    </comment>
    <comment ref="F14" authorId="0">
      <text>
        <r>
          <rPr>
            <b/>
            <sz val="9"/>
            <rFont val="Tahoma"/>
            <family val="2"/>
          </rPr>
          <t>134 tr chuyển nguồn ở các xã</t>
        </r>
        <r>
          <rPr>
            <sz val="9"/>
            <rFont val="Tahoma"/>
            <family val="2"/>
          </rPr>
          <t xml:space="preserve">
</t>
        </r>
      </text>
    </comment>
    <comment ref="F16" authorId="0">
      <text>
        <r>
          <rPr>
            <b/>
            <sz val="9"/>
            <rFont val="Tahoma"/>
            <family val="2"/>
          </rPr>
          <t>56tr chuyển nguồn ở các xã</t>
        </r>
      </text>
    </comment>
  </commentList>
</comments>
</file>

<file path=xl/sharedStrings.xml><?xml version="1.0" encoding="utf-8"?>
<sst xmlns="http://schemas.openxmlformats.org/spreadsheetml/2006/main" count="329" uniqueCount="204">
  <si>
    <t>Tiểu dự án 2: Giám sát, đánh giá</t>
  </si>
  <si>
    <t>Tiểu dự án 1: Nâng cao năng lực thực hiện Chương trình</t>
  </si>
  <si>
    <t>Dự án 7: Nâng cao năng lực và giám sát, đánh giá Chương trình</t>
  </si>
  <si>
    <t>Tiểu dự án 2: Truyền thông về giảm nghèo đa chiều</t>
  </si>
  <si>
    <t>Tiểu dự án 1: Giảm nghèo về thông tin</t>
  </si>
  <si>
    <t>Dự án 6: Truyền thông và giảm nghèo về thông tin</t>
  </si>
  <si>
    <t>Dự án 5: Hỗ trợ nhà ở cho hộ nghèo, hộ cận nghèo trên địa bàn các huyện nghèo (sự nghiệp kinh tế)</t>
  </si>
  <si>
    <t>Hỗ trợ địa phương đào tạo nghề cho người lao động</t>
  </si>
  <si>
    <t>Hỗ trợ cơ quan quản lý và các cơ sở giáo dục nghề nghiệp công lập</t>
  </si>
  <si>
    <t>Dự án 4: Phát triển giáo dục nghề nghiệp, việc làm bền vững</t>
  </si>
  <si>
    <t>Tiểu dự án 2: Cải thiện dinh dưỡng (Sự nghiệp y tế dân số và gia đình)</t>
  </si>
  <si>
    <t>Tiểu dự án 1: Hỗ trợ phát triển sản xuất trong lĩnh vực nông nghiệp (Sự nghiệp kinh tế)</t>
  </si>
  <si>
    <t>Dự án 3: Hỗ trợ phát triển sản xuất, cải thiện dinh dưỡng</t>
  </si>
  <si>
    <t>Dự án 2: Đa dạng hoá sinh kế, phát triển mô hình giảm nghèo (sự nghiệp kinh tế)</t>
  </si>
  <si>
    <t>Tiểu dự án 2: Đề án hỗ trợ một số huyện nghèo thoát khỏi tình trạng nghèo, đặc biệt khó khăn</t>
  </si>
  <si>
    <t>Tiểu dự án 1: Hỗ trợ đầu tư phát triển hạ tầng kinh tế - xã hội các huyện nghèo</t>
  </si>
  <si>
    <t>Dự án 1: Hỗ trợ đầu tư phát triển hạ tầng kinh tế - xã hội các huyện nghèo</t>
  </si>
  <si>
    <t>Trong đó</t>
  </si>
  <si>
    <t>Tổng cộng</t>
  </si>
  <si>
    <t xml:space="preserve">NỘI DUNG </t>
  </si>
  <si>
    <t>STT</t>
  </si>
  <si>
    <t>Tiểu dự án 3: Hỗ trợ việc làm bền vững (sự nghiệp kinh tế)</t>
  </si>
  <si>
    <t>Tiểu dự án 2: Hỗ trợ người lao động đi làm việc ở nước ngoài theo hợp đồng (sự nghiệp kinh tế)</t>
  </si>
  <si>
    <t>Tiểu dự án 1: Phát triển giáo dục nghề nghiệp vùng nghèo, vùng khó khăn (sự nghiệp giáo dục)</t>
  </si>
  <si>
    <t>Ước thực hiện năm 2023</t>
  </si>
  <si>
    <t>Vốn TW</t>
  </si>
  <si>
    <t>NSĐP</t>
  </si>
  <si>
    <r>
      <t xml:space="preserve">Kế hoạch vốn năm 2023 
</t>
    </r>
    <r>
      <rPr>
        <i/>
        <sz val="12"/>
        <rFont val="Times New Roman"/>
        <family val="1"/>
      </rPr>
      <t>(bao gồm cả vốn chuyển nguồn)</t>
    </r>
  </si>
  <si>
    <t>6 tháng đầu năm so với dự toán giao</t>
  </si>
  <si>
    <t>Ước thực hiện cả năm so với dự toán giao</t>
  </si>
  <si>
    <t>Giao 2023</t>
  </si>
  <si>
    <t>-</t>
  </si>
  <si>
    <t>+</t>
  </si>
  <si>
    <t>Nguồn 2022</t>
  </si>
  <si>
    <t>CHI TIẾT KẾT QUẢ THỰC HIỆN NGUỒN VỐN SỰ NGHIỆP 6 THÁNG ĐẦU NĂM, ƯỚC THỰC HIỆN CẢ NĂM 2023</t>
  </si>
  <si>
    <t>CHƯƠNG TRÌNH MỤC TIÊU QUỐC GIA GIẢM NGHÈO BỀN VỮNG</t>
  </si>
  <si>
    <t>Kinh phí đề nghị điều chỉnh (Vốn TW)</t>
  </si>
  <si>
    <t>Dự toán năm 2023</t>
  </si>
  <si>
    <t>Dự án 1: Giải quyết tình trạng thiếu đất ở, nhà ở, đất sản xuất và nước sinh hoạt</t>
  </si>
  <si>
    <t>Hỗ trợ chuyển đổi nghề (sự nghiệp giáo dục, đào tạo, dạy nghề)</t>
  </si>
  <si>
    <t>Hỗ trợ nước sinh hoạt phân tán (sự nghiệp kinh tế)</t>
  </si>
  <si>
    <t>Dự án 3: Phát triển sản xuất nông, lâm nghiệp bền vững, phát huy tiềm năng, thế mạnh của các vùng miền để sản xuất hàng hóa theo chuỗi giá trị</t>
  </si>
  <si>
    <t>Tiểu dự án 2: Hỗ trợ phát triển sản xuất theo chuỗi giá trị, vùng trồng dược liệu quý, thúc đẩy khởi sự kinh doanh, khởi nghiệp và thu hút đầu tư vùng đồng bào DTTS&amp;MN</t>
  </si>
  <si>
    <t xml:space="preserve"> + Sự nghiệp y tế</t>
  </si>
  <si>
    <t xml:space="preserve"> + Sự nghiệp kinh tế</t>
  </si>
  <si>
    <t>Dự án 4: Đầu tư cơ sở hạ tầng thiết yếu, phục vụ sản xuất, đời sống trong vùng đồng bào DTTS&amp;MN và các đơn vị sự nghiệp công nghiệp của lĩnh vực</t>
  </si>
  <si>
    <t>Tiểu dự án 1: Đầu tư CSHT thiết yếu, phục vụ sản xuất, đời sống trong vùng đồng bào DTTS&amp;MN (sự nghiệp kinh tế)</t>
  </si>
  <si>
    <t>Dự án 5: Phát triển giáo dục nâng cao chất lượng nguồn nhân lực</t>
  </si>
  <si>
    <t>Tiểu dự án 2: Bồi dưỡng kiến thức dân tộc, đào tạo dự bị đại học, đại học và sau đại học đáp ứng nhu cầu nhân lực cho vùng đồng bào DTTS&amp;MN(sự nghiệp giáo dục, đào tạo, dạy nghề)</t>
  </si>
  <si>
    <t>Tiểu dự án 3: Dự án phát triển giáo dục nghề nghiệp và giải quyết việc làm cho người lao động vùng DTTS&amp;MN (sự nghiệp giáo dục, đào tạo, dạy nghề)</t>
  </si>
  <si>
    <t>Dự án 6: Bảo tồn, phát huy giá trị văn hóa truyền thống tốt đẹp của các dân tộc thiểu số gắn với phát triển du lịch (sự nghiệp văn hóa thông tin)</t>
  </si>
  <si>
    <t xml:space="preserve">Dự án 8: Thực hiện bình đẳng và giải quyết những vấn đề cấp thiết đối với phụ nữ và trẻ em </t>
  </si>
  <si>
    <t xml:space="preserve"> + Đảm bảo xã hội</t>
  </si>
  <si>
    <t xml:space="preserve">Dự án 9: Đầu tư phát triển nhóm dân tộc thiểu số rất ít người và nhóm dân tộc còn nhiều khó khăn </t>
  </si>
  <si>
    <t>Tiểu dự án 1: Đầu tư phát triển KT-XH các dân tộc còn gặp nhiều khó khăn, dân tộc có khó khăn đặc thù (sự nghiệp văn hóa thông tin)</t>
  </si>
  <si>
    <t>Tiểu dự án 2: Giảm thiểu tình trạng tảo hôn và hôn nhân cận huyết thống trong vùng đồng bào dân tộc thiểu số và miền núi (đảm bảo xã hội)</t>
  </si>
  <si>
    <t>Dự án 10: Truyền thông, tuyên truyền, vận động trong vùng đồng bào DTTS&amp;MN.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</si>
  <si>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DTTS và miền núi giai đoạn 2021 - 2030 (sự nghiệp văn hóa thông tin)</t>
  </si>
  <si>
    <t>Tiểu dự án 2: Ứng dụng công nghệ thông tin hỗ trợ phát triển kinh tế - xã hội và đảm bảo an ninh trật tự vùng đồng bào dân tộc thiểu số và miền núi (sự nghiệp văn hóa thông tin)</t>
  </si>
  <si>
    <t>Tiểu dự án 3: Kiểm tra, giám sát, đánh giá, đào tạo, tập huấn tổ chức thực hiện Chương trình (sự nghiệp kinh tế)</t>
  </si>
  <si>
    <t>CHƯƠNG TRÌNH MỤC TIÊU QUỐC GIA  PHÁT TRIỂN KT-XH VÙNG ĐỒNG BÀO DÂN TỘC THIỂU SỐ VÀ MIỀN NÚI</t>
  </si>
  <si>
    <t>Tỷ lệ (%) vốn TW</t>
  </si>
  <si>
    <t>Nội dung thành phần số 03</t>
  </si>
  <si>
    <t>Nội dung thành phần số 11</t>
  </si>
  <si>
    <t>CHƯƠNG TRÌNH MỤC TIÊU QUỐC GIA XÂY DỰNG NÔNG THÔN MỚI</t>
  </si>
  <si>
    <t>Nâng cao chất lượng và hiệu quả công tác kiểm tra, giám sát, đánh giá kết quả thực hiện Chương trình</t>
  </si>
  <si>
    <t>Triển khai Chương trình mỗi xã một sản phẩm (OCOP) gắn với lợi thế vùng miền\;phát triển tiểu thủ công nghiệp, ngành nghề và dịch vụ nông thôn, bảo tồn và phát huy các làng nghề truyền thống ở nông thôn</t>
  </si>
  <si>
    <t>CHƯƠNG TRÌNH MTQG  PHÁT TRIỂN KT-XH VÙNG ĐỒNG BÀO DÂN TỘC THIỂU SỐ VÀ MIỀN NÚI</t>
  </si>
  <si>
    <t>CHƯƠNG TRÌNH MTQG XÂY DỰNG NÔNG THÔN MỚI</t>
  </si>
  <si>
    <t>CHƯƠNG TRÌNH MTQG GIẢM NGHÈO BỀN VỮNG</t>
  </si>
  <si>
    <t>I</t>
  </si>
  <si>
    <t>II</t>
  </si>
  <si>
    <t>III</t>
  </si>
  <si>
    <t>NGUỒN VỐN SƯ NGHIỆP 3 CHƯƠNG TRÌNH MỤC TIÊU QUỐC GIA</t>
  </si>
  <si>
    <t>Đã hoàn thành 13 lớp dạy nghề trình độ sơ cấp và dưới 3 tháng cho tổng số 349 người lao động thuộc hộ nghèo. Đang đào tạo 06 lớp với tổng số 142 người  lao động thuộc hộ nghèo</t>
  </si>
  <si>
    <t>Hoàn thành 06 lớp dạy nghề trình độ sơ 
cấp và dưới 3 tháng cho 142 người lao động thuộc hộ nghèo</t>
  </si>
  <si>
    <t>Thực hiện hỗ trợ tiền đào tạo, bồi dưỡng 
kỹ năng nghề, ngoại ngữ; hỗ trợ tiền ăn, sinh hoạt phí, tiền ở trong thời gian tham gia đào tạo, trang cấp đồ dùng cá nhân thiết yếu; chi phí khám sức khỏe, hộ chiếu, 
thị thực, lý lịch tư pháp... khi có đơn đề nghị hỗ trợ của người lao động.</t>
  </si>
  <si>
    <t>UBND các xã, thị trấn tiến hành triển khai 
cho 266 hộ dân xây mới nhà ở năm 2023, dựa trên tiến độ thi công thực tế để giải ngân vốn của Chương trình</t>
  </si>
  <si>
    <t>Triển khai rà soát 
xây dựng phương án nâng cấp của 5 đài (xã Quài Tở, Quài Cang, Tỏa tỉnh, Phình Sáng, Chiềng Sinh) và chuyển đổi 1 đài từ công nghệ FM sang Viễn thông internet (xã Quài Nưa).</t>
  </si>
  <si>
    <t>Đã thực hiện triển khai 14 đoàn đi học tập, trao đổi kinh nghiệm trồng cây Mắc ca, cây ăn quả trong và ngoài huyện, với 499 người tham gia</t>
  </si>
  <si>
    <t>Thời gian tới tiếp tục thực hiện kế hoạch 
Tổ chức hội thảo, hội nghị và các hoạt động khác về công tác giảm nghèo</t>
  </si>
  <si>
    <t>Công trình triển khai thi công đến 
31/12/2023 ước đạt 90% so với giá trị trong hợp đồng thi công xây dựng, giải ngân 100% KHV</t>
  </si>
  <si>
    <t>Các xã đang rà soát danh mục duy tu, sửa chữa</t>
  </si>
  <si>
    <t>Đã ban hành Kế hoạch và đang tổ chức thực hiện, cụ thể: Đã trình Sở Thông tin truyền thông thẩm định nội dung Sổ tay tuyên truyền tổng thể về dự án và hướng dẫn kỹ thuật trồng cây Mắc ca (số lượng sổ tay sẽ in 3000 quyển);</t>
  </si>
  <si>
    <t>Ngày 30/5/2023 Bộ thông tin và Truyền thông đã bàn hành thông tư hướng dẫn, Phòng đang chờ Kế hoạch triển khai và văn bản hướng dẫn chuyên môn của UBND tỉnh và sở Thông tin và Truyền thông ban hành để có căn cứ tham mưu cho UBND huyện kế hoạch triển khai thực hiện</t>
  </si>
  <si>
    <t>Cơ quan chủ trì thực hiện</t>
  </si>
  <si>
    <t>Phòng Dân tộc</t>
  </si>
  <si>
    <t>Trung tâm DVNN</t>
  </si>
  <si>
    <t>UBND các xã</t>
  </si>
  <si>
    <t>Phòng LĐTB&amp;XH</t>
  </si>
  <si>
    <t>Trung tâm GDNN-GDTX</t>
  </si>
  <si>
    <t>Phòng VH-TT</t>
  </si>
  <si>
    <t>Hội Phụ nữ huyện</t>
  </si>
  <si>
    <t>Hội Phụ nữ huyện; UBND các xã, thị trấn</t>
  </si>
  <si>
    <t>Phòng Văn hóa - Thông tin</t>
  </si>
  <si>
    <t>Phòng Kinh tế &amp; HT</t>
  </si>
  <si>
    <t>Ban QLDA</t>
  </si>
  <si>
    <t>Phòng NN&amp;PTNT hướng dẫn; UBND các xã thực hiện</t>
  </si>
  <si>
    <t>Phòng Y tế</t>
  </si>
  <si>
    <t>Phòng LĐTB&amp;XH hướng dẫn; Trung tâm GDNN-GDTX thực hiện</t>
  </si>
  <si>
    <t>Phòng KTHT hướng dẫn; UBND các xã, thị trấn thực hiện</t>
  </si>
  <si>
    <t>TỔNG HỢP KẾT QUẢ THỰC HIỆN NGUỒN VỐN SỰ NGHIỆP 9 THÁNG ĐẦU NĂM, ƯỚC THỰC HIỆN CẢ NĂM 2023</t>
  </si>
  <si>
    <t>CHI TIẾT KẾT QUẢ THỰC HIỆN NGUỒN VỐN SỰ NGHIỆP 9 THÁNG ĐẦU NĂM, ƯỚC THỰC HIỆN CẢ NĂM 2023</t>
  </si>
  <si>
    <t>Thực hiện 9 tháng đầu năm 2023</t>
  </si>
  <si>
    <t>Kết quả thực hiện các nhiệm vụ 9 tháng đầu năm</t>
  </si>
  <si>
    <t>Kế hoạch thực hiện các nhiệm vụ 3 tháng cuối năm</t>
  </si>
  <si>
    <t>Kết quả giải ngân 9 tháng đầu năm 2023</t>
  </si>
  <si>
    <t>9 tháng đầu năm so với dự toán giao</t>
  </si>
  <si>
    <r>
      <t xml:space="preserve">Kế hoạch vốn năm 2023 
</t>
    </r>
    <r>
      <rPr>
        <i/>
        <sz val="12"/>
        <color indexed="8"/>
        <rFont val="Times New Roman"/>
        <family val="1"/>
      </rPr>
      <t>(bao gồm cả vốn chuyển nguồn)</t>
    </r>
  </si>
  <si>
    <r>
      <t xml:space="preserve">Dự án 2: Quy hoạch sắp xếp, bố trí, ổn định dân cư ở những nơi cần thiết: </t>
    </r>
    <r>
      <rPr>
        <i/>
        <sz val="12"/>
        <rFont val="Times New Roman"/>
        <family val="1"/>
      </rPr>
      <t>Không được phân bổ vốn sự nghiệp</t>
    </r>
  </si>
  <si>
    <r>
      <t>Dự án 7: Chăm sóc sức khỏe nhân dân, nâng cao thể trạng, tầm vóc người dân tộc thiểu số, phòng chống suy dinh dưỡng trẻ em</t>
    </r>
    <r>
      <rPr>
        <sz val="12"/>
        <rFont val="Times New Roman"/>
        <family val="1"/>
      </rPr>
      <t xml:space="preserve">. </t>
    </r>
    <r>
      <rPr>
        <i/>
        <sz val="12"/>
        <rFont val="Times New Roman"/>
        <family val="1"/>
      </rPr>
      <t xml:space="preserve">Không được phân bổ vốn sự nghiệp </t>
    </r>
  </si>
  <si>
    <t>(Kèm theo Báo cáo số            /BC-UBND ngày       / 9 /2023 của UBND huyện Tuần Giáo)</t>
  </si>
  <si>
    <t>Hỗ trợ NSH phân tán cho 766 hộ</t>
  </si>
  <si>
    <t>Vốn đề nghị kéo dài</t>
  </si>
  <si>
    <t>Vốn đề nghị hủy bỏ</t>
  </si>
  <si>
    <t>Lý do</t>
  </si>
  <si>
    <t>Hoàn thành thi công cuối năm 2023</t>
  </si>
  <si>
    <t>Đã Phối hợp cùng các cơ quan liên quan tiến hành công tác tập huấn nâng cao năng lực, truyền thông về cải thiện dinh dưỡng tại cộng đồng cho các đối tượng từ 06 Tuổi đến 16 tuổi trên địa bàn huyện (Địa điểm tại các đơn vị nhà trường; Trạm Tế các xã thị trấn; UBND các xã, thị trấn). Tiến hành mua sắm các dụng cụ Cân, Thước đo phục vụ cho công tác theo dõi, giám sát về cái thiện dinh dưỡng tại cộng đồng. Lựa chọn nhà thầu mua sắm các sản phẩm dinh dưỡng cho trẻ từ 0 tháng đến 5 tuổi trên địa bàn huyện.</t>
  </si>
  <si>
    <t>Thực hiện cân, đo, khảo sát đánh giá cho đối tượng trẻ dưới 05 tuổi, cân đo nhân trắc cho trẻ từ trên 5 đến dưới 16 tuổi. Mua sản phẩm dinh dưỡng BABIVITA PLUS cấp phát cho trẻ trên 6 tháng đến 23 tháng tuổi bị suy dinh dưỡng thấp còi bổ sung vào bữa ăn cho trẻ.</t>
  </si>
  <si>
    <t>Tỷ lệ (%)</t>
  </si>
  <si>
    <t>Mục tiêu thực hiện</t>
  </si>
  <si>
    <t>Tiến độ thực hiện các nhiệm vụ 9 tháng 
đầu năm 2023</t>
  </si>
  <si>
    <t xml:space="preserve">Hoàn thành công tác chuẩn bị đầu tư </t>
  </si>
  <si>
    <t>Thực hiện xong bước lựa chọn kết quả nhà thầu thi công xây lắp, công trình đang thực hiện thi công</t>
  </si>
  <si>
    <t>Nhiệm vụ 3 tháng cuối năm 2023</t>
  </si>
  <si>
    <t>Hỗ trợ NSH cho 1.537 hộ</t>
  </si>
  <si>
    <t>Dự kiến hỗ trợ đợt 2 cho 771 hộ còn lại</t>
  </si>
  <si>
    <t>(Kèm theo Báo cáo số:         /BC-UBND ngày          /9/2023 của UBND huyện Tuần Giáo)</t>
  </si>
  <si>
    <t>TỔNG CỘNG</t>
  </si>
  <si>
    <t>Đầu tư mới 03 CT sửa chữa (gồm: Sửa chữa đường bản Món – bản Hới, xã Quài Tở; Sửa chữa đường bản Phiêng Pi – Trung Dình - Trại Phong, liên xã Pú Nhung – Rạng Đông; Sửa chữa nước sinh hoạt bản Hua Sa B, xã Tỏa Tình).</t>
  </si>
  <si>
    <t>Đầu tư mới 01 CT sửa chữa (Sửa chữa đường Rạng Đông – Ta Ma, giai đoạn II).</t>
  </si>
  <si>
    <t>Thực hiện theo KH của huyện</t>
  </si>
  <si>
    <t>Dự phòng vốn NSĐP để hỗ trợ trẻ trong trường hợp khẩn cấp trong năm 2023.</t>
  </si>
  <si>
    <t>Đo chi số suy dinh dưỡng của trẻ từ 0 tháng đến 16 tuổi; hỗ trợ sản phẩm dinh dưỡng cho trẻ từ 0 tháng đến 05 tuổi.</t>
  </si>
  <si>
    <t>Không cố nội dung chi; không thuộc đối tượng hỗ trợ</t>
  </si>
  <si>
    <t>Vốn cấp nhiều hơn khả năng thực hiện của đơn vị</t>
  </si>
  <si>
    <t>Tuyển sinh, đào tạo 19 lớp dạy nghề cho LĐNT với 491 học viên là người lao động thuộc hộ nghèo.</t>
  </si>
  <si>
    <t>Vốn cấp nhiều hơn nhu cầu hỗ trợ thực tế của người lao động.</t>
  </si>
  <si>
    <t>Hỗ trợ từ 04 đến 05 lao động đi làm việc ở nước ngoài theo hợp đồng.</t>
  </si>
  <si>
    <t>Đã tổ chức tuyên truyền, tuy nhiên không có lao động có nhu cầu được hỗ trợ đào tạo nghề, ngoại ngữ, bồi dưỡng kiến thức cần thiết và các thủ tục để đi làm việc ở nước ngoài</t>
  </si>
  <si>
    <t>Vốn cấp nhiều hơn nhu cầu thực hiện thực tế.</t>
  </si>
  <si>
    <t>Quản lý lao động gắn với cơ sở dữ liệu về dân cư</t>
  </si>
  <si>
    <t>Đang thực hiện nội dung “Quản lý lao động gắn với cơ sở dữ liệu về dân cư”: Hiện nay UBND huyện đang triển khai tổ chức thu thập, cập nhật, chỉnh sửa, tổng hợp thông tin về người lao động trên địa bàn huyện</t>
  </si>
  <si>
    <t>Chưa giải ngân vì chưa có hướng dẫn của 
UBND tỉnh, Sở Lao động TB&amp;XH</t>
  </si>
  <si>
    <t>Hỗ trợ làm mới 266 nhà cho hộ nghèo.</t>
  </si>
  <si>
    <t>Phê duyệt danh sách 266 hộ nghèo triển khai hỗ trợ xây mới nhà ở năm 2023</t>
  </si>
  <si>
    <t>Nâng cấp 8 đến 9 đài truyền thanh cơ sở.</t>
  </si>
  <si>
    <t>Triển khai đấu thầu; dự kiến hoàn thành quý IV/2023</t>
  </si>
  <si>
    <t>Vốn cấp nhiều hơn nhu cầu thực hiện thực tế</t>
  </si>
  <si>
    <t>Xây dựng, tổ chức thực hiện các chương trình, sự kiện, chuyên trang, chuyên mục, phóng sự, ấn phẩm truyền thông về giảm nghèo bền vững; tuyên truyền, giáo dục, nâng cao nhận thức và trách nhiệm các cấp, các ngành và toàn xã hội về công tác giảm nghèo.</t>
  </si>
  <si>
    <t>Phòng LĐTBXH đang phối hợp với Trung tâm Văn hóa - Truyền thanh - Truyền hình huyện ký kết hợp đồng, xây dựng, tổ chức thực hiện các chương trình, sự kiện, chuyên trang, chuyên mục, phóng sự, ấn phẩm truyền thông về giảm nghèo bền vững.</t>
  </si>
  <si>
    <t>Hoàn thành nội dung các chương trình, sự kiện, chuyên trang, chuyên mục, phóng sự, ấn phẩm truyền thông về giảm nghèo bền vững; tuyên truyền, giáo dục, nâng cao nhận thức và trách nhiệm các cấp, các ngành và toàn xã hội về công tác giảm nghèo.</t>
  </si>
  <si>
    <t>Tổ chức 19 đoàn đi học tập, trao đổi kinh nghiệm và 06 lớp tập huấn.</t>
  </si>
  <si>
    <t>Tổ chức 01 đoàn giám sát, đánh giá CTMTQGGNBV năm 2023; 01 đoàn giám sát công tác rà soát hộ nghèo năm 2023</t>
  </si>
  <si>
    <t>Tổ chức đánh giá giữa kỳ Chương trình 
MTQG giảm nghèo bền vững theo kế hoạch của Ban Chỉ đạo huyện, đã hoàn thành trong tháng 8/2023.</t>
  </si>
  <si>
    <t xml:space="preserve"> Tổ chức giám sát một số cơ quan, đơn vị, các xã thực hiện Chương trình trong quý III/2023. Tổ chức rà soát hộ nghèo, hộ cận nghèo năm 2023 vào quý IV/2023.</t>
  </si>
  <si>
    <t>(Kèm theo Báo cáo số:           /BC-UBND ngày      /9/2023 của UBND huyện Tuần Giáo)</t>
  </si>
  <si>
    <t>Vốn giao để đào tạo nghề trong khi vốn giao tại TDA3, DA5 cũng để đào tạo nghề rất nhiều vượt nhu cầu của huyện</t>
  </si>
  <si>
    <t>Hỗ trợ chuyển đổi nghề</t>
  </si>
  <si>
    <t>Chưa thực hiện</t>
  </si>
  <si>
    <t>Để nghị hủy bỏ vốn</t>
  </si>
  <si>
    <t xml:space="preserve">Chưa có hướng dẫn mẫu hồ sơ, định mức hỗ trợ tối đa đối với dự án liên kết chuỗi phát triển vùng trồng dược liệu quý; mặt khác, phải điều chỉnh Phương án phát triển vùng trồng dược liệu quý của Huyện; việc mời gọi chủ trì liên kết, xây dựng dự án liên kết chuỗi và lựa chọn chủ trì liên kết chuỗi, thẩm định, phê duyệt dự án liên kết chuỗi dược liệu,… mất nhiều thời gian sẽ không đảm bảo mùa vụ trồng năm 2023. </t>
  </si>
  <si>
    <t>Phòng Nông nghiệp &amp; PTNT</t>
  </si>
  <si>
    <t>Trồng dược liệu quý</t>
  </si>
  <si>
    <t>Đề nghị kéo dài</t>
  </si>
  <si>
    <t>Hỗ trợ PTSX theo chuỗi giá trị</t>
  </si>
  <si>
    <t>Triển khai Dự án Mắc ca</t>
  </si>
  <si>
    <t>Duy tu bảo dưỡng công trình</t>
  </si>
  <si>
    <t>Hoàn thành duy tu bảo dưỡng công trình</t>
  </si>
  <si>
    <t xml:space="preserve">Không chiêu sinh đủ học viên để mở lớp  bồi dưỡng kiến thức dân tộc. </t>
  </si>
  <si>
    <t>Bồi dưỡng kiến thức dân tộc, văn hóa DTTS cho đội ngũ cán bộ, công chức, viên chức làm công tác dân tộc</t>
  </si>
  <si>
    <t>Trung tâm GDNN-GDTX đã được UBND tỉnh phê duyệt đề án. Tuy nhiên không chiêu sinh đủ học viên để mở lớp</t>
  </si>
  <si>
    <t>- Vốn giao Phòng LĐTB&amp;XH: 1.328 triệu đồng chuyển nguồn từ năm 2022 sang. Không thực hiện được do Vốn được giao để hỗ trợ người thuộc vùng ĐBDTTS đi làm việc có thời hạn ở nước ngoài. Trong khi vốn của Chương trình Giảm nghèo bền vững đã được cấp để thực hiện nội dung này.
- Vốn giao Trung tâm GDNN-GDTX: Triển khai song song cùng với 2 chương trình: Quyết định 1719 và Giảm nghèo nên số kinh phí vượt nhu cầu của huyện.</t>
  </si>
  <si>
    <t>Phòng LĐTB&amp;XH;
Trung tâm GDNN-GDTX</t>
  </si>
  <si>
    <t xml:space="preserve">- Hỗ trợ người thuộc vùng ĐBDTTS đi làm việc có thời hạn ở nước ngoài.
- Đào tạo nghề </t>
  </si>
  <si>
    <t>Trong 9 tháng đầu năm 2023 đã tổ chức đào tạo 10 lớp với 299 học viên</t>
  </si>
  <si>
    <t>Dự ước cả năm đào tạo cho trên 500 học viên, kinh phí dự ước giải ngân đến 31/12/2023 là 1.690 triệu đồng. Do nội dung hỗ trợ ít, số lượng HS mở lớp không nhiểu. Số vốn còn lại đề nghị điều chuyển</t>
  </si>
  <si>
    <t>- Nguồn vốn SN năm 2022 chuyển sang 2023: Đã thực hiện đấu thầu LCNT triển khai thực hiện mua sắm hỗ trợ xong, đang hợp đồng, bào giao 11 bộ tăng âm loa đài trang thiết bị cho nhà văn hóa bản ĐBKK.</t>
  </si>
  <si>
    <t>Hỗ trợ đầu tư xây dựng điểm đến du lịch; 
Tuyên truyền, quảng bá, xúc tiến du lịch, nghiên cứu, khảo sát tiềm năng du lịch, lựa chọn xây dựng các sản phẩm du lịch đặc trưng cho các vùng đồng bào dân tộc thiểu số và miền núi tại bản Lồng xã Tỏa Tình (Hiện đang hoàn thiện Đề án)</t>
  </si>
  <si>
    <t>Tổ chức tập huấn. Hỗ trợ PN DTTS sinh đẻ đúng CS dân số; Hỗ trợ thành lập nhóm hội phụ nữ phát triển sinh kế; Tổ chức các hoạt động đối thoại thôn bản, hội PN; Lập địa chỉ tin cậy công  đồng; Thành lập các CLB, tổ nhóm hỗ trợ phát triển phụ nữ và bình đẳng giới</t>
  </si>
  <si>
    <t>Hội Phụ nữ đã ban hành Kế hoạch, Văn bản hướng dẫn, tổ chức tập huấn cho các xã, thị trấn và đôn đốc triển khai thực hiện</t>
  </si>
  <si>
    <t>Tiếp tục đôn đốc triển khai thực hiện đồng loạt trên các xã, thị trấn</t>
  </si>
  <si>
    <t>Địa bàn huyện không có đối tượng để thực hiện (dân tộc có khó khăn đặc thù  theo Quyết định số 1227/QĐ-TTg ngày 14/7/2021 của Thủ tướng Chính phủ)</t>
  </si>
  <si>
    <t>Tuyên truyền giảm thiểu tình trạng tảo hôn, hôn nhân cận huyết thống</t>
  </si>
  <si>
    <t>Đã xây dựng kế hoạch mở hội nghị lồng ghép tuyên truyền; lắp đặt pano tuyên truyền; thăm quan học tập kinh nghiệm</t>
  </si>
  <si>
    <t xml:space="preserve">Mở hội nghị lồng ghép tuyên truyền tại các xã;  Xây dựng pano áp phích tuyên truyền; Tổ chức thăm quan học hỏi kinh nghiệm </t>
  </si>
  <si>
    <t>Tiếp tục triển khai xây dựng Cụm pano tuyên truyền và phóng sự tuyên truyền trong quý IV/2023.</t>
  </si>
  <si>
    <t>Nội dung chi ít, vốn giao nhiều vượt nhu cầu.</t>
  </si>
  <si>
    <t>Kiểm tra, giám sát thực hiện Chương trình ở các cơ quan, đơn vị chủ trì các dự án, tiểu dự án thành phần</t>
  </si>
  <si>
    <t>Đã ban hành Kế hoạch thực hiện trong quý IV/2023</t>
  </si>
  <si>
    <t>Thành lập đoàn đi kiểm tra, giám sát trong quý IV/2023.</t>
  </si>
  <si>
    <t>Phòng NN&amp;PTNT</t>
  </si>
  <si>
    <t>Đăng ký 2 sản phần OCOP (gồm: Mắc ca và Cà phê Hồng Kỳ HK10)</t>
  </si>
  <si>
    <t xml:space="preserve">Tổ chức hướng dẫn các chủ thể hoàn thiện hồ sơ </t>
  </si>
  <si>
    <t>Hoàn thiện hồ sơ gửi UBND tỉnh, các Sở ngành tỉnh thẩm định, phê duyệt</t>
  </si>
  <si>
    <t>Phòng NN&amp;PTNT hướng dẫn các xã chi</t>
  </si>
  <si>
    <t>Thực hiện kiểm tra, giám sát, đánh giá kết quả thực hiện Chương trình tại các xã</t>
  </si>
  <si>
    <t>Phòng NN&amp;PTNT đã ban hành Văn bản hướng dẫn và đôn đốc các xã triển khai thực hiện</t>
  </si>
  <si>
    <t xml:space="preserve">                                                                                                Đơn vị tính: Triệu đồng</t>
  </si>
  <si>
    <t>Đơn vị tính: Triệu đồng</t>
  </si>
  <si>
    <t>BIỂU SỐ 14</t>
  </si>
  <si>
    <t>BIỂU SỐ 15</t>
  </si>
  <si>
    <t>BIỂU SỐ 16</t>
  </si>
  <si>
    <t>BIỂU SỐ 17</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</si>
</sst>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0.0"/>
    <numFmt numFmtId="176" formatCode="#,##0\ &quot;þ&quot;;[Red]\-#,##0\ &quot;þ&quot;"/>
    <numFmt numFmtId="177" formatCode="_-* #,##0.0\ _₫_-;\-* #,##0.0\ _₫_-;_-* &quot;-&quot;??\ _₫_-;_-@_-"/>
    <numFmt numFmtId="178" formatCode="_(* #,##0_);_(* \(#,##0\);_(* &quot;-&quot;??_);_(@_)"/>
    <numFmt numFmtId="179" formatCode="_(* #,##0.0_);_(* \(#,##0.0\);_(* &quot;-&quot;??_);_(@_)"/>
    <numFmt numFmtId="180" formatCode="#"/>
    <numFmt numFmtId="181" formatCode="_(* #,##0_);_(* \(#,##0\);_(* \-??_);_(@_)"/>
    <numFmt numFmtId="182" formatCode="_(* #,##0.0_);_(* \(#,##0.0\);_(* \-??_);_(@_)"/>
    <numFmt numFmtId="183" formatCode="#,##0.0_);\(#,##0.0\)"/>
    <numFmt numFmtId="184" formatCode="0.000"/>
    <numFmt numFmtId="185" formatCode="_-* #,##0.0\ _₫_-;\-* #,##0.0\ _₫_-;_-* &quot;-&quot;?\ _₫_-;_-@_-"/>
    <numFmt numFmtId="186" formatCode="#,##0.000"/>
    <numFmt numFmtId="187" formatCode="_(* #,##0.000_);_(* \(#,##0.000\);_(* &quot;-&quot;??_);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_(* #,##0.0000_);_(* \(#,##0.0000\);_(* &quot;-&quot;??_);_(@_)"/>
    <numFmt numFmtId="194" formatCode="_(* #,##0.000000_);_(* \(#,##0.000000\);_(* &quot;-&quot;??_);_(@_)"/>
    <numFmt numFmtId="195" formatCode="_(* #,##0.00000_);_(* \(#,##0.00000\);_(* &quot;-&quot;??_);_(@_)"/>
    <numFmt numFmtId="196" formatCode="_(* #,##0.0000000_);_(* \(#,##0.0000000\);_(* &quot;-&quot;??_);_(@_)"/>
    <numFmt numFmtId="197" formatCode="_(* #,##0.0_);_(* \(#,##0.0\);_(* &quot;-&quot;?_);_(@_)"/>
    <numFmt numFmtId="198" formatCode="_(* #,##0.000_);_(* \(#,##0.000\);_(* &quot;-&quot;???_);_(@_)"/>
    <numFmt numFmtId="199" formatCode="_(* #,##0.000000_);_(* \(#,##0.000000\);_(* &quot;-&quot;??????_);_(@_)"/>
    <numFmt numFmtId="200" formatCode="0.000%"/>
    <numFmt numFmtId="201" formatCode="_-* #,##0\ _₫_-;\-* #,##0\ _₫_-;_-* &quot;-&quot;??\ _₫_-;_-@_-"/>
  </numFmts>
  <fonts count="70">
    <font>
      <sz val="14"/>
      <color theme="1"/>
      <name val="Times New Roman"/>
      <family val="2"/>
    </font>
    <font>
      <sz val="11"/>
      <color indexed="8"/>
      <name val="Calibri"/>
      <family val="2"/>
    </font>
    <font>
      <sz val="12"/>
      <name val="Times New Roman"/>
      <family val="1"/>
    </font>
    <font>
      <i/>
      <sz val="12"/>
      <name val="Times New Roman"/>
      <family val="1"/>
    </font>
    <font>
      <b/>
      <sz val="12"/>
      <name val="Times New Roman"/>
      <family val="1"/>
    </font>
    <font>
      <sz val="12"/>
      <name val=".VnTime"/>
      <family val="2"/>
    </font>
    <font>
      <sz val="10"/>
      <name val="Arial"/>
      <family val="2"/>
    </font>
    <font>
      <sz val="12"/>
      <color indexed="8"/>
      <name val="Times New Roman"/>
      <family val="2"/>
    </font>
    <font>
      <sz val="10"/>
      <name val=".VnTime"/>
      <family val="2"/>
    </font>
    <font>
      <sz val="13"/>
      <name val=".VnTime"/>
      <family val="2"/>
    </font>
    <font>
      <b/>
      <i/>
      <sz val="12"/>
      <name val="Times New Roman"/>
      <family val="1"/>
    </font>
    <font>
      <b/>
      <sz val="14"/>
      <name val="Times New Roman"/>
      <family val="1"/>
    </font>
    <font>
      <b/>
      <sz val="9"/>
      <name val="Tahoma"/>
      <family val="2"/>
    </font>
    <font>
      <sz val="9"/>
      <name val="Tahoma"/>
      <family val="2"/>
    </font>
    <font>
      <sz val="12"/>
      <name val="Tahoma"/>
      <family val="2"/>
    </font>
    <font>
      <i/>
      <sz val="12"/>
      <color indexed="8"/>
      <name val="Times New Roman"/>
      <family val="1"/>
    </font>
    <font>
      <b/>
      <sz val="11"/>
      <name val="Times New Roman"/>
      <family val="1"/>
    </font>
    <font>
      <sz val="14"/>
      <name val="Times New Roman"/>
      <family val="1"/>
    </font>
    <font>
      <b/>
      <u val="single"/>
      <sz val="12"/>
      <name val="Times New Roman"/>
      <family val="1"/>
    </font>
    <font>
      <sz val="14"/>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Times New Roman"/>
      <family val="1"/>
    </font>
    <font>
      <b/>
      <i/>
      <sz val="12"/>
      <color indexed="8"/>
      <name val="Times New Roman"/>
      <family val="1"/>
    </font>
    <font>
      <b/>
      <u val="single"/>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2"/>
      <color theme="1"/>
      <name val="Times New Roman"/>
      <family val="1"/>
    </font>
    <font>
      <sz val="12"/>
      <color theme="1"/>
      <name val="Times New Roman"/>
      <family val="1"/>
    </font>
    <font>
      <b/>
      <sz val="12"/>
      <color theme="1"/>
      <name val="Times New Roman"/>
      <family val="1"/>
    </font>
    <font>
      <b/>
      <i/>
      <sz val="12"/>
      <color theme="1"/>
      <name val="Times New Roman"/>
      <family val="1"/>
    </font>
    <font>
      <b/>
      <u val="single"/>
      <sz val="12"/>
      <color theme="1"/>
      <name val="Times New Roman"/>
      <family val="1"/>
    </font>
    <font>
      <b/>
      <sz val="11"/>
      <color theme="1"/>
      <name val="Times New Roman"/>
      <family val="1"/>
    </font>
    <font>
      <b/>
      <sz val="14"/>
      <color theme="1"/>
      <name val="Times New Roman"/>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style="thin"/>
      <bottom style="double"/>
    </border>
    <border>
      <left style="thin"/>
      <right style="thin"/>
      <top>
        <color indexed="63"/>
      </top>
      <bottom>
        <color indexed="63"/>
      </bottom>
    </border>
    <border>
      <left style="thin"/>
      <right style="thin"/>
      <top style="thin"/>
      <bottom/>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bottom style="thin"/>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173" fontId="7" fillId="0" borderId="0" applyFont="0" applyFill="0" applyBorder="0" applyAlignment="0" applyProtection="0"/>
    <xf numFmtId="173" fontId="2"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5" fontId="6" fillId="0" borderId="0" applyFont="0" applyFill="0" applyBorder="0" applyAlignment="0" applyProtection="0"/>
    <xf numFmtId="165"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173" fontId="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28" borderId="2" applyNumberFormat="0" applyAlignment="0" applyProtection="0"/>
    <xf numFmtId="173" fontId="2" fillId="0" borderId="0" applyFont="0" applyFill="0" applyBorder="0" applyAlignment="0" applyProtection="0"/>
    <xf numFmtId="173" fontId="6"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6"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8"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8" fillId="0" borderId="0">
      <alignment/>
      <protection/>
    </xf>
    <xf numFmtId="0" fontId="8"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6" fillId="0" borderId="0">
      <alignment/>
      <protection/>
    </xf>
    <xf numFmtId="0" fontId="2"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2" fillId="0" borderId="0">
      <alignment/>
      <protection/>
    </xf>
    <xf numFmtId="0" fontId="43" fillId="0" borderId="0">
      <alignment/>
      <protection/>
    </xf>
    <xf numFmtId="0" fontId="43" fillId="0" borderId="0">
      <alignment/>
      <protection/>
    </xf>
    <xf numFmtId="0" fontId="43"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3">
    <xf numFmtId="0" fontId="0" fillId="0" borderId="0" xfId="0" applyAlignment="1">
      <alignment/>
    </xf>
    <xf numFmtId="173" fontId="62" fillId="33" borderId="0" xfId="42" applyFont="1" applyFill="1" applyAlignment="1">
      <alignment/>
    </xf>
    <xf numFmtId="3" fontId="62" fillId="33" borderId="0" xfId="0" applyNumberFormat="1" applyFont="1" applyFill="1" applyAlignment="1">
      <alignment/>
    </xf>
    <xf numFmtId="3" fontId="63" fillId="33" borderId="0" xfId="0" applyNumberFormat="1" applyFont="1" applyFill="1" applyAlignment="1">
      <alignment/>
    </xf>
    <xf numFmtId="179" fontId="4" fillId="0" borderId="10" xfId="42" applyNumberFormat="1" applyFont="1" applyFill="1" applyBorder="1" applyAlignment="1">
      <alignment horizontal="right" vertical="center" wrapText="1"/>
    </xf>
    <xf numFmtId="179" fontId="2" fillId="0" borderId="10" xfId="42" applyNumberFormat="1" applyFont="1" applyFill="1" applyBorder="1" applyAlignment="1">
      <alignment horizontal="right" vertical="center" wrapText="1"/>
    </xf>
    <xf numFmtId="3" fontId="63" fillId="33" borderId="0" xfId="0" applyNumberFormat="1" applyFont="1" applyFill="1" applyAlignment="1">
      <alignment horizontal="center"/>
    </xf>
    <xf numFmtId="178" fontId="63" fillId="33" borderId="0" xfId="57" applyNumberFormat="1" applyFont="1" applyFill="1" applyAlignment="1">
      <alignment horizontal="center" vertical="center"/>
    </xf>
    <xf numFmtId="178" fontId="64" fillId="33" borderId="0" xfId="57" applyNumberFormat="1" applyFont="1" applyFill="1" applyBorder="1" applyAlignment="1">
      <alignment vertical="center"/>
    </xf>
    <xf numFmtId="178" fontId="63" fillId="33" borderId="0" xfId="57" applyNumberFormat="1" applyFont="1" applyFill="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173" fontId="2" fillId="0" borderId="0" xfId="42" applyFont="1" applyFill="1" applyAlignment="1">
      <alignment/>
    </xf>
    <xf numFmtId="173" fontId="3" fillId="0" borderId="0" xfId="42" applyFont="1" applyFill="1" applyAlignment="1">
      <alignment/>
    </xf>
    <xf numFmtId="178" fontId="2" fillId="0" borderId="0" xfId="57" applyNumberFormat="1" applyFont="1" applyFill="1" applyAlignment="1">
      <alignment horizontal="center" vertical="center"/>
    </xf>
    <xf numFmtId="178" fontId="4" fillId="0" borderId="0" xfId="57" applyNumberFormat="1" applyFont="1" applyFill="1" applyBorder="1" applyAlignment="1">
      <alignment vertical="center"/>
    </xf>
    <xf numFmtId="173" fontId="4" fillId="0" borderId="0" xfId="42" applyFont="1" applyFill="1" applyBorder="1" applyAlignment="1">
      <alignment vertical="center"/>
    </xf>
    <xf numFmtId="173" fontId="10" fillId="0" borderId="0" xfId="42" applyFont="1" applyFill="1" applyBorder="1" applyAlignment="1">
      <alignment vertical="center"/>
    </xf>
    <xf numFmtId="173" fontId="2" fillId="0" borderId="0" xfId="42" applyFont="1" applyFill="1" applyBorder="1" applyAlignment="1">
      <alignment horizontal="center" vertical="center"/>
    </xf>
    <xf numFmtId="178" fontId="2" fillId="0" borderId="0" xfId="57" applyNumberFormat="1" applyFont="1" applyFill="1" applyAlignment="1">
      <alignment horizontal="center" vertical="center" wrapText="1"/>
    </xf>
    <xf numFmtId="187" fontId="2" fillId="0" borderId="0" xfId="57" applyNumberFormat="1" applyFont="1" applyFill="1" applyAlignment="1">
      <alignment/>
    </xf>
    <xf numFmtId="173" fontId="4" fillId="0" borderId="10" xfId="42" applyFont="1" applyFill="1" applyBorder="1" applyAlignment="1">
      <alignment horizontal="center" vertical="center" wrapText="1"/>
    </xf>
    <xf numFmtId="3" fontId="4" fillId="0" borderId="0" xfId="0" applyNumberFormat="1" applyFont="1" applyFill="1" applyAlignment="1">
      <alignment horizontal="center"/>
    </xf>
    <xf numFmtId="0" fontId="4" fillId="0" borderId="10" xfId="76" applyFont="1" applyFill="1" applyBorder="1" applyAlignment="1">
      <alignment horizontal="center" vertical="center" wrapText="1"/>
      <protection/>
    </xf>
    <xf numFmtId="179" fontId="64" fillId="0" borderId="10" xfId="42" applyNumberFormat="1" applyFont="1" applyFill="1" applyBorder="1" applyAlignment="1">
      <alignment horizontal="right" vertical="center" wrapText="1"/>
    </xf>
    <xf numFmtId="188" fontId="64" fillId="0" borderId="10" xfId="120" applyNumberFormat="1" applyFont="1" applyFill="1" applyBorder="1" applyAlignment="1">
      <alignment horizontal="right" vertical="center" wrapText="1"/>
    </xf>
    <xf numFmtId="3" fontId="4" fillId="0" borderId="0" xfId="0" applyNumberFormat="1" applyFont="1" applyFill="1" applyAlignment="1">
      <alignment/>
    </xf>
    <xf numFmtId="0" fontId="4" fillId="0" borderId="10" xfId="76" applyFont="1" applyFill="1" applyBorder="1" applyAlignment="1">
      <alignment vertical="center" wrapText="1"/>
      <protection/>
    </xf>
    <xf numFmtId="3" fontId="2" fillId="0" borderId="10" xfId="0" applyNumberFormat="1" applyFont="1" applyFill="1" applyBorder="1" applyAlignment="1">
      <alignment horizontal="center" vertical="center" wrapText="1"/>
    </xf>
    <xf numFmtId="0" fontId="2" fillId="0" borderId="10" xfId="76" applyFont="1" applyFill="1" applyBorder="1" applyAlignment="1">
      <alignment horizontal="center" vertical="center" wrapText="1"/>
      <protection/>
    </xf>
    <xf numFmtId="0" fontId="2" fillId="0" borderId="10" xfId="76" applyFont="1" applyFill="1" applyBorder="1" applyAlignment="1">
      <alignment vertical="center" wrapText="1"/>
      <protection/>
    </xf>
    <xf numFmtId="179" fontId="3" fillId="0" borderId="10" xfId="42" applyNumberFormat="1" applyFont="1" applyFill="1" applyBorder="1" applyAlignment="1">
      <alignment horizontal="right" vertical="center" wrapText="1"/>
    </xf>
    <xf numFmtId="188" fontId="63" fillId="0" borderId="10" xfId="120" applyNumberFormat="1" applyFont="1" applyFill="1" applyBorder="1" applyAlignment="1">
      <alignment horizontal="right" vertical="center" wrapText="1"/>
    </xf>
    <xf numFmtId="188" fontId="63" fillId="0" borderId="10" xfId="120" applyNumberFormat="1" applyFont="1" applyFill="1" applyBorder="1" applyAlignment="1">
      <alignment horizontal="center" vertical="center" wrapText="1"/>
    </xf>
    <xf numFmtId="179" fontId="10" fillId="0" borderId="10" xfId="42" applyNumberFormat="1" applyFont="1" applyFill="1" applyBorder="1" applyAlignment="1">
      <alignment horizontal="right" vertical="center" wrapText="1"/>
    </xf>
    <xf numFmtId="173" fontId="63" fillId="33" borderId="0" xfId="42" applyFont="1" applyFill="1" applyAlignment="1">
      <alignment/>
    </xf>
    <xf numFmtId="173" fontId="64" fillId="33" borderId="0" xfId="42" applyFont="1" applyFill="1" applyBorder="1" applyAlignment="1">
      <alignment vertical="center"/>
    </xf>
    <xf numFmtId="173" fontId="65" fillId="33" borderId="0" xfId="42" applyFont="1" applyFill="1" applyBorder="1" applyAlignment="1">
      <alignment vertical="center"/>
    </xf>
    <xf numFmtId="0" fontId="64" fillId="0" borderId="10" xfId="76" applyFont="1" applyFill="1" applyBorder="1" applyAlignment="1">
      <alignment horizontal="center" vertical="center" wrapText="1"/>
      <protection/>
    </xf>
    <xf numFmtId="3" fontId="64" fillId="0" borderId="0" xfId="0" applyNumberFormat="1" applyFont="1" applyFill="1" applyAlignment="1">
      <alignment/>
    </xf>
    <xf numFmtId="179" fontId="62" fillId="0" borderId="10" xfId="42" applyNumberFormat="1" applyFont="1" applyFill="1" applyBorder="1" applyAlignment="1">
      <alignment horizontal="right" vertical="center" wrapText="1"/>
    </xf>
    <xf numFmtId="3" fontId="63" fillId="0" borderId="0" xfId="0" applyNumberFormat="1" applyFont="1" applyFill="1" applyAlignment="1">
      <alignment/>
    </xf>
    <xf numFmtId="3" fontId="63" fillId="0" borderId="0" xfId="0" applyNumberFormat="1" applyFont="1" applyFill="1" applyAlignment="1">
      <alignment horizontal="center"/>
    </xf>
    <xf numFmtId="178" fontId="63" fillId="0" borderId="0" xfId="57" applyNumberFormat="1" applyFont="1" applyFill="1" applyAlignment="1">
      <alignment horizontal="center" vertical="center"/>
    </xf>
    <xf numFmtId="178" fontId="64" fillId="0" borderId="0" xfId="57" applyNumberFormat="1" applyFont="1" applyFill="1" applyBorder="1" applyAlignment="1">
      <alignment vertical="center"/>
    </xf>
    <xf numFmtId="178" fontId="63" fillId="0" borderId="0" xfId="57" applyNumberFormat="1" applyFont="1" applyFill="1" applyAlignment="1">
      <alignment/>
    </xf>
    <xf numFmtId="187" fontId="63" fillId="0" borderId="0" xfId="57" applyNumberFormat="1" applyFont="1" applyFill="1" applyAlignment="1">
      <alignment/>
    </xf>
    <xf numFmtId="3" fontId="64" fillId="0" borderId="0" xfId="0" applyNumberFormat="1" applyFont="1" applyFill="1" applyAlignment="1">
      <alignment horizontal="center"/>
    </xf>
    <xf numFmtId="179" fontId="63" fillId="0" borderId="0" xfId="42" applyNumberFormat="1" applyFont="1" applyFill="1" applyAlignment="1">
      <alignment/>
    </xf>
    <xf numFmtId="179" fontId="62" fillId="0" borderId="0" xfId="42" applyNumberFormat="1" applyFont="1" applyFill="1" applyAlignment="1">
      <alignment/>
    </xf>
    <xf numFmtId="179" fontId="64" fillId="0" borderId="0" xfId="42" applyNumberFormat="1" applyFont="1" applyFill="1" applyBorder="1" applyAlignment="1">
      <alignment vertical="center"/>
    </xf>
    <xf numFmtId="179" fontId="65" fillId="0" borderId="0" xfId="42" applyNumberFormat="1" applyFont="1" applyFill="1" applyBorder="1" applyAlignment="1">
      <alignment vertical="center"/>
    </xf>
    <xf numFmtId="179" fontId="63" fillId="0" borderId="11" xfId="42" applyNumberFormat="1" applyFont="1" applyFill="1" applyBorder="1" applyAlignment="1">
      <alignment vertical="center"/>
    </xf>
    <xf numFmtId="173" fontId="63" fillId="0" borderId="0" xfId="42" applyFont="1" applyFill="1" applyBorder="1" applyAlignment="1">
      <alignment horizontal="center" vertical="center"/>
    </xf>
    <xf numFmtId="178" fontId="63" fillId="0" borderId="0" xfId="57" applyNumberFormat="1" applyFont="1" applyFill="1" applyAlignment="1">
      <alignment wrapText="1"/>
    </xf>
    <xf numFmtId="187" fontId="63" fillId="0" borderId="0" xfId="57" applyNumberFormat="1" applyFont="1" applyFill="1" applyAlignment="1">
      <alignment horizontal="center" wrapText="1"/>
    </xf>
    <xf numFmtId="3" fontId="64" fillId="0" borderId="10" xfId="0" applyNumberFormat="1" applyFont="1" applyFill="1" applyBorder="1" applyAlignment="1">
      <alignment horizontal="center" vertical="center" wrapText="1"/>
    </xf>
    <xf numFmtId="3" fontId="63" fillId="0" borderId="10" xfId="0" applyNumberFormat="1" applyFont="1" applyFill="1" applyBorder="1" applyAlignment="1">
      <alignment horizontal="center" vertical="center" wrapText="1"/>
    </xf>
    <xf numFmtId="188" fontId="63" fillId="0" borderId="12" xfId="120" applyNumberFormat="1" applyFont="1" applyFill="1" applyBorder="1" applyAlignment="1">
      <alignment horizontal="center" vertical="center" wrapText="1"/>
    </xf>
    <xf numFmtId="188" fontId="62" fillId="0" borderId="0" xfId="120" applyNumberFormat="1" applyFont="1" applyFill="1" applyAlignment="1">
      <alignment/>
    </xf>
    <xf numFmtId="188" fontId="63" fillId="0" borderId="0" xfId="120" applyNumberFormat="1" applyFont="1" applyFill="1" applyAlignment="1">
      <alignment/>
    </xf>
    <xf numFmtId="188" fontId="63" fillId="0" borderId="0" xfId="120" applyNumberFormat="1" applyFont="1" applyFill="1" applyAlignment="1">
      <alignment horizontal="center"/>
    </xf>
    <xf numFmtId="3" fontId="63" fillId="0" borderId="0" xfId="0" applyNumberFormat="1" applyFont="1" applyFill="1" applyAlignment="1">
      <alignment horizontal="left" wrapText="1"/>
    </xf>
    <xf numFmtId="3" fontId="63" fillId="0" borderId="0" xfId="0" applyNumberFormat="1" applyFont="1" applyFill="1" applyAlignment="1">
      <alignment wrapText="1"/>
    </xf>
    <xf numFmtId="179" fontId="63" fillId="0" borderId="10" xfId="42" applyNumberFormat="1" applyFont="1" applyFill="1" applyBorder="1" applyAlignment="1">
      <alignment horizontal="right" vertical="center" wrapText="1"/>
    </xf>
    <xf numFmtId="188" fontId="4" fillId="0" borderId="10" xfId="120" applyNumberFormat="1" applyFont="1" applyFill="1" applyBorder="1" applyAlignment="1">
      <alignment horizontal="right" vertical="center" wrapText="1"/>
    </xf>
    <xf numFmtId="188" fontId="4" fillId="0" borderId="10" xfId="120" applyNumberFormat="1" applyFont="1" applyFill="1" applyBorder="1" applyAlignment="1">
      <alignment horizontal="center" vertical="center" wrapText="1"/>
    </xf>
    <xf numFmtId="188" fontId="2" fillId="0" borderId="10" xfId="120" applyNumberFormat="1" applyFont="1" applyFill="1" applyBorder="1" applyAlignment="1">
      <alignment horizontal="right" vertical="center" wrapText="1"/>
    </xf>
    <xf numFmtId="188" fontId="2" fillId="0" borderId="10" xfId="120" applyNumberFormat="1" applyFont="1" applyFill="1" applyBorder="1" applyAlignment="1">
      <alignment horizontal="center" vertical="center" wrapText="1"/>
    </xf>
    <xf numFmtId="179" fontId="4" fillId="0" borderId="10" xfId="42" applyNumberFormat="1" applyFont="1" applyFill="1" applyBorder="1" applyAlignment="1">
      <alignment horizontal="center" vertical="center" wrapText="1"/>
    </xf>
    <xf numFmtId="0" fontId="2" fillId="0" borderId="10" xfId="76" applyFont="1" applyFill="1" applyBorder="1" applyAlignment="1" quotePrefix="1">
      <alignment horizontal="center" vertical="center" wrapText="1"/>
      <protection/>
    </xf>
    <xf numFmtId="0" fontId="4" fillId="0" borderId="10" xfId="76" applyFont="1" applyFill="1" applyBorder="1" applyAlignment="1" quotePrefix="1">
      <alignment horizontal="center" vertical="center" wrapText="1"/>
      <protection/>
    </xf>
    <xf numFmtId="3" fontId="17" fillId="0" borderId="10" xfId="42" applyNumberFormat="1" applyFont="1" applyFill="1" applyBorder="1" applyAlignment="1">
      <alignment horizontal="right" vertical="center" wrapText="1"/>
    </xf>
    <xf numFmtId="3" fontId="2" fillId="0" borderId="10" xfId="42" applyNumberFormat="1" applyFont="1" applyFill="1" applyBorder="1" applyAlignment="1">
      <alignment horizontal="right" vertical="center" wrapText="1"/>
    </xf>
    <xf numFmtId="178" fontId="2" fillId="0" borderId="0" xfId="57" applyNumberFormat="1" applyFont="1" applyFill="1" applyAlignment="1">
      <alignment/>
    </xf>
    <xf numFmtId="3" fontId="3" fillId="0" borderId="0" xfId="0" applyNumberFormat="1" applyFont="1" applyFill="1" applyAlignment="1">
      <alignment/>
    </xf>
    <xf numFmtId="173" fontId="63" fillId="0" borderId="0" xfId="42" applyFont="1" applyFill="1" applyBorder="1" applyAlignment="1">
      <alignment horizontal="right" vertical="center"/>
    </xf>
    <xf numFmtId="188" fontId="63" fillId="0" borderId="12" xfId="120" applyNumberFormat="1" applyFont="1" applyFill="1" applyBorder="1" applyAlignment="1">
      <alignment horizontal="right" vertical="center" wrapText="1"/>
    </xf>
    <xf numFmtId="3" fontId="2" fillId="34" borderId="0" xfId="0" applyNumberFormat="1" applyFont="1" applyFill="1" applyAlignment="1">
      <alignment horizontal="center"/>
    </xf>
    <xf numFmtId="3" fontId="2" fillId="34" borderId="0" xfId="0" applyNumberFormat="1" applyFont="1" applyFill="1" applyAlignment="1">
      <alignment horizontal="center" vertical="center" wrapText="1"/>
    </xf>
    <xf numFmtId="3" fontId="64" fillId="33" borderId="0" xfId="0" applyNumberFormat="1" applyFont="1" applyFill="1" applyAlignment="1">
      <alignment horizontal="center"/>
    </xf>
    <xf numFmtId="173" fontId="64" fillId="33" borderId="10" xfId="42" applyFont="1" applyFill="1" applyBorder="1" applyAlignment="1">
      <alignment horizontal="center" vertical="center" wrapText="1"/>
    </xf>
    <xf numFmtId="179" fontId="2" fillId="0" borderId="10" xfId="42" applyNumberFormat="1" applyFont="1" applyFill="1" applyBorder="1" applyAlignment="1">
      <alignment horizontal="right" vertical="center"/>
    </xf>
    <xf numFmtId="178" fontId="4" fillId="0" borderId="10" xfId="57" applyNumberFormat="1" applyFont="1" applyFill="1" applyBorder="1" applyAlignment="1">
      <alignment horizontal="right" vertical="center" wrapText="1"/>
    </xf>
    <xf numFmtId="3" fontId="2" fillId="0" borderId="0" xfId="0" applyNumberFormat="1" applyFont="1" applyAlignment="1">
      <alignment horizontal="center"/>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horizontal="center"/>
    </xf>
    <xf numFmtId="0" fontId="4" fillId="0" borderId="10" xfId="76" applyFont="1" applyBorder="1" applyAlignment="1">
      <alignment horizontal="center" vertical="center" wrapText="1"/>
      <protection/>
    </xf>
    <xf numFmtId="188" fontId="64" fillId="0" borderId="10" xfId="120" applyNumberFormat="1" applyFont="1" applyFill="1" applyBorder="1" applyAlignment="1">
      <alignment horizontal="center" vertical="center" wrapText="1"/>
    </xf>
    <xf numFmtId="0" fontId="4" fillId="0" borderId="10" xfId="76" applyFont="1" applyBorder="1" applyAlignment="1">
      <alignment vertical="center" wrapText="1"/>
      <protection/>
    </xf>
    <xf numFmtId="3" fontId="2" fillId="0" borderId="10" xfId="0" applyNumberFormat="1" applyFont="1" applyBorder="1" applyAlignment="1">
      <alignment horizontal="center" vertical="center" wrapText="1"/>
    </xf>
    <xf numFmtId="0" fontId="2" fillId="0" borderId="10" xfId="76" applyFont="1" applyBorder="1" applyAlignment="1">
      <alignment horizontal="center" vertical="center" wrapText="1"/>
      <protection/>
    </xf>
    <xf numFmtId="0" fontId="2" fillId="0" borderId="10" xfId="76" applyFont="1" applyBorder="1" applyAlignment="1">
      <alignment vertical="center" wrapText="1"/>
      <protection/>
    </xf>
    <xf numFmtId="178" fontId="2" fillId="0" borderId="10" xfId="57" applyNumberFormat="1" applyFont="1" applyFill="1" applyBorder="1" applyAlignment="1">
      <alignment horizontal="right" vertical="center" wrapText="1"/>
    </xf>
    <xf numFmtId="9" fontId="2" fillId="0" borderId="10" xfId="120" applyFont="1" applyFill="1" applyBorder="1" applyAlignment="1">
      <alignment horizontal="right" vertical="center" wrapText="1"/>
    </xf>
    <xf numFmtId="179" fontId="2" fillId="0" borderId="13" xfId="42" applyNumberFormat="1" applyFont="1" applyFill="1" applyBorder="1" applyAlignment="1">
      <alignment horizontal="right" vertical="center" shrinkToFit="1"/>
    </xf>
    <xf numFmtId="4" fontId="2" fillId="0" borderId="10" xfId="0" applyNumberFormat="1" applyFont="1" applyBorder="1" applyAlignment="1">
      <alignment horizontal="center" vertical="center" wrapText="1"/>
    </xf>
    <xf numFmtId="3" fontId="2" fillId="0" borderId="14" xfId="0" applyNumberFormat="1" applyFont="1" applyBorder="1" applyAlignment="1">
      <alignment horizontal="center"/>
    </xf>
    <xf numFmtId="3" fontId="2" fillId="0" borderId="14" xfId="0" applyNumberFormat="1" applyFont="1" applyBorder="1" applyAlignment="1">
      <alignment/>
    </xf>
    <xf numFmtId="173" fontId="2" fillId="0" borderId="14" xfId="42" applyFont="1" applyFill="1" applyBorder="1" applyAlignment="1">
      <alignment/>
    </xf>
    <xf numFmtId="173" fontId="3" fillId="0" borderId="14" xfId="42" applyFont="1" applyFill="1" applyBorder="1" applyAlignment="1">
      <alignment/>
    </xf>
    <xf numFmtId="3" fontId="3" fillId="0" borderId="14" xfId="0" applyNumberFormat="1" applyFont="1" applyBorder="1" applyAlignment="1">
      <alignment/>
    </xf>
    <xf numFmtId="188" fontId="63" fillId="0" borderId="14" xfId="120" applyNumberFormat="1" applyFont="1" applyFill="1" applyBorder="1" applyAlignment="1">
      <alignment horizontal="right" vertical="center" wrapText="1"/>
    </xf>
    <xf numFmtId="188" fontId="63" fillId="0" borderId="14" xfId="120" applyNumberFormat="1" applyFont="1" applyFill="1" applyBorder="1" applyAlignment="1">
      <alignment horizontal="center" vertical="center" wrapText="1"/>
    </xf>
    <xf numFmtId="3" fontId="2" fillId="0" borderId="14" xfId="0" applyNumberFormat="1" applyFont="1" applyBorder="1" applyAlignment="1">
      <alignment horizontal="center" vertical="center" wrapText="1"/>
    </xf>
    <xf numFmtId="3" fontId="3" fillId="0" borderId="0" xfId="0" applyNumberFormat="1" applyFont="1" applyAlignment="1">
      <alignment/>
    </xf>
    <xf numFmtId="188" fontId="64" fillId="0" borderId="0" xfId="120" applyNumberFormat="1" applyFont="1" applyFill="1" applyBorder="1" applyAlignment="1">
      <alignment horizontal="right" vertical="center" wrapText="1"/>
    </xf>
    <xf numFmtId="188" fontId="64" fillId="0" borderId="0" xfId="120" applyNumberFormat="1" applyFont="1" applyFill="1" applyBorder="1" applyAlignment="1">
      <alignment horizontal="center" vertical="center" wrapText="1"/>
    </xf>
    <xf numFmtId="3" fontId="2" fillId="0" borderId="0" xfId="0" applyNumberFormat="1" applyFont="1" applyAlignment="1">
      <alignment horizontal="center" vertical="center" wrapText="1"/>
    </xf>
    <xf numFmtId="188" fontId="63" fillId="0" borderId="0" xfId="120" applyNumberFormat="1" applyFont="1" applyFill="1" applyBorder="1" applyAlignment="1">
      <alignment horizontal="right" vertical="center" wrapText="1"/>
    </xf>
    <xf numFmtId="188" fontId="63" fillId="0" borderId="0" xfId="120" applyNumberFormat="1" applyFont="1" applyFill="1" applyBorder="1" applyAlignment="1">
      <alignment horizontal="center" vertical="center" wrapText="1"/>
    </xf>
    <xf numFmtId="3" fontId="63" fillId="0" borderId="0" xfId="0" applyNumberFormat="1" applyFont="1" applyAlignment="1">
      <alignment/>
    </xf>
    <xf numFmtId="188" fontId="64" fillId="0" borderId="10" xfId="120" applyNumberFormat="1" applyFont="1" applyFill="1" applyBorder="1" applyAlignment="1">
      <alignment horizontal="left" vertical="center" wrapText="1"/>
    </xf>
    <xf numFmtId="3" fontId="64" fillId="0" borderId="0" xfId="0" applyNumberFormat="1" applyFont="1" applyAlignment="1">
      <alignment/>
    </xf>
    <xf numFmtId="188" fontId="2" fillId="0" borderId="10" xfId="120" applyNumberFormat="1" applyFont="1" applyFill="1" applyBorder="1" applyAlignment="1">
      <alignment horizontal="left" vertical="center" wrapText="1"/>
    </xf>
    <xf numFmtId="188" fontId="63" fillId="0" borderId="10" xfId="120" applyNumberFormat="1" applyFont="1" applyFill="1" applyBorder="1" applyAlignment="1">
      <alignment horizontal="left" vertical="center" wrapText="1"/>
    </xf>
    <xf numFmtId="188" fontId="63" fillId="0" borderId="12" xfId="120" applyNumberFormat="1" applyFont="1" applyFill="1" applyBorder="1" applyAlignment="1">
      <alignment horizontal="left" vertical="center" wrapText="1"/>
    </xf>
    <xf numFmtId="188" fontId="2" fillId="0" borderId="10" xfId="120" applyNumberFormat="1" applyFont="1" applyFill="1" applyBorder="1" applyAlignment="1" quotePrefix="1">
      <alignment horizontal="center" vertical="center" wrapText="1"/>
    </xf>
    <xf numFmtId="188" fontId="2" fillId="0" borderId="10" xfId="120" applyNumberFormat="1" applyFont="1" applyFill="1" applyBorder="1" applyAlignment="1" quotePrefix="1">
      <alignment horizontal="left" vertical="center" wrapText="1"/>
    </xf>
    <xf numFmtId="179" fontId="63" fillId="0" borderId="14" xfId="42" applyNumberFormat="1" applyFont="1" applyFill="1" applyBorder="1" applyAlignment="1">
      <alignment/>
    </xf>
    <xf numFmtId="179" fontId="62" fillId="0" borderId="14" xfId="42" applyNumberFormat="1" applyFont="1" applyFill="1" applyBorder="1" applyAlignment="1">
      <alignment/>
    </xf>
    <xf numFmtId="188" fontId="62" fillId="0" borderId="14" xfId="120" applyNumberFormat="1" applyFont="1" applyFill="1" applyBorder="1" applyAlignment="1">
      <alignment/>
    </xf>
    <xf numFmtId="188" fontId="63" fillId="0" borderId="14" xfId="120" applyNumberFormat="1" applyFont="1" applyFill="1" applyBorder="1" applyAlignment="1">
      <alignment/>
    </xf>
    <xf numFmtId="188" fontId="63" fillId="0" borderId="14" xfId="120" applyNumberFormat="1" applyFont="1" applyFill="1" applyBorder="1" applyAlignment="1">
      <alignment horizontal="center"/>
    </xf>
    <xf numFmtId="0" fontId="64" fillId="0" borderId="10" xfId="76" applyFont="1" applyBorder="1" applyAlignment="1">
      <alignment horizontal="center" vertical="center" wrapText="1"/>
      <protection/>
    </xf>
    <xf numFmtId="0" fontId="64" fillId="0" borderId="10" xfId="76" applyFont="1" applyBorder="1" applyAlignment="1">
      <alignment vertical="center" wrapText="1"/>
      <protection/>
    </xf>
    <xf numFmtId="0" fontId="63" fillId="0" borderId="10" xfId="76" applyFont="1" applyBorder="1" applyAlignment="1">
      <alignment horizontal="center" vertical="center" wrapText="1"/>
      <protection/>
    </xf>
    <xf numFmtId="0" fontId="63" fillId="0" borderId="10" xfId="76" applyFont="1" applyBorder="1" applyAlignment="1">
      <alignment vertical="center" wrapText="1"/>
      <protection/>
    </xf>
    <xf numFmtId="183" fontId="64" fillId="0" borderId="10" xfId="120" applyNumberFormat="1" applyFont="1" applyFill="1" applyBorder="1" applyAlignment="1" quotePrefix="1">
      <alignment horizontal="right" vertical="center" wrapText="1"/>
    </xf>
    <xf numFmtId="174" fontId="64" fillId="0" borderId="10" xfId="120" applyNumberFormat="1" applyFont="1" applyFill="1" applyBorder="1" applyAlignment="1" quotePrefix="1">
      <alignment horizontal="right" vertical="center" wrapText="1"/>
    </xf>
    <xf numFmtId="3" fontId="63" fillId="0" borderId="10" xfId="0" applyNumberFormat="1" applyFont="1" applyFill="1" applyBorder="1" applyAlignment="1" quotePrefix="1">
      <alignment vertical="center" wrapText="1"/>
    </xf>
    <xf numFmtId="3" fontId="63" fillId="0" borderId="15" xfId="0" applyNumberFormat="1" applyFont="1" applyFill="1" applyBorder="1" applyAlignment="1">
      <alignment vertical="center" wrapText="1"/>
    </xf>
    <xf numFmtId="3" fontId="63" fillId="0" borderId="15" xfId="0" applyNumberFormat="1" applyFont="1" applyFill="1" applyBorder="1" applyAlignment="1" quotePrefix="1">
      <alignment vertical="center" wrapText="1"/>
    </xf>
    <xf numFmtId="3" fontId="63" fillId="0" borderId="10" xfId="0" applyNumberFormat="1" applyFont="1" applyFill="1" applyBorder="1" applyAlignment="1" quotePrefix="1">
      <alignment horizontal="center" vertical="center" wrapText="1"/>
    </xf>
    <xf numFmtId="3" fontId="63" fillId="0" borderId="14" xfId="0" applyNumberFormat="1" applyFont="1" applyFill="1" applyBorder="1" applyAlignment="1">
      <alignment horizontal="center"/>
    </xf>
    <xf numFmtId="3" fontId="63" fillId="0" borderId="14" xfId="0" applyNumberFormat="1" applyFont="1" applyFill="1" applyBorder="1" applyAlignment="1">
      <alignment/>
    </xf>
    <xf numFmtId="3" fontId="63" fillId="0" borderId="14" xfId="0" applyNumberFormat="1" applyFont="1" applyFill="1" applyBorder="1" applyAlignment="1">
      <alignment horizontal="left" wrapText="1"/>
    </xf>
    <xf numFmtId="3" fontId="63" fillId="0" borderId="14" xfId="0" applyNumberFormat="1" applyFont="1" applyFill="1" applyBorder="1" applyAlignment="1">
      <alignment wrapText="1"/>
    </xf>
    <xf numFmtId="179" fontId="4" fillId="0" borderId="10" xfId="42" applyNumberFormat="1" applyFont="1" applyFill="1" applyBorder="1" applyAlignment="1">
      <alignment horizontal="right" vertical="center" shrinkToFit="1"/>
    </xf>
    <xf numFmtId="3" fontId="2" fillId="0" borderId="14" xfId="0" applyNumberFormat="1" applyFont="1" applyFill="1" applyBorder="1" applyAlignment="1">
      <alignment horizontal="center"/>
    </xf>
    <xf numFmtId="3" fontId="2" fillId="0" borderId="14" xfId="0" applyNumberFormat="1" applyFont="1" applyFill="1" applyBorder="1" applyAlignment="1">
      <alignment/>
    </xf>
    <xf numFmtId="3" fontId="3" fillId="0" borderId="14" xfId="0" applyNumberFormat="1" applyFont="1" applyFill="1" applyBorder="1" applyAlignment="1">
      <alignment/>
    </xf>
    <xf numFmtId="188" fontId="63" fillId="0" borderId="12" xfId="120" applyNumberFormat="1" applyFont="1" applyFill="1" applyBorder="1" applyAlignment="1">
      <alignment horizontal="center" vertical="center" wrapText="1"/>
    </xf>
    <xf numFmtId="3" fontId="66" fillId="0" borderId="0" xfId="0" applyNumberFormat="1" applyFont="1" applyFill="1" applyAlignment="1">
      <alignment horizontal="center" vertical="center"/>
    </xf>
    <xf numFmtId="3" fontId="4" fillId="0" borderId="0" xfId="0" applyNumberFormat="1" applyFont="1" applyFill="1" applyAlignment="1">
      <alignment horizontal="right"/>
    </xf>
    <xf numFmtId="3" fontId="11" fillId="0" borderId="0" xfId="0" applyNumberFormat="1" applyFont="1" applyFill="1" applyAlignment="1">
      <alignment horizontal="center" vertical="center"/>
    </xf>
    <xf numFmtId="3" fontId="16" fillId="0" borderId="16" xfId="0" applyNumberFormat="1" applyFont="1" applyFill="1" applyBorder="1" applyAlignment="1">
      <alignment horizontal="center" vertical="center" wrapText="1"/>
    </xf>
    <xf numFmtId="3" fontId="16" fillId="0" borderId="15"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173" fontId="4" fillId="0" borderId="17" xfId="42" applyFont="1" applyFill="1" applyBorder="1" applyAlignment="1">
      <alignment horizontal="center" vertical="center" wrapText="1"/>
    </xf>
    <xf numFmtId="173" fontId="4" fillId="0" borderId="18" xfId="42" applyFont="1" applyFill="1" applyBorder="1" applyAlignment="1">
      <alignment horizontal="center" vertical="center" wrapText="1"/>
    </xf>
    <xf numFmtId="173" fontId="4" fillId="0" borderId="19" xfId="42" applyFont="1" applyFill="1" applyBorder="1" applyAlignment="1">
      <alignment horizontal="center" vertical="center" wrapText="1"/>
    </xf>
    <xf numFmtId="173" fontId="4" fillId="0" borderId="16" xfId="42" applyFont="1" applyFill="1" applyBorder="1" applyAlignment="1">
      <alignment horizontal="center" vertical="center" wrapText="1"/>
    </xf>
    <xf numFmtId="173" fontId="4" fillId="0" borderId="12" xfId="42" applyFont="1" applyFill="1" applyBorder="1" applyAlignment="1">
      <alignment horizontal="center" vertical="center" wrapText="1"/>
    </xf>
    <xf numFmtId="3" fontId="4" fillId="0" borderId="17"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173" fontId="4" fillId="0" borderId="20" xfId="42" applyFont="1" applyFill="1" applyBorder="1" applyAlignment="1">
      <alignment horizontal="center" vertical="center" wrapText="1"/>
    </xf>
    <xf numFmtId="173" fontId="4" fillId="0" borderId="21" xfId="42" applyFont="1" applyFill="1" applyBorder="1" applyAlignment="1">
      <alignment horizontal="center" vertical="center" wrapText="1"/>
    </xf>
    <xf numFmtId="173" fontId="4" fillId="0" borderId="22" xfId="42" applyFont="1" applyFill="1" applyBorder="1" applyAlignment="1">
      <alignment horizontal="center" vertical="center" wrapText="1"/>
    </xf>
    <xf numFmtId="173" fontId="4" fillId="0" borderId="15" xfId="42" applyFont="1" applyFill="1" applyBorder="1" applyAlignment="1">
      <alignment horizontal="center" vertical="center" wrapText="1"/>
    </xf>
    <xf numFmtId="3" fontId="18" fillId="0" borderId="0" xfId="0" applyNumberFormat="1" applyFont="1" applyFill="1" applyAlignment="1">
      <alignment horizontal="center"/>
    </xf>
    <xf numFmtId="173" fontId="4" fillId="0" borderId="10" xfId="42"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3" fillId="0" borderId="0" xfId="0" applyNumberFormat="1" applyFont="1" applyFill="1" applyAlignment="1">
      <alignment horizontal="center" vertical="center"/>
    </xf>
    <xf numFmtId="173" fontId="2" fillId="0" borderId="11" xfId="42" applyFont="1" applyFill="1" applyBorder="1" applyAlignment="1">
      <alignment horizontal="right" vertical="center"/>
    </xf>
    <xf numFmtId="188" fontId="64" fillId="0" borderId="0" xfId="120" applyNumberFormat="1" applyFont="1" applyFill="1" applyAlignment="1">
      <alignment horizontal="center"/>
    </xf>
    <xf numFmtId="179" fontId="64" fillId="0" borderId="16" xfId="42" applyNumberFormat="1" applyFont="1" applyFill="1" applyBorder="1" applyAlignment="1">
      <alignment horizontal="center" vertical="center" wrapText="1"/>
    </xf>
    <xf numFmtId="179" fontId="64" fillId="0" borderId="15" xfId="42" applyNumberFormat="1" applyFont="1" applyFill="1" applyBorder="1" applyAlignment="1">
      <alignment horizontal="center" vertical="center" wrapText="1"/>
    </xf>
    <xf numFmtId="179" fontId="64" fillId="0" borderId="12" xfId="42" applyNumberFormat="1" applyFont="1" applyFill="1" applyBorder="1" applyAlignment="1">
      <alignment horizontal="center" vertical="center" wrapText="1"/>
    </xf>
    <xf numFmtId="188" fontId="64" fillId="0" borderId="17" xfId="120" applyNumberFormat="1" applyFont="1" applyFill="1" applyBorder="1" applyAlignment="1">
      <alignment horizontal="center" vertical="center"/>
    </xf>
    <xf numFmtId="188" fontId="64" fillId="0" borderId="19" xfId="120" applyNumberFormat="1" applyFont="1" applyFill="1" applyBorder="1" applyAlignment="1">
      <alignment horizontal="center" vertical="center"/>
    </xf>
    <xf numFmtId="188" fontId="67" fillId="0" borderId="16" xfId="120" applyNumberFormat="1" applyFont="1" applyFill="1" applyBorder="1" applyAlignment="1">
      <alignment horizontal="center" vertical="center" wrapText="1"/>
    </xf>
    <xf numFmtId="188" fontId="67" fillId="0" borderId="15" xfId="120" applyNumberFormat="1" applyFont="1" applyFill="1" applyBorder="1" applyAlignment="1">
      <alignment horizontal="center" vertical="center" wrapText="1"/>
    </xf>
    <xf numFmtId="188" fontId="67" fillId="0" borderId="12" xfId="120" applyNumberFormat="1" applyFont="1" applyFill="1" applyBorder="1" applyAlignment="1">
      <alignment horizontal="center" vertical="center" wrapText="1"/>
    </xf>
    <xf numFmtId="3" fontId="68" fillId="0" borderId="0" xfId="0" applyNumberFormat="1" applyFont="1" applyFill="1" applyAlignment="1">
      <alignment horizontal="center" vertical="center"/>
    </xf>
    <xf numFmtId="3" fontId="62" fillId="0" borderId="0" xfId="0" applyNumberFormat="1" applyFont="1" applyFill="1" applyAlignment="1">
      <alignment horizontal="center" vertical="center"/>
    </xf>
    <xf numFmtId="179" fontId="4" fillId="0" borderId="10" xfId="42" applyNumberFormat="1" applyFont="1" applyFill="1" applyBorder="1" applyAlignment="1">
      <alignment horizontal="center" vertical="center" wrapText="1"/>
    </xf>
    <xf numFmtId="173" fontId="63" fillId="0" borderId="11" xfId="42" applyFont="1" applyFill="1" applyBorder="1" applyAlignment="1">
      <alignment horizontal="right" vertical="center"/>
    </xf>
    <xf numFmtId="179" fontId="4" fillId="0" borderId="16" xfId="42" applyNumberFormat="1" applyFont="1" applyFill="1" applyBorder="1" applyAlignment="1">
      <alignment horizontal="center" vertical="center" wrapText="1"/>
    </xf>
    <xf numFmtId="179" fontId="4" fillId="0" borderId="12" xfId="42" applyNumberFormat="1" applyFont="1" applyFill="1" applyBorder="1" applyAlignment="1">
      <alignment horizontal="center" vertical="center" wrapText="1"/>
    </xf>
    <xf numFmtId="179" fontId="4" fillId="0" borderId="17" xfId="42" applyNumberFormat="1" applyFont="1" applyFill="1" applyBorder="1" applyAlignment="1">
      <alignment horizontal="center" vertical="center" wrapText="1"/>
    </xf>
    <xf numFmtId="179" fontId="4" fillId="0" borderId="18" xfId="42" applyNumberFormat="1" applyFont="1" applyFill="1" applyBorder="1" applyAlignment="1">
      <alignment horizontal="center" vertical="center" wrapText="1"/>
    </xf>
    <xf numFmtId="179" fontId="4" fillId="0" borderId="19" xfId="42" applyNumberFormat="1" applyFont="1" applyFill="1" applyBorder="1" applyAlignment="1">
      <alignment horizontal="center" vertical="center" wrapText="1"/>
    </xf>
    <xf numFmtId="178" fontId="64" fillId="0" borderId="16" xfId="57" applyNumberFormat="1" applyFont="1" applyFill="1" applyBorder="1" applyAlignment="1">
      <alignment horizontal="center" vertical="center" wrapText="1"/>
    </xf>
    <xf numFmtId="178" fontId="64" fillId="0" borderId="15" xfId="57" applyNumberFormat="1" applyFont="1" applyFill="1" applyBorder="1" applyAlignment="1">
      <alignment horizontal="center" vertical="center" wrapText="1"/>
    </xf>
    <xf numFmtId="178" fontId="64" fillId="0" borderId="12" xfId="57" applyNumberFormat="1" applyFont="1" applyFill="1" applyBorder="1" applyAlignment="1">
      <alignment horizontal="center" vertical="center" wrapText="1"/>
    </xf>
    <xf numFmtId="188" fontId="63" fillId="0" borderId="16" xfId="120" applyNumberFormat="1" applyFont="1" applyFill="1" applyBorder="1" applyAlignment="1">
      <alignment horizontal="center" vertical="center" wrapText="1"/>
    </xf>
    <xf numFmtId="188" fontId="63" fillId="0" borderId="12" xfId="120" applyNumberFormat="1" applyFont="1" applyFill="1" applyBorder="1" applyAlignment="1">
      <alignment horizontal="center" vertical="center" wrapText="1"/>
    </xf>
    <xf numFmtId="3" fontId="63" fillId="0" borderId="16" xfId="0" applyNumberFormat="1" applyFont="1" applyFill="1" applyBorder="1" applyAlignment="1">
      <alignment horizontal="center" vertical="center" wrapText="1"/>
    </xf>
    <xf numFmtId="3" fontId="63" fillId="0" borderId="12" xfId="0" applyNumberFormat="1" applyFont="1" applyFill="1" applyBorder="1" applyAlignment="1">
      <alignment horizontal="center" vertical="center" wrapText="1"/>
    </xf>
    <xf numFmtId="173" fontId="4" fillId="0" borderId="0" xfId="42" applyFont="1" applyFill="1" applyAlignment="1">
      <alignment horizontal="center" vertical="center"/>
    </xf>
    <xf numFmtId="178" fontId="4" fillId="0" borderId="16" xfId="57" applyNumberFormat="1" applyFont="1" applyFill="1" applyBorder="1" applyAlignment="1">
      <alignment horizontal="center" vertical="center" wrapText="1"/>
    </xf>
    <xf numFmtId="178" fontId="4" fillId="0" borderId="15" xfId="57" applyNumberFormat="1" applyFont="1" applyFill="1" applyBorder="1" applyAlignment="1">
      <alignment horizontal="center" vertical="center" wrapText="1"/>
    </xf>
    <xf numFmtId="178" fontId="4" fillId="0" borderId="12" xfId="57" applyNumberFormat="1" applyFont="1" applyFill="1" applyBorder="1" applyAlignment="1">
      <alignment horizontal="center" vertical="center" wrapText="1"/>
    </xf>
    <xf numFmtId="3" fontId="4" fillId="0" borderId="17" xfId="0" applyNumberFormat="1" applyFont="1" applyBorder="1" applyAlignment="1">
      <alignment horizontal="center" vertical="center"/>
    </xf>
    <xf numFmtId="3" fontId="4" fillId="0" borderId="19" xfId="0" applyNumberFormat="1" applyFont="1" applyBorder="1" applyAlignment="1">
      <alignment horizontal="center" vertical="center"/>
    </xf>
    <xf numFmtId="3" fontId="16" fillId="0" borderId="16" xfId="0" applyNumberFormat="1" applyFont="1" applyBorder="1" applyAlignment="1">
      <alignment horizontal="center" vertical="center" wrapText="1"/>
    </xf>
    <xf numFmtId="3" fontId="16" fillId="0" borderId="15" xfId="0" applyNumberFormat="1" applyFont="1" applyBorder="1" applyAlignment="1">
      <alignment horizontal="center" vertical="center" wrapText="1"/>
    </xf>
    <xf numFmtId="3" fontId="16" fillId="0" borderId="12" xfId="0" applyNumberFormat="1" applyFont="1" applyBorder="1" applyAlignment="1">
      <alignment horizontal="center" vertical="center" wrapText="1"/>
    </xf>
    <xf numFmtId="3" fontId="11" fillId="0" borderId="0" xfId="0" applyNumberFormat="1" applyFont="1" applyAlignment="1">
      <alignment horizontal="center" vertical="center"/>
    </xf>
    <xf numFmtId="3" fontId="3" fillId="0" borderId="0" xfId="0" applyNumberFormat="1" applyFont="1" applyAlignment="1">
      <alignment horizontal="center" vertical="center"/>
    </xf>
    <xf numFmtId="3" fontId="4" fillId="0" borderId="16"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67" fillId="33" borderId="10" xfId="0" applyNumberFormat="1" applyFont="1" applyFill="1" applyBorder="1" applyAlignment="1">
      <alignment horizontal="center" vertical="center" wrapText="1"/>
    </xf>
    <xf numFmtId="173" fontId="64" fillId="33" borderId="10" xfId="42" applyFont="1" applyFill="1" applyBorder="1" applyAlignment="1">
      <alignment horizontal="center" vertical="center" wrapText="1"/>
    </xf>
    <xf numFmtId="3" fontId="64" fillId="33" borderId="10" xfId="0" applyNumberFormat="1" applyFont="1" applyFill="1" applyBorder="1" applyAlignment="1">
      <alignment horizontal="center" vertical="center"/>
    </xf>
    <xf numFmtId="3" fontId="64" fillId="33" borderId="0" xfId="0" applyNumberFormat="1" applyFont="1" applyFill="1" applyAlignment="1">
      <alignment horizontal="center"/>
    </xf>
    <xf numFmtId="3" fontId="68" fillId="33" borderId="0" xfId="0" applyNumberFormat="1" applyFont="1" applyFill="1" applyAlignment="1">
      <alignment horizontal="center" vertical="center"/>
    </xf>
    <xf numFmtId="173" fontId="63" fillId="33" borderId="11" xfId="42" applyFont="1" applyFill="1" applyBorder="1" applyAlignment="1">
      <alignment horizontal="right" vertical="center"/>
    </xf>
    <xf numFmtId="3" fontId="62" fillId="33" borderId="0" xfId="0" applyNumberFormat="1" applyFont="1" applyFill="1" applyAlignment="1">
      <alignment horizontal="center" vertical="center"/>
    </xf>
    <xf numFmtId="3" fontId="66" fillId="33" borderId="0" xfId="0" applyNumberFormat="1" applyFont="1" applyFill="1" applyAlignment="1">
      <alignment horizontal="center" vertical="center"/>
    </xf>
  </cellXfs>
  <cellStyles count="114">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omma [0] 2" xfId="44"/>
    <cellStyle name="Comma 10" xfId="45"/>
    <cellStyle name="Comma 10 2" xfId="46"/>
    <cellStyle name="Comma 10 3" xfId="47"/>
    <cellStyle name="Comma 10 3 2" xfId="48"/>
    <cellStyle name="Comma 11_88482_93673" xfId="49"/>
    <cellStyle name="Comma 2 3 3 2" xfId="50"/>
    <cellStyle name="Comma 3" xfId="51"/>
    <cellStyle name="Comma 3 2" xfId="52"/>
    <cellStyle name="Comma 4" xfId="53"/>
    <cellStyle name="Comma 6" xfId="54"/>
    <cellStyle name="Comma 6 2 3 2" xfId="55"/>
    <cellStyle name="Comma 6 2 3 2 2" xfId="56"/>
    <cellStyle name="Comma 70" xfId="57"/>
    <cellStyle name="Comma 9" xfId="58"/>
    <cellStyle name="Comma 9 2" xfId="59"/>
    <cellStyle name="Currency" xfId="60"/>
    <cellStyle name="Currency [0]" xfId="61"/>
    <cellStyle name="Check Cell" xfId="62"/>
    <cellStyle name="Dấu phẩy 2 3" xfId="63"/>
    <cellStyle name="Dấu phẩy 5"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11" xfId="76"/>
    <cellStyle name="Normal 11 3 3" xfId="77"/>
    <cellStyle name="Normal 2" xfId="78"/>
    <cellStyle name="Normal 2 2 2" xfId="79"/>
    <cellStyle name="Normal 2 2 2 2" xfId="80"/>
    <cellStyle name="Normal 2 60" xfId="81"/>
    <cellStyle name="Normal 20" xfId="82"/>
    <cellStyle name="Normal 23" xfId="83"/>
    <cellStyle name="Normal 24" xfId="84"/>
    <cellStyle name="Normal 25" xfId="85"/>
    <cellStyle name="Normal 26" xfId="86"/>
    <cellStyle name="Normal 27" xfId="87"/>
    <cellStyle name="Normal 28" xfId="88"/>
    <cellStyle name="Normal 29" xfId="89"/>
    <cellStyle name="Normal 3 2 2 2" xfId="90"/>
    <cellStyle name="Normal 3 2 4" xfId="91"/>
    <cellStyle name="Normal 3 20" xfId="92"/>
    <cellStyle name="Normal 3 62" xfId="93"/>
    <cellStyle name="Normal 3 67" xfId="94"/>
    <cellStyle name="Normal 3 70" xfId="95"/>
    <cellStyle name="Normal 3 73" xfId="96"/>
    <cellStyle name="Normal 30" xfId="97"/>
    <cellStyle name="Normal 31" xfId="98"/>
    <cellStyle name="Normal 32" xfId="99"/>
    <cellStyle name="Normal 36" xfId="100"/>
    <cellStyle name="Normal 37" xfId="101"/>
    <cellStyle name="Normal 38" xfId="102"/>
    <cellStyle name="Normal 39" xfId="103"/>
    <cellStyle name="Normal 4" xfId="104"/>
    <cellStyle name="Normal 4 2" xfId="105"/>
    <cellStyle name="Normal 41" xfId="106"/>
    <cellStyle name="Normal 42" xfId="107"/>
    <cellStyle name="Normal 43" xfId="108"/>
    <cellStyle name="Normal 44" xfId="109"/>
    <cellStyle name="Normal 45" xfId="110"/>
    <cellStyle name="Normal 46" xfId="111"/>
    <cellStyle name="Normal 48" xfId="112"/>
    <cellStyle name="Normal 5" xfId="113"/>
    <cellStyle name="Normal 50" xfId="114"/>
    <cellStyle name="Normal 53" xfId="115"/>
    <cellStyle name="Normal 54" xfId="116"/>
    <cellStyle name="Normal 60" xfId="117"/>
    <cellStyle name="Note" xfId="118"/>
    <cellStyle name="Output" xfId="119"/>
    <cellStyle name="Percent" xfId="120"/>
    <cellStyle name="Percent 18" xfId="121"/>
    <cellStyle name="Percent 2 2" xfId="122"/>
    <cellStyle name="Percent 5 3 2" xfId="123"/>
    <cellStyle name="Phần trăm 2 2" xfId="124"/>
    <cellStyle name="Title" xfId="125"/>
    <cellStyle name="Total" xfId="126"/>
    <cellStyle name="Warning Text"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0</xdr:row>
      <xdr:rowOff>200025</xdr:rowOff>
    </xdr:from>
    <xdr:to>
      <xdr:col>5</xdr:col>
      <xdr:colOff>19050</xdr:colOff>
      <xdr:row>0</xdr:row>
      <xdr:rowOff>200025</xdr:rowOff>
    </xdr:to>
    <xdr:sp>
      <xdr:nvSpPr>
        <xdr:cNvPr id="1" name="Straight Connector 2"/>
        <xdr:cNvSpPr>
          <a:spLocks/>
        </xdr:cNvSpPr>
      </xdr:nvSpPr>
      <xdr:spPr>
        <a:xfrm flipV="1">
          <a:off x="4371975" y="200025"/>
          <a:ext cx="847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ran%20Trung%20Kien\Downloads\BC%203%20CTMT\Bieu%20von%20giao%20(ca%20keo%20dai)-capnh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folder\BC%20VB%20579_BDT_CSDT\0.%20BC-KQ-thuc-hien-CTMTQG-1719-8%20th&#225;ng%20nam-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4Test5"/>
      <sheetName val="Sheet1"/>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01"/>
      <sheetName val="PL 02"/>
      <sheetName val="PL 03"/>
      <sheetName val="Sheet1"/>
    </sheetNames>
    <sheetDataSet>
      <sheetData sheetId="2">
        <row r="15">
          <cell r="O15">
            <v>215</v>
          </cell>
        </row>
        <row r="24">
          <cell r="U24">
            <v>4948</v>
          </cell>
          <cell r="AB24">
            <v>20214</v>
          </cell>
        </row>
        <row r="26">
          <cell r="O26">
            <v>915.8000000000001</v>
          </cell>
        </row>
        <row r="33">
          <cell r="O33">
            <v>82</v>
          </cell>
        </row>
        <row r="34">
          <cell r="O34">
            <v>552</v>
          </cell>
          <cell r="AB34">
            <v>415</v>
          </cell>
        </row>
        <row r="36">
          <cell r="O36">
            <v>24</v>
          </cell>
          <cell r="U36">
            <v>270</v>
          </cell>
        </row>
        <row r="38">
          <cell r="U38">
            <v>329</v>
          </cell>
        </row>
        <row r="41">
          <cell r="O41">
            <v>41</v>
          </cell>
        </row>
        <row r="43">
          <cell r="O43">
            <v>76</v>
          </cell>
        </row>
        <row r="44">
          <cell r="O44">
            <v>22</v>
          </cell>
        </row>
        <row r="45">
          <cell r="O45">
            <v>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4"/>
  <sheetViews>
    <sheetView tabSelected="1" view="pageBreakPreview" zoomScale="85" zoomScaleSheetLayoutView="85" zoomScalePageLayoutView="0" workbookViewId="0" topLeftCell="A1">
      <selection activeCell="L11" sqref="L11"/>
    </sheetView>
  </sheetViews>
  <sheetFormatPr defaultColWidth="8.88671875" defaultRowHeight="18.75"/>
  <cols>
    <col min="1" max="1" width="4.5546875" style="10" customWidth="1"/>
    <col min="2" max="2" width="28.4453125" style="11" customWidth="1"/>
    <col min="3" max="8" width="9.21484375" style="12" customWidth="1"/>
    <col min="9" max="10" width="9.21484375" style="13" customWidth="1"/>
    <col min="11" max="11" width="9.21484375" style="12" customWidth="1"/>
    <col min="12" max="12" width="9.21484375" style="13" customWidth="1"/>
    <col min="13" max="13" width="9.21484375" style="13" hidden="1" customWidth="1"/>
    <col min="14" max="14" width="8.99609375" style="75" customWidth="1"/>
    <col min="15" max="15" width="7.5546875" style="11" customWidth="1"/>
    <col min="16" max="17" width="8.88671875" style="11" customWidth="1"/>
    <col min="18" max="18" width="9.88671875" style="11" bestFit="1" customWidth="1"/>
    <col min="19" max="16384" width="8.88671875" style="11" customWidth="1"/>
  </cols>
  <sheetData>
    <row r="1" spans="1:15" ht="27" customHeight="1">
      <c r="A1" s="161" t="s">
        <v>200</v>
      </c>
      <c r="B1" s="161"/>
      <c r="N1" s="145"/>
      <c r="O1" s="145"/>
    </row>
    <row r="2" spans="1:15" ht="43.5" customHeight="1">
      <c r="A2" s="146" t="s">
        <v>101</v>
      </c>
      <c r="B2" s="146"/>
      <c r="C2" s="146"/>
      <c r="D2" s="146"/>
      <c r="E2" s="146"/>
      <c r="F2" s="146"/>
      <c r="G2" s="146"/>
      <c r="H2" s="146"/>
      <c r="I2" s="146"/>
      <c r="J2" s="146"/>
      <c r="K2" s="146"/>
      <c r="L2" s="146"/>
      <c r="M2" s="146"/>
      <c r="N2" s="146"/>
      <c r="O2" s="146"/>
    </row>
    <row r="3" spans="1:15" ht="18.75">
      <c r="A3" s="146" t="s">
        <v>73</v>
      </c>
      <c r="B3" s="146"/>
      <c r="C3" s="146"/>
      <c r="D3" s="146"/>
      <c r="E3" s="146"/>
      <c r="F3" s="146"/>
      <c r="G3" s="146"/>
      <c r="H3" s="146"/>
      <c r="I3" s="146"/>
      <c r="J3" s="146"/>
      <c r="K3" s="146"/>
      <c r="L3" s="146"/>
      <c r="M3" s="146"/>
      <c r="N3" s="146"/>
      <c r="O3" s="146"/>
    </row>
    <row r="4" spans="1:15" ht="15.75">
      <c r="A4" s="164" t="s">
        <v>111</v>
      </c>
      <c r="B4" s="164"/>
      <c r="C4" s="164"/>
      <c r="D4" s="164"/>
      <c r="E4" s="164"/>
      <c r="F4" s="164"/>
      <c r="G4" s="164"/>
      <c r="H4" s="164"/>
      <c r="I4" s="164"/>
      <c r="J4" s="164"/>
      <c r="K4" s="164"/>
      <c r="L4" s="164"/>
      <c r="M4" s="164"/>
      <c r="N4" s="164"/>
      <c r="O4" s="164"/>
    </row>
    <row r="5" spans="1:18" s="74" customFormat="1" ht="15.75">
      <c r="A5" s="14"/>
      <c r="B5" s="15"/>
      <c r="C5" s="16"/>
      <c r="D5" s="16"/>
      <c r="E5" s="16"/>
      <c r="F5" s="16"/>
      <c r="G5" s="16"/>
      <c r="H5" s="16"/>
      <c r="I5" s="17"/>
      <c r="J5" s="17"/>
      <c r="K5" s="16"/>
      <c r="L5" s="165" t="s">
        <v>199</v>
      </c>
      <c r="M5" s="165"/>
      <c r="N5" s="165"/>
      <c r="O5" s="165"/>
      <c r="R5" s="20"/>
    </row>
    <row r="6" spans="1:18" s="74" customFormat="1" ht="36" customHeight="1">
      <c r="A6" s="163" t="s">
        <v>20</v>
      </c>
      <c r="B6" s="163" t="s">
        <v>19</v>
      </c>
      <c r="C6" s="162" t="s">
        <v>27</v>
      </c>
      <c r="D6" s="162"/>
      <c r="E6" s="162"/>
      <c r="F6" s="162"/>
      <c r="G6" s="162" t="s">
        <v>106</v>
      </c>
      <c r="H6" s="162"/>
      <c r="I6" s="162"/>
      <c r="J6" s="150" t="s">
        <v>24</v>
      </c>
      <c r="K6" s="151"/>
      <c r="L6" s="152"/>
      <c r="M6" s="153" t="s">
        <v>36</v>
      </c>
      <c r="N6" s="155" t="s">
        <v>61</v>
      </c>
      <c r="O6" s="156"/>
      <c r="R6" s="20"/>
    </row>
    <row r="7" spans="1:15" s="22" customFormat="1" ht="24" customHeight="1">
      <c r="A7" s="163"/>
      <c r="B7" s="163"/>
      <c r="C7" s="157" t="s">
        <v>18</v>
      </c>
      <c r="D7" s="150" t="s">
        <v>17</v>
      </c>
      <c r="E7" s="151"/>
      <c r="F7" s="151"/>
      <c r="G7" s="153" t="s">
        <v>18</v>
      </c>
      <c r="H7" s="162" t="s">
        <v>17</v>
      </c>
      <c r="I7" s="162"/>
      <c r="J7" s="153" t="s">
        <v>18</v>
      </c>
      <c r="K7" s="150" t="s">
        <v>17</v>
      </c>
      <c r="L7" s="152"/>
      <c r="M7" s="160"/>
      <c r="N7" s="147" t="s">
        <v>107</v>
      </c>
      <c r="O7" s="147" t="s">
        <v>29</v>
      </c>
    </row>
    <row r="8" spans="1:15" s="22" customFormat="1" ht="20.25" customHeight="1">
      <c r="A8" s="163"/>
      <c r="B8" s="163"/>
      <c r="C8" s="158"/>
      <c r="D8" s="162" t="s">
        <v>25</v>
      </c>
      <c r="E8" s="162"/>
      <c r="F8" s="153" t="s">
        <v>26</v>
      </c>
      <c r="G8" s="160"/>
      <c r="H8" s="153" t="s">
        <v>25</v>
      </c>
      <c r="I8" s="153" t="s">
        <v>26</v>
      </c>
      <c r="J8" s="160"/>
      <c r="K8" s="162" t="s">
        <v>25</v>
      </c>
      <c r="L8" s="153" t="s">
        <v>26</v>
      </c>
      <c r="M8" s="160"/>
      <c r="N8" s="148"/>
      <c r="O8" s="148"/>
    </row>
    <row r="9" spans="1:15" s="22" customFormat="1" ht="39" customHeight="1">
      <c r="A9" s="163"/>
      <c r="B9" s="163"/>
      <c r="C9" s="159"/>
      <c r="D9" s="21" t="s">
        <v>30</v>
      </c>
      <c r="E9" s="21" t="s">
        <v>33</v>
      </c>
      <c r="F9" s="154"/>
      <c r="G9" s="154"/>
      <c r="H9" s="154"/>
      <c r="I9" s="154"/>
      <c r="J9" s="154"/>
      <c r="K9" s="162"/>
      <c r="L9" s="154"/>
      <c r="M9" s="154"/>
      <c r="N9" s="149"/>
      <c r="O9" s="149"/>
    </row>
    <row r="10" spans="1:15" s="26" customFormat="1" ht="48.75" customHeight="1">
      <c r="A10" s="23"/>
      <c r="B10" s="23" t="s">
        <v>18</v>
      </c>
      <c r="C10" s="4">
        <f>C11+C12+C13</f>
        <v>173357.31337600003</v>
      </c>
      <c r="D10" s="4">
        <f aca="true" t="shared" si="0" ref="D10:M10">D11+D12+D13</f>
        <v>127375</v>
      </c>
      <c r="E10" s="4">
        <f t="shared" si="0"/>
        <v>36111.71337600001</v>
      </c>
      <c r="F10" s="4">
        <f t="shared" si="0"/>
        <v>9870.6</v>
      </c>
      <c r="G10" s="4">
        <f t="shared" si="0"/>
        <v>30084.527000000002</v>
      </c>
      <c r="H10" s="4">
        <f t="shared" si="0"/>
        <v>30084.527000000002</v>
      </c>
      <c r="I10" s="4">
        <f t="shared" si="0"/>
        <v>0</v>
      </c>
      <c r="J10" s="4">
        <f t="shared" si="0"/>
        <v>124122.61</v>
      </c>
      <c r="K10" s="4">
        <f t="shared" si="0"/>
        <v>119483.1</v>
      </c>
      <c r="L10" s="4">
        <f t="shared" si="0"/>
        <v>4639.51</v>
      </c>
      <c r="M10" s="4">
        <f t="shared" si="0"/>
        <v>0</v>
      </c>
      <c r="N10" s="65">
        <f>+G10/C10</f>
        <v>0.17354057013302196</v>
      </c>
      <c r="O10" s="65">
        <f>+J10/C10</f>
        <v>0.7159929257255311</v>
      </c>
    </row>
    <row r="11" spans="1:15" s="26" customFormat="1" ht="75.75" customHeight="1">
      <c r="A11" s="23" t="s">
        <v>70</v>
      </c>
      <c r="B11" s="27" t="s">
        <v>67</v>
      </c>
      <c r="C11" s="4">
        <f>+'BIỂU 15 PT KTXH ĐBDTTS'!C10</f>
        <v>113900.82400000001</v>
      </c>
      <c r="D11" s="4">
        <f>'BIỂU 15 PT KTXH ĐBDTTS'!D10</f>
        <v>78497</v>
      </c>
      <c r="E11" s="4">
        <f>'BIỂU 15 PT KTXH ĐBDTTS'!E10</f>
        <v>27296.724000000002</v>
      </c>
      <c r="F11" s="4">
        <f>'BIỂU 15 PT KTXH ĐBDTTS'!F10</f>
        <v>8107.1</v>
      </c>
      <c r="G11" s="4">
        <f>H11+I11</f>
        <v>26176</v>
      </c>
      <c r="H11" s="4">
        <f>'BIỂU 15 PT KTXH ĐBDTTS'!H10</f>
        <v>26176</v>
      </c>
      <c r="I11" s="4">
        <f>'BIỂU 15 PT KTXH ĐBDTTS'!I10</f>
        <v>0</v>
      </c>
      <c r="J11" s="4">
        <f>K11+L11</f>
        <v>71121</v>
      </c>
      <c r="K11" s="4">
        <f>'BIỂU 15 PT KTXH ĐBDTTS'!K10</f>
        <v>67695</v>
      </c>
      <c r="L11" s="4">
        <f>'BIỂU 15 PT KTXH ĐBDTTS'!L10</f>
        <v>3426</v>
      </c>
      <c r="M11" s="4">
        <f>'BIỂU 15 PT KTXH ĐBDTTS'!M10</f>
        <v>0</v>
      </c>
      <c r="N11" s="65">
        <f>+G11/C11</f>
        <v>0.22981396517377256</v>
      </c>
      <c r="O11" s="65">
        <f>+J11/C11</f>
        <v>0.6244116372678743</v>
      </c>
    </row>
    <row r="12" spans="1:15" s="26" customFormat="1" ht="58.5" customHeight="1">
      <c r="A12" s="23" t="s">
        <v>71</v>
      </c>
      <c r="B12" s="27" t="s">
        <v>69</v>
      </c>
      <c r="C12" s="4">
        <f>D12+E12+F12</f>
        <v>59018.979376</v>
      </c>
      <c r="D12" s="4">
        <f>'BIỂU 16 GNBV'!D10</f>
        <v>48468</v>
      </c>
      <c r="E12" s="4">
        <f>'BIỂU 16 GNBV'!E10</f>
        <v>8807.979376000001</v>
      </c>
      <c r="F12" s="4">
        <f>'BIỂU 16 GNBV'!F10</f>
        <v>1743</v>
      </c>
      <c r="G12" s="4">
        <f>H12+I12</f>
        <v>3908.527</v>
      </c>
      <c r="H12" s="4">
        <f>'BIỂU 16 GNBV'!H10</f>
        <v>3908.527</v>
      </c>
      <c r="I12" s="34">
        <f>'BIỂU 16 GNBV'!I10</f>
        <v>0</v>
      </c>
      <c r="J12" s="4">
        <f>K12+L12</f>
        <v>52564.1</v>
      </c>
      <c r="K12" s="4">
        <f>'BIỂU 16 GNBV'!K10</f>
        <v>51378.1</v>
      </c>
      <c r="L12" s="4">
        <f>'BIỂU 16 GNBV'!L10</f>
        <v>1186</v>
      </c>
      <c r="M12" s="4">
        <f>'BIỂU 16 GNBV'!M10</f>
        <v>0</v>
      </c>
      <c r="N12" s="65">
        <f>+G12/C12</f>
        <v>0.06622491682039147</v>
      </c>
      <c r="O12" s="65">
        <f>+J12/C12</f>
        <v>0.890630447285829</v>
      </c>
    </row>
    <row r="13" spans="1:15" s="26" customFormat="1" ht="55.5" customHeight="1">
      <c r="A13" s="23" t="s">
        <v>72</v>
      </c>
      <c r="B13" s="27" t="s">
        <v>68</v>
      </c>
      <c r="C13" s="4">
        <f>D13+E13+F13</f>
        <v>437.51</v>
      </c>
      <c r="D13" s="4">
        <f>'BIỂU 17 XD NTM'!D10</f>
        <v>410</v>
      </c>
      <c r="E13" s="4">
        <f>'BIỂU 17 XD NTM'!E10</f>
        <v>7.01</v>
      </c>
      <c r="F13" s="4">
        <f>'BIỂU 17 XD NTM'!F10</f>
        <v>20.5</v>
      </c>
      <c r="G13" s="4">
        <f>H13+I13</f>
        <v>0</v>
      </c>
      <c r="H13" s="139">
        <f>'BIỂU 17 XD NTM'!H10</f>
        <v>0</v>
      </c>
      <c r="I13" s="4">
        <f>'BIỂU 17 XD NTM'!I10</f>
        <v>0</v>
      </c>
      <c r="J13" s="4">
        <f>K13+L13</f>
        <v>437.51</v>
      </c>
      <c r="K13" s="4">
        <f>'BIỂU 17 XD NTM'!K10</f>
        <v>410</v>
      </c>
      <c r="L13" s="4">
        <f>'BIỂU 17 XD NTM'!L10</f>
        <v>27.51</v>
      </c>
      <c r="M13" s="4">
        <f>'BIỂU 17 XD NTM'!M10</f>
        <v>0</v>
      </c>
      <c r="N13" s="65">
        <f>+G13/C13</f>
        <v>0</v>
      </c>
      <c r="O13" s="65">
        <f>+J13/C13</f>
        <v>1</v>
      </c>
    </row>
    <row r="14" spans="1:15" ht="16.5" thickBot="1">
      <c r="A14" s="140"/>
      <c r="B14" s="141"/>
      <c r="C14" s="100"/>
      <c r="D14" s="100"/>
      <c r="E14" s="100"/>
      <c r="F14" s="100"/>
      <c r="G14" s="100"/>
      <c r="H14" s="100"/>
      <c r="I14" s="101"/>
      <c r="J14" s="101"/>
      <c r="K14" s="100"/>
      <c r="L14" s="101"/>
      <c r="M14" s="101"/>
      <c r="N14" s="142"/>
      <c r="O14" s="141"/>
    </row>
    <row r="15" ht="19.5" customHeight="1" thickTop="1"/>
  </sheetData>
  <sheetProtection/>
  <mergeCells count="27">
    <mergeCell ref="F8:F9"/>
    <mergeCell ref="H8:H9"/>
    <mergeCell ref="I8:I9"/>
    <mergeCell ref="K8:K9"/>
    <mergeCell ref="N7:N9"/>
    <mergeCell ref="J7:J9"/>
    <mergeCell ref="K7:L7"/>
    <mergeCell ref="A1:B1"/>
    <mergeCell ref="D8:E8"/>
    <mergeCell ref="A6:A9"/>
    <mergeCell ref="B6:B9"/>
    <mergeCell ref="C6:F6"/>
    <mergeCell ref="G6:I6"/>
    <mergeCell ref="H7:I7"/>
    <mergeCell ref="A4:O4"/>
    <mergeCell ref="L5:O5"/>
    <mergeCell ref="M6:M9"/>
    <mergeCell ref="N1:O1"/>
    <mergeCell ref="A2:O2"/>
    <mergeCell ref="A3:O3"/>
    <mergeCell ref="O7:O9"/>
    <mergeCell ref="J6:L6"/>
    <mergeCell ref="L8:L9"/>
    <mergeCell ref="N6:O6"/>
    <mergeCell ref="C7:C9"/>
    <mergeCell ref="D7:F7"/>
    <mergeCell ref="G7:G9"/>
  </mergeCells>
  <printOptions/>
  <pageMargins left="0.4330708661417323" right="0.2362204724409449" top="0.7480314960629921" bottom="0.4724409448818898" header="0.31496062992125984" footer="0.31496062992125984"/>
  <pageSetup horizontalDpi="600" verticalDpi="600" orientation="landscape" scale="70" r:id="rId1"/>
  <headerFooter>
    <oddFooter>&amp;CPage &amp;P of &amp;N</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X36"/>
  <sheetViews>
    <sheetView view="pageBreakPreview" zoomScale="55" zoomScaleSheetLayoutView="55" zoomScalePageLayoutView="0" workbookViewId="0" topLeftCell="A1">
      <selection activeCell="A4" sqref="A4:V4"/>
    </sheetView>
  </sheetViews>
  <sheetFormatPr defaultColWidth="7.4453125" defaultRowHeight="18.75"/>
  <cols>
    <col min="1" max="1" width="5.21484375" style="42" customWidth="1"/>
    <col min="2" max="2" width="39.21484375" style="41" customWidth="1"/>
    <col min="3" max="6" width="10.10546875" style="48" customWidth="1"/>
    <col min="7" max="7" width="9.10546875" style="48" customWidth="1"/>
    <col min="8" max="8" width="9.4453125" style="48" customWidth="1"/>
    <col min="9" max="9" width="7.21484375" style="48" customWidth="1"/>
    <col min="10" max="12" width="10.10546875" style="48" customWidth="1"/>
    <col min="13" max="13" width="8.88671875" style="49" hidden="1" customWidth="1"/>
    <col min="14" max="14" width="8.10546875" style="59" customWidth="1"/>
    <col min="15" max="15" width="7.5546875" style="60" customWidth="1"/>
    <col min="16" max="17" width="9.3359375" style="60" customWidth="1"/>
    <col min="18" max="18" width="51.77734375" style="60" customWidth="1"/>
    <col min="19" max="20" width="15.99609375" style="61" customWidth="1"/>
    <col min="21" max="21" width="23.10546875" style="62" customWidth="1"/>
    <col min="22" max="22" width="34.21484375" style="63" customWidth="1"/>
    <col min="23" max="23" width="7.4453125" style="41" customWidth="1"/>
    <col min="24" max="24" width="10.3359375" style="41" bestFit="1" customWidth="1"/>
    <col min="25" max="16384" width="7.4453125" style="41" customWidth="1"/>
  </cols>
  <sheetData>
    <row r="1" spans="2:22" ht="34.5" customHeight="1">
      <c r="B1" s="144" t="s">
        <v>201</v>
      </c>
      <c r="H1" s="49"/>
      <c r="I1" s="49"/>
      <c r="K1" s="49"/>
      <c r="L1" s="49"/>
      <c r="N1" s="166"/>
      <c r="O1" s="166"/>
      <c r="P1" s="166"/>
      <c r="Q1" s="166"/>
      <c r="R1" s="166"/>
      <c r="S1" s="166"/>
      <c r="T1" s="166"/>
      <c r="U1" s="166"/>
      <c r="V1" s="166"/>
    </row>
    <row r="2" spans="1:22" ht="18.75">
      <c r="A2" s="175" t="s">
        <v>102</v>
      </c>
      <c r="B2" s="175"/>
      <c r="C2" s="175"/>
      <c r="D2" s="175"/>
      <c r="E2" s="175"/>
      <c r="F2" s="175"/>
      <c r="G2" s="175"/>
      <c r="H2" s="175"/>
      <c r="I2" s="175"/>
      <c r="J2" s="175"/>
      <c r="K2" s="175"/>
      <c r="L2" s="175"/>
      <c r="M2" s="175"/>
      <c r="N2" s="175"/>
      <c r="O2" s="175"/>
      <c r="P2" s="175"/>
      <c r="Q2" s="175"/>
      <c r="R2" s="175"/>
      <c r="S2" s="175"/>
      <c r="T2" s="175"/>
      <c r="U2" s="175"/>
      <c r="V2" s="175"/>
    </row>
    <row r="3" spans="1:22" ht="18.75">
      <c r="A3" s="175" t="s">
        <v>60</v>
      </c>
      <c r="B3" s="175"/>
      <c r="C3" s="175"/>
      <c r="D3" s="175"/>
      <c r="E3" s="175"/>
      <c r="F3" s="175"/>
      <c r="G3" s="175"/>
      <c r="H3" s="175"/>
      <c r="I3" s="175"/>
      <c r="J3" s="175"/>
      <c r="K3" s="175"/>
      <c r="L3" s="175"/>
      <c r="M3" s="175"/>
      <c r="N3" s="175"/>
      <c r="O3" s="175"/>
      <c r="P3" s="175"/>
      <c r="Q3" s="175"/>
      <c r="R3" s="175"/>
      <c r="S3" s="175"/>
      <c r="T3" s="175"/>
      <c r="U3" s="175"/>
      <c r="V3" s="175"/>
    </row>
    <row r="4" spans="1:22" ht="15.75">
      <c r="A4" s="176" t="s">
        <v>156</v>
      </c>
      <c r="B4" s="176"/>
      <c r="C4" s="176"/>
      <c r="D4" s="176"/>
      <c r="E4" s="176"/>
      <c r="F4" s="176"/>
      <c r="G4" s="176"/>
      <c r="H4" s="176"/>
      <c r="I4" s="176"/>
      <c r="J4" s="176"/>
      <c r="K4" s="176"/>
      <c r="L4" s="176"/>
      <c r="M4" s="176"/>
      <c r="N4" s="176"/>
      <c r="O4" s="176"/>
      <c r="P4" s="176"/>
      <c r="Q4" s="176"/>
      <c r="R4" s="176"/>
      <c r="S4" s="176"/>
      <c r="T4" s="176"/>
      <c r="U4" s="176"/>
      <c r="V4" s="176"/>
    </row>
    <row r="5" spans="1:22" s="45" customFormat="1" ht="15.75">
      <c r="A5" s="43"/>
      <c r="B5" s="44"/>
      <c r="C5" s="50"/>
      <c r="D5" s="50"/>
      <c r="E5" s="50"/>
      <c r="F5" s="50"/>
      <c r="G5" s="50"/>
      <c r="H5" s="51"/>
      <c r="I5" s="51"/>
      <c r="J5" s="50"/>
      <c r="K5" s="52"/>
      <c r="L5" s="52"/>
      <c r="M5" s="178"/>
      <c r="N5" s="178"/>
      <c r="O5" s="178"/>
      <c r="P5" s="76"/>
      <c r="Q5" s="76"/>
      <c r="R5" s="76"/>
      <c r="S5" s="53"/>
      <c r="T5" s="53"/>
      <c r="U5" s="54"/>
      <c r="V5" s="55" t="s">
        <v>199</v>
      </c>
    </row>
    <row r="6" spans="1:24" s="45" customFormat="1" ht="35.25" customHeight="1">
      <c r="A6" s="163" t="s">
        <v>20</v>
      </c>
      <c r="B6" s="163" t="s">
        <v>19</v>
      </c>
      <c r="C6" s="177" t="s">
        <v>37</v>
      </c>
      <c r="D6" s="177"/>
      <c r="E6" s="177"/>
      <c r="F6" s="177"/>
      <c r="G6" s="177" t="s">
        <v>103</v>
      </c>
      <c r="H6" s="177"/>
      <c r="I6" s="177"/>
      <c r="J6" s="181" t="s">
        <v>24</v>
      </c>
      <c r="K6" s="182"/>
      <c r="L6" s="183"/>
      <c r="M6" s="167"/>
      <c r="N6" s="170" t="s">
        <v>61</v>
      </c>
      <c r="O6" s="171"/>
      <c r="P6" s="172" t="s">
        <v>113</v>
      </c>
      <c r="Q6" s="172" t="s">
        <v>114</v>
      </c>
      <c r="R6" s="172" t="s">
        <v>115</v>
      </c>
      <c r="S6" s="184" t="s">
        <v>85</v>
      </c>
      <c r="T6" s="184" t="s">
        <v>120</v>
      </c>
      <c r="U6" s="184" t="s">
        <v>104</v>
      </c>
      <c r="V6" s="184" t="s">
        <v>105</v>
      </c>
      <c r="X6" s="46"/>
    </row>
    <row r="7" spans="1:22" s="47" customFormat="1" ht="20.25" customHeight="1">
      <c r="A7" s="163"/>
      <c r="B7" s="163"/>
      <c r="C7" s="177" t="s">
        <v>18</v>
      </c>
      <c r="D7" s="177" t="s">
        <v>17</v>
      </c>
      <c r="E7" s="177"/>
      <c r="F7" s="177"/>
      <c r="G7" s="177" t="s">
        <v>18</v>
      </c>
      <c r="H7" s="177" t="s">
        <v>17</v>
      </c>
      <c r="I7" s="177"/>
      <c r="J7" s="177" t="s">
        <v>18</v>
      </c>
      <c r="K7" s="177" t="s">
        <v>17</v>
      </c>
      <c r="L7" s="177"/>
      <c r="M7" s="168"/>
      <c r="N7" s="172" t="s">
        <v>107</v>
      </c>
      <c r="O7" s="172" t="s">
        <v>29</v>
      </c>
      <c r="P7" s="173"/>
      <c r="Q7" s="173"/>
      <c r="R7" s="173"/>
      <c r="S7" s="185"/>
      <c r="T7" s="185"/>
      <c r="U7" s="185"/>
      <c r="V7" s="185"/>
    </row>
    <row r="8" spans="1:22" s="47" customFormat="1" ht="20.25" customHeight="1">
      <c r="A8" s="163"/>
      <c r="B8" s="163"/>
      <c r="C8" s="177"/>
      <c r="D8" s="181" t="s">
        <v>25</v>
      </c>
      <c r="E8" s="183"/>
      <c r="F8" s="179" t="s">
        <v>26</v>
      </c>
      <c r="G8" s="177"/>
      <c r="H8" s="179" t="s">
        <v>25</v>
      </c>
      <c r="I8" s="179" t="s">
        <v>26</v>
      </c>
      <c r="J8" s="177"/>
      <c r="K8" s="179" t="s">
        <v>25</v>
      </c>
      <c r="L8" s="179" t="s">
        <v>26</v>
      </c>
      <c r="M8" s="168"/>
      <c r="N8" s="173"/>
      <c r="O8" s="173"/>
      <c r="P8" s="173"/>
      <c r="Q8" s="173"/>
      <c r="R8" s="173"/>
      <c r="S8" s="185"/>
      <c r="T8" s="185"/>
      <c r="U8" s="185"/>
      <c r="V8" s="185"/>
    </row>
    <row r="9" spans="1:22" s="47" customFormat="1" ht="51" customHeight="1">
      <c r="A9" s="163"/>
      <c r="B9" s="163"/>
      <c r="C9" s="177"/>
      <c r="D9" s="69" t="s">
        <v>30</v>
      </c>
      <c r="E9" s="69" t="s">
        <v>33</v>
      </c>
      <c r="F9" s="180"/>
      <c r="G9" s="177"/>
      <c r="H9" s="180"/>
      <c r="I9" s="180"/>
      <c r="J9" s="177"/>
      <c r="K9" s="180"/>
      <c r="L9" s="180"/>
      <c r="M9" s="169"/>
      <c r="N9" s="174"/>
      <c r="O9" s="174"/>
      <c r="P9" s="174"/>
      <c r="Q9" s="174"/>
      <c r="R9" s="174"/>
      <c r="S9" s="186"/>
      <c r="T9" s="186"/>
      <c r="U9" s="186"/>
      <c r="V9" s="186"/>
    </row>
    <row r="10" spans="1:22" s="39" customFormat="1" ht="77.25" customHeight="1">
      <c r="A10" s="23"/>
      <c r="B10" s="23" t="s">
        <v>128</v>
      </c>
      <c r="C10" s="4">
        <f>SUM(D10:F10)</f>
        <v>113900.82400000001</v>
      </c>
      <c r="D10" s="4">
        <f>D11+D14+D15+D19+D21+D24+D25+D26+D29+D32</f>
        <v>78497</v>
      </c>
      <c r="E10" s="4">
        <f aca="true" t="shared" si="0" ref="E10:L10">E11+E14+E15+E19+E21+E24+E25+E26+E29+E32</f>
        <v>27296.724000000002</v>
      </c>
      <c r="F10" s="4">
        <f t="shared" si="0"/>
        <v>8107.1</v>
      </c>
      <c r="G10" s="4">
        <f t="shared" si="0"/>
        <v>26176</v>
      </c>
      <c r="H10" s="4">
        <f t="shared" si="0"/>
        <v>26176</v>
      </c>
      <c r="I10" s="4">
        <f t="shared" si="0"/>
        <v>0</v>
      </c>
      <c r="J10" s="4">
        <f t="shared" si="0"/>
        <v>71121</v>
      </c>
      <c r="K10" s="4">
        <f t="shared" si="0"/>
        <v>67695</v>
      </c>
      <c r="L10" s="4">
        <f t="shared" si="0"/>
        <v>3426</v>
      </c>
      <c r="M10" s="24"/>
      <c r="N10" s="25">
        <f>H10/(D10+E10)</f>
        <v>0.2474248850527277</v>
      </c>
      <c r="O10" s="25">
        <f>K10/(D10+E10)</f>
        <v>0.6398772766520631</v>
      </c>
      <c r="P10" s="129">
        <f>P17+P22</f>
        <v>24034.523999999998</v>
      </c>
      <c r="Q10" s="130">
        <f>Q12+Q23+Q30+Q35</f>
        <v>15572</v>
      </c>
      <c r="R10" s="25"/>
      <c r="S10" s="33"/>
      <c r="T10" s="33"/>
      <c r="U10" s="38"/>
      <c r="V10" s="38"/>
    </row>
    <row r="11" spans="1:22" s="39" customFormat="1" ht="41.25" customHeight="1">
      <c r="A11" s="23">
        <v>1</v>
      </c>
      <c r="B11" s="27" t="s">
        <v>38</v>
      </c>
      <c r="C11" s="4">
        <f>SUM(D11:F11)</f>
        <v>4666</v>
      </c>
      <c r="D11" s="4">
        <f>+D12+D13</f>
        <v>4318</v>
      </c>
      <c r="E11" s="4">
        <f aca="true" t="shared" si="1" ref="E11:L11">+E12+E13</f>
        <v>133</v>
      </c>
      <c r="F11" s="4">
        <f t="shared" si="1"/>
        <v>215</v>
      </c>
      <c r="G11" s="4">
        <f t="shared" si="1"/>
        <v>0</v>
      </c>
      <c r="H11" s="4">
        <f t="shared" si="1"/>
        <v>0</v>
      </c>
      <c r="I11" s="4">
        <f t="shared" si="1"/>
        <v>0</v>
      </c>
      <c r="J11" s="4">
        <f t="shared" si="1"/>
        <v>4318</v>
      </c>
      <c r="K11" s="4">
        <f t="shared" si="1"/>
        <v>4318</v>
      </c>
      <c r="L11" s="4">
        <f t="shared" si="1"/>
        <v>0</v>
      </c>
      <c r="M11" s="24"/>
      <c r="N11" s="25">
        <f>H11/(D11+E11)</f>
        <v>0</v>
      </c>
      <c r="O11" s="25">
        <f aca="true" t="shared" si="2" ref="O11:O35">K11/(D11+E11)</f>
        <v>0.9701190743653112</v>
      </c>
      <c r="P11" s="25"/>
      <c r="Q11" s="25"/>
      <c r="R11" s="113"/>
      <c r="S11" s="33"/>
      <c r="T11" s="33"/>
      <c r="U11" s="56"/>
      <c r="V11" s="56"/>
    </row>
    <row r="12" spans="1:22" ht="56.25" customHeight="1">
      <c r="A12" s="70" t="s">
        <v>31</v>
      </c>
      <c r="B12" s="30" t="s">
        <v>39</v>
      </c>
      <c r="C12" s="5">
        <f>SUM(D12:F12)</f>
        <v>133</v>
      </c>
      <c r="D12" s="5"/>
      <c r="E12" s="5">
        <v>133</v>
      </c>
      <c r="F12" s="5"/>
      <c r="G12" s="5">
        <f aca="true" t="shared" si="3" ref="G12:G35">H12+I12</f>
        <v>0</v>
      </c>
      <c r="H12" s="5"/>
      <c r="I12" s="5">
        <v>0</v>
      </c>
      <c r="J12" s="5">
        <f aca="true" t="shared" si="4" ref="J12:J35">K12+L12</f>
        <v>0</v>
      </c>
      <c r="K12" s="5"/>
      <c r="L12" s="5"/>
      <c r="M12" s="64"/>
      <c r="N12" s="32">
        <f aca="true" t="shared" si="5" ref="N12:N35">H12/(D12+E12)</f>
        <v>0</v>
      </c>
      <c r="O12" s="32">
        <f t="shared" si="2"/>
        <v>0</v>
      </c>
      <c r="P12" s="32"/>
      <c r="Q12" s="5">
        <f>C12</f>
        <v>133</v>
      </c>
      <c r="R12" s="115" t="s">
        <v>157</v>
      </c>
      <c r="S12" s="33" t="s">
        <v>90</v>
      </c>
      <c r="T12" s="33" t="s">
        <v>158</v>
      </c>
      <c r="U12" s="57" t="s">
        <v>159</v>
      </c>
      <c r="V12" s="57" t="s">
        <v>160</v>
      </c>
    </row>
    <row r="13" spans="1:22" ht="47.25" customHeight="1">
      <c r="A13" s="70" t="s">
        <v>31</v>
      </c>
      <c r="B13" s="30" t="s">
        <v>40</v>
      </c>
      <c r="C13" s="5">
        <f aca="true" t="shared" si="6" ref="C13:C35">SUM(D13:F13)</f>
        <v>4533</v>
      </c>
      <c r="D13" s="5">
        <f>2300+2018</f>
        <v>4318</v>
      </c>
      <c r="E13" s="5"/>
      <c r="F13" s="5">
        <f>'[2]PL 03'!$O$15</f>
        <v>215</v>
      </c>
      <c r="G13" s="5">
        <f t="shared" si="3"/>
        <v>0</v>
      </c>
      <c r="H13" s="5"/>
      <c r="I13" s="5">
        <v>0</v>
      </c>
      <c r="J13" s="5">
        <f t="shared" si="4"/>
        <v>4318</v>
      </c>
      <c r="K13" s="5">
        <f>2300+2018</f>
        <v>4318</v>
      </c>
      <c r="L13" s="5"/>
      <c r="M13" s="64"/>
      <c r="N13" s="32">
        <f t="shared" si="5"/>
        <v>0</v>
      </c>
      <c r="O13" s="32">
        <f t="shared" si="2"/>
        <v>1</v>
      </c>
      <c r="P13" s="32"/>
      <c r="Q13" s="32"/>
      <c r="R13" s="116"/>
      <c r="S13" s="33" t="s">
        <v>86</v>
      </c>
      <c r="T13" s="33" t="s">
        <v>125</v>
      </c>
      <c r="U13" s="57" t="s">
        <v>112</v>
      </c>
      <c r="V13" s="57" t="s">
        <v>126</v>
      </c>
    </row>
    <row r="14" spans="1:22" ht="51.75" customHeight="1">
      <c r="A14" s="71">
        <v>2</v>
      </c>
      <c r="B14" s="27" t="s">
        <v>109</v>
      </c>
      <c r="C14" s="5">
        <f t="shared" si="6"/>
        <v>0</v>
      </c>
      <c r="D14" s="5"/>
      <c r="E14" s="5"/>
      <c r="F14" s="5"/>
      <c r="G14" s="5">
        <f t="shared" si="3"/>
        <v>0</v>
      </c>
      <c r="H14" s="5"/>
      <c r="I14" s="5"/>
      <c r="J14" s="5">
        <f t="shared" si="4"/>
        <v>0</v>
      </c>
      <c r="K14" s="5"/>
      <c r="L14" s="5"/>
      <c r="M14" s="64"/>
      <c r="N14" s="32"/>
      <c r="O14" s="32"/>
      <c r="P14" s="32"/>
      <c r="Q14" s="32"/>
      <c r="R14" s="116"/>
      <c r="S14" s="33"/>
      <c r="T14" s="33"/>
      <c r="U14" s="57"/>
      <c r="V14" s="57"/>
    </row>
    <row r="15" spans="1:22" s="39" customFormat="1" ht="64.5" customHeight="1">
      <c r="A15" s="23">
        <v>3</v>
      </c>
      <c r="B15" s="27" t="s">
        <v>41</v>
      </c>
      <c r="C15" s="4">
        <f>SUM(D15:F15)</f>
        <v>72610.8</v>
      </c>
      <c r="D15" s="4">
        <f>D16</f>
        <v>48590</v>
      </c>
      <c r="E15" s="4">
        <f>E16</f>
        <v>20572</v>
      </c>
      <c r="F15" s="4">
        <f>F16</f>
        <v>3448.8</v>
      </c>
      <c r="G15" s="4">
        <f aca="true" t="shared" si="7" ref="G15:L15">G16</f>
        <v>25162</v>
      </c>
      <c r="H15" s="4">
        <f t="shared" si="7"/>
        <v>25162</v>
      </c>
      <c r="I15" s="4">
        <f t="shared" si="7"/>
        <v>0</v>
      </c>
      <c r="J15" s="4">
        <f>J16</f>
        <v>48041</v>
      </c>
      <c r="K15" s="4">
        <f>K16</f>
        <v>48041</v>
      </c>
      <c r="L15" s="4">
        <f t="shared" si="7"/>
        <v>0</v>
      </c>
      <c r="M15" s="24"/>
      <c r="N15" s="25">
        <f t="shared" si="5"/>
        <v>0.36381249819264916</v>
      </c>
      <c r="O15" s="25">
        <f t="shared" si="2"/>
        <v>0.6946155403256123</v>
      </c>
      <c r="P15" s="25"/>
      <c r="Q15" s="25"/>
      <c r="R15" s="113"/>
      <c r="S15" s="33"/>
      <c r="T15" s="33"/>
      <c r="U15" s="56"/>
      <c r="V15" s="56"/>
    </row>
    <row r="16" spans="1:22" ht="68.25" customHeight="1">
      <c r="A16" s="70" t="s">
        <v>31</v>
      </c>
      <c r="B16" s="30" t="s">
        <v>42</v>
      </c>
      <c r="C16" s="5">
        <f>SUM(D16:F16)</f>
        <v>72610.8</v>
      </c>
      <c r="D16" s="5">
        <f>+D17+D18</f>
        <v>48590</v>
      </c>
      <c r="E16" s="5">
        <f aca="true" t="shared" si="8" ref="E16:L16">+E17+E18</f>
        <v>20572</v>
      </c>
      <c r="F16" s="72">
        <f>F17+F18</f>
        <v>3448.8</v>
      </c>
      <c r="G16" s="5">
        <f t="shared" si="8"/>
        <v>25162</v>
      </c>
      <c r="H16" s="5">
        <f t="shared" si="8"/>
        <v>25162</v>
      </c>
      <c r="I16" s="5">
        <f t="shared" si="8"/>
        <v>0</v>
      </c>
      <c r="J16" s="5">
        <f t="shared" si="8"/>
        <v>48041</v>
      </c>
      <c r="K16" s="5">
        <f>+K17+K18</f>
        <v>48041</v>
      </c>
      <c r="L16" s="5">
        <f t="shared" si="8"/>
        <v>0</v>
      </c>
      <c r="M16" s="64"/>
      <c r="N16" s="32">
        <f t="shared" si="5"/>
        <v>0.36381249819264916</v>
      </c>
      <c r="O16" s="32">
        <f t="shared" si="2"/>
        <v>0.6946155403256123</v>
      </c>
      <c r="P16" s="32"/>
      <c r="Q16" s="32"/>
      <c r="R16" s="116"/>
      <c r="S16" s="33"/>
      <c r="T16" s="33"/>
      <c r="U16" s="57"/>
      <c r="V16" s="57"/>
    </row>
    <row r="17" spans="1:22" ht="130.5" customHeight="1">
      <c r="A17" s="70"/>
      <c r="B17" s="30" t="s">
        <v>43</v>
      </c>
      <c r="C17" s="5">
        <f t="shared" si="6"/>
        <v>22036.8</v>
      </c>
      <c r="D17" s="72">
        <v>18316</v>
      </c>
      <c r="E17" s="72">
        <v>2805</v>
      </c>
      <c r="F17" s="5">
        <f>'[2]PL 03'!$O$26</f>
        <v>915.8000000000001</v>
      </c>
      <c r="G17" s="5">
        <f t="shared" si="3"/>
        <v>0</v>
      </c>
      <c r="H17" s="5"/>
      <c r="I17" s="5"/>
      <c r="J17" s="5">
        <f t="shared" si="4"/>
        <v>0</v>
      </c>
      <c r="K17" s="5"/>
      <c r="L17" s="5"/>
      <c r="M17" s="64"/>
      <c r="N17" s="32">
        <f t="shared" si="5"/>
        <v>0</v>
      </c>
      <c r="O17" s="32">
        <f t="shared" si="2"/>
        <v>0</v>
      </c>
      <c r="P17" s="5">
        <f>C17</f>
        <v>22036.8</v>
      </c>
      <c r="Q17" s="67"/>
      <c r="R17" s="115" t="s">
        <v>161</v>
      </c>
      <c r="S17" s="68" t="s">
        <v>162</v>
      </c>
      <c r="T17" s="33" t="s">
        <v>163</v>
      </c>
      <c r="U17" s="57" t="s">
        <v>159</v>
      </c>
      <c r="V17" s="131" t="s">
        <v>164</v>
      </c>
    </row>
    <row r="18" spans="1:22" ht="68.25" customHeight="1">
      <c r="A18" s="70"/>
      <c r="B18" s="30" t="s">
        <v>44</v>
      </c>
      <c r="C18" s="5">
        <f t="shared" si="6"/>
        <v>50574</v>
      </c>
      <c r="D18" s="72">
        <f>30274+12819-12819</f>
        <v>30274</v>
      </c>
      <c r="E18" s="72">
        <f>4948+12819</f>
        <v>17767</v>
      </c>
      <c r="F18" s="72">
        <v>2533</v>
      </c>
      <c r="G18" s="5">
        <f t="shared" si="3"/>
        <v>25162</v>
      </c>
      <c r="H18" s="5">
        <f>'[2]PL 03'!$AB$24+'[2]PL 03'!$U$24</f>
        <v>25162</v>
      </c>
      <c r="I18" s="5"/>
      <c r="J18" s="5">
        <f t="shared" si="4"/>
        <v>48041</v>
      </c>
      <c r="K18" s="5">
        <v>48041</v>
      </c>
      <c r="L18" s="5"/>
      <c r="M18" s="64"/>
      <c r="N18" s="32">
        <f t="shared" si="5"/>
        <v>0.523760954184967</v>
      </c>
      <c r="O18" s="32">
        <f t="shared" si="2"/>
        <v>1</v>
      </c>
      <c r="P18" s="77"/>
      <c r="Q18" s="77"/>
      <c r="R18" s="117"/>
      <c r="S18" s="58" t="s">
        <v>87</v>
      </c>
      <c r="T18" s="58" t="s">
        <v>165</v>
      </c>
      <c r="U18" s="132" t="s">
        <v>166</v>
      </c>
      <c r="V18" s="133"/>
    </row>
    <row r="19" spans="1:22" s="39" customFormat="1" ht="70.5" customHeight="1">
      <c r="A19" s="23">
        <v>4</v>
      </c>
      <c r="B19" s="27" t="s">
        <v>45</v>
      </c>
      <c r="C19" s="4">
        <f>SUM(D19:F19)</f>
        <v>8686</v>
      </c>
      <c r="D19" s="4">
        <f>D20</f>
        <v>5260</v>
      </c>
      <c r="E19" s="4">
        <f aca="true" t="shared" si="9" ref="E19:L19">E20</f>
        <v>0</v>
      </c>
      <c r="F19" s="4">
        <f t="shared" si="9"/>
        <v>3426</v>
      </c>
      <c r="G19" s="4">
        <f t="shared" si="9"/>
        <v>0</v>
      </c>
      <c r="H19" s="4">
        <f t="shared" si="9"/>
        <v>0</v>
      </c>
      <c r="I19" s="4">
        <f t="shared" si="9"/>
        <v>0</v>
      </c>
      <c r="J19" s="4">
        <f t="shared" si="9"/>
        <v>8686</v>
      </c>
      <c r="K19" s="4">
        <f t="shared" si="9"/>
        <v>5260</v>
      </c>
      <c r="L19" s="4">
        <f t="shared" si="9"/>
        <v>3426</v>
      </c>
      <c r="M19" s="24"/>
      <c r="N19" s="25">
        <f t="shared" si="5"/>
        <v>0</v>
      </c>
      <c r="O19" s="25">
        <f t="shared" si="2"/>
        <v>1</v>
      </c>
      <c r="P19" s="25"/>
      <c r="Q19" s="25"/>
      <c r="R19" s="113"/>
      <c r="S19" s="33"/>
      <c r="T19" s="33"/>
      <c r="U19" s="56"/>
      <c r="V19" s="56"/>
    </row>
    <row r="20" spans="1:22" ht="56.25" customHeight="1">
      <c r="A20" s="70" t="s">
        <v>31</v>
      </c>
      <c r="B20" s="30" t="s">
        <v>46</v>
      </c>
      <c r="C20" s="5">
        <f t="shared" si="6"/>
        <v>8686</v>
      </c>
      <c r="D20" s="5">
        <f>5260</f>
        <v>5260</v>
      </c>
      <c r="E20" s="5"/>
      <c r="F20" s="72">
        <f>3426</f>
        <v>3426</v>
      </c>
      <c r="G20" s="5">
        <f t="shared" si="3"/>
        <v>0</v>
      </c>
      <c r="H20" s="5"/>
      <c r="I20" s="5"/>
      <c r="J20" s="5">
        <f t="shared" si="4"/>
        <v>8686</v>
      </c>
      <c r="K20" s="72">
        <f>E20+D20</f>
        <v>5260</v>
      </c>
      <c r="L20" s="72">
        <f>F20</f>
        <v>3426</v>
      </c>
      <c r="M20" s="64"/>
      <c r="N20" s="32">
        <f t="shared" si="5"/>
        <v>0</v>
      </c>
      <c r="O20" s="32">
        <f t="shared" si="2"/>
        <v>1</v>
      </c>
      <c r="P20" s="32"/>
      <c r="Q20" s="32"/>
      <c r="R20" s="116"/>
      <c r="S20" s="33" t="s">
        <v>88</v>
      </c>
      <c r="T20" s="33" t="s">
        <v>167</v>
      </c>
      <c r="U20" s="57" t="s">
        <v>82</v>
      </c>
      <c r="V20" s="33" t="s">
        <v>168</v>
      </c>
    </row>
    <row r="21" spans="1:22" s="39" customFormat="1" ht="43.5" customHeight="1">
      <c r="A21" s="23">
        <v>5</v>
      </c>
      <c r="B21" s="27" t="s">
        <v>47</v>
      </c>
      <c r="C21" s="4">
        <f t="shared" si="6"/>
        <v>18016.724000000002</v>
      </c>
      <c r="D21" s="4">
        <f>D22+D23</f>
        <v>12674</v>
      </c>
      <c r="E21" s="4">
        <f>E22+E23</f>
        <v>4708.724</v>
      </c>
      <c r="F21" s="4">
        <f>F22+F23</f>
        <v>634</v>
      </c>
      <c r="G21" s="4">
        <f t="shared" si="3"/>
        <v>415</v>
      </c>
      <c r="H21" s="4">
        <f>H22+H23</f>
        <v>415</v>
      </c>
      <c r="I21" s="4">
        <f>I22+I23</f>
        <v>0</v>
      </c>
      <c r="J21" s="4">
        <f t="shared" si="4"/>
        <v>1334</v>
      </c>
      <c r="K21" s="4">
        <f>K22+K23</f>
        <v>1334</v>
      </c>
      <c r="L21" s="4">
        <f>L22+L23</f>
        <v>0</v>
      </c>
      <c r="M21" s="24"/>
      <c r="N21" s="25">
        <f t="shared" si="5"/>
        <v>0.023874278852957682</v>
      </c>
      <c r="O21" s="25">
        <f t="shared" si="2"/>
        <v>0.07674286262613385</v>
      </c>
      <c r="P21" s="25"/>
      <c r="Q21" s="25"/>
      <c r="R21" s="113"/>
      <c r="S21" s="33"/>
      <c r="T21" s="33"/>
      <c r="U21" s="56"/>
      <c r="V21" s="56"/>
    </row>
    <row r="22" spans="1:22" ht="106.5" customHeight="1">
      <c r="A22" s="70" t="s">
        <v>31</v>
      </c>
      <c r="B22" s="30" t="s">
        <v>48</v>
      </c>
      <c r="C22" s="5">
        <f t="shared" si="6"/>
        <v>1997.724</v>
      </c>
      <c r="D22" s="5">
        <v>1631</v>
      </c>
      <c r="E22" s="5">
        <v>284.724</v>
      </c>
      <c r="F22" s="5">
        <f>'[2]PL 03'!$O$33</f>
        <v>82</v>
      </c>
      <c r="G22" s="5">
        <f t="shared" si="3"/>
        <v>0</v>
      </c>
      <c r="H22" s="5"/>
      <c r="I22" s="5">
        <v>0</v>
      </c>
      <c r="J22" s="5">
        <f>K22+L22</f>
        <v>0</v>
      </c>
      <c r="K22" s="5"/>
      <c r="L22" s="5"/>
      <c r="M22" s="64"/>
      <c r="N22" s="32">
        <f t="shared" si="5"/>
        <v>0</v>
      </c>
      <c r="O22" s="32">
        <f t="shared" si="2"/>
        <v>0</v>
      </c>
      <c r="P22" s="5">
        <f>C22</f>
        <v>1997.724</v>
      </c>
      <c r="Q22" s="67"/>
      <c r="R22" s="68" t="s">
        <v>169</v>
      </c>
      <c r="S22" s="68" t="s">
        <v>90</v>
      </c>
      <c r="T22" s="68" t="s">
        <v>170</v>
      </c>
      <c r="U22" s="28" t="s">
        <v>171</v>
      </c>
      <c r="V22" s="57"/>
    </row>
    <row r="23" spans="1:22" ht="192" customHeight="1">
      <c r="A23" s="70" t="s">
        <v>31</v>
      </c>
      <c r="B23" s="30" t="s">
        <v>49</v>
      </c>
      <c r="C23" s="5">
        <f t="shared" si="6"/>
        <v>16019</v>
      </c>
      <c r="D23" s="5">
        <v>11043</v>
      </c>
      <c r="E23" s="5">
        <f>1328+3096</f>
        <v>4424</v>
      </c>
      <c r="F23" s="5">
        <f>'[2]PL 03'!$O$34</f>
        <v>552</v>
      </c>
      <c r="G23" s="5">
        <f t="shared" si="3"/>
        <v>415</v>
      </c>
      <c r="H23" s="5">
        <f>'[2]PL 03'!$AB$34</f>
        <v>415</v>
      </c>
      <c r="I23" s="5">
        <v>0</v>
      </c>
      <c r="J23" s="5">
        <f t="shared" si="4"/>
        <v>1334</v>
      </c>
      <c r="K23" s="72">
        <v>1334</v>
      </c>
      <c r="L23" s="5"/>
      <c r="M23" s="64"/>
      <c r="N23" s="32">
        <f t="shared" si="5"/>
        <v>0.026831318290554084</v>
      </c>
      <c r="O23" s="32">
        <f t="shared" si="2"/>
        <v>0.08624814120385337</v>
      </c>
      <c r="P23" s="32"/>
      <c r="Q23" s="5">
        <f>C23-K23</f>
        <v>14685</v>
      </c>
      <c r="R23" s="118" t="s">
        <v>172</v>
      </c>
      <c r="S23" s="68" t="s">
        <v>173</v>
      </c>
      <c r="T23" s="119" t="s">
        <v>174</v>
      </c>
      <c r="U23" s="57" t="s">
        <v>175</v>
      </c>
      <c r="V23" s="57" t="s">
        <v>176</v>
      </c>
    </row>
    <row r="24" spans="1:22" ht="156" customHeight="1">
      <c r="A24" s="23">
        <v>6</v>
      </c>
      <c r="B24" s="27" t="s">
        <v>50</v>
      </c>
      <c r="C24" s="4">
        <f t="shared" si="6"/>
        <v>777</v>
      </c>
      <c r="D24" s="4">
        <v>483</v>
      </c>
      <c r="E24" s="4">
        <v>270</v>
      </c>
      <c r="F24" s="4">
        <f>'[2]PL 03'!$O$36</f>
        <v>24</v>
      </c>
      <c r="G24" s="4">
        <f t="shared" si="3"/>
        <v>270</v>
      </c>
      <c r="H24" s="4">
        <f>'[2]PL 03'!$U$36</f>
        <v>270</v>
      </c>
      <c r="I24" s="4">
        <v>0</v>
      </c>
      <c r="J24" s="4">
        <f>K24+L24</f>
        <v>753</v>
      </c>
      <c r="K24" s="4">
        <v>753</v>
      </c>
      <c r="L24" s="4"/>
      <c r="M24" s="24"/>
      <c r="N24" s="25">
        <f t="shared" si="5"/>
        <v>0.35856573705179284</v>
      </c>
      <c r="O24" s="25">
        <f t="shared" si="2"/>
        <v>1</v>
      </c>
      <c r="P24" s="25"/>
      <c r="Q24" s="25"/>
      <c r="R24" s="113"/>
      <c r="S24" s="33" t="s">
        <v>91</v>
      </c>
      <c r="T24" s="33"/>
      <c r="U24" s="134" t="s">
        <v>177</v>
      </c>
      <c r="V24" s="57" t="s">
        <v>178</v>
      </c>
    </row>
    <row r="25" spans="1:22" ht="69" customHeight="1">
      <c r="A25" s="23">
        <v>7</v>
      </c>
      <c r="B25" s="27" t="s">
        <v>110</v>
      </c>
      <c r="C25" s="4">
        <f t="shared" si="6"/>
        <v>0</v>
      </c>
      <c r="D25" s="4"/>
      <c r="E25" s="4"/>
      <c r="F25" s="4"/>
      <c r="G25" s="4">
        <f t="shared" si="3"/>
        <v>0</v>
      </c>
      <c r="H25" s="4"/>
      <c r="I25" s="4"/>
      <c r="J25" s="4">
        <f t="shared" si="4"/>
        <v>0</v>
      </c>
      <c r="K25" s="4"/>
      <c r="L25" s="4"/>
      <c r="M25" s="24"/>
      <c r="N25" s="25"/>
      <c r="O25" s="25"/>
      <c r="P25" s="25"/>
      <c r="Q25" s="25"/>
      <c r="R25" s="113"/>
      <c r="S25" s="33"/>
      <c r="T25" s="33"/>
      <c r="U25" s="57"/>
      <c r="V25" s="57"/>
    </row>
    <row r="26" spans="1:22" ht="159.75" customHeight="1">
      <c r="A26" s="23">
        <v>8</v>
      </c>
      <c r="B26" s="27" t="s">
        <v>51</v>
      </c>
      <c r="C26" s="4">
        <f t="shared" si="6"/>
        <v>5276.3</v>
      </c>
      <c r="D26" s="4">
        <f>+D27+D28</f>
        <v>3846</v>
      </c>
      <c r="E26" s="4">
        <f aca="true" t="shared" si="10" ref="E26:L26">+E27+E28</f>
        <v>1238</v>
      </c>
      <c r="F26" s="4">
        <f>F27+F28</f>
        <v>192.3</v>
      </c>
      <c r="G26" s="4">
        <f t="shared" si="10"/>
        <v>329</v>
      </c>
      <c r="H26" s="4">
        <f t="shared" si="10"/>
        <v>329</v>
      </c>
      <c r="I26" s="4">
        <f t="shared" si="10"/>
        <v>0</v>
      </c>
      <c r="J26" s="4">
        <f t="shared" si="10"/>
        <v>5084</v>
      </c>
      <c r="K26" s="4">
        <f t="shared" si="10"/>
        <v>5084</v>
      </c>
      <c r="L26" s="4">
        <f t="shared" si="10"/>
        <v>0</v>
      </c>
      <c r="M26" s="24"/>
      <c r="N26" s="25">
        <f t="shared" si="5"/>
        <v>0.06471282454760031</v>
      </c>
      <c r="O26" s="25">
        <f t="shared" si="2"/>
        <v>1</v>
      </c>
      <c r="P26" s="25"/>
      <c r="Q26" s="25"/>
      <c r="R26" s="113"/>
      <c r="S26" s="33"/>
      <c r="T26" s="33"/>
      <c r="U26" s="57"/>
      <c r="V26" s="57"/>
    </row>
    <row r="27" spans="1:22" ht="75.75" customHeight="1">
      <c r="A27" s="29"/>
      <c r="B27" s="30" t="s">
        <v>44</v>
      </c>
      <c r="C27" s="5">
        <f t="shared" si="6"/>
        <v>789</v>
      </c>
      <c r="D27" s="5"/>
      <c r="E27" s="5">
        <v>789</v>
      </c>
      <c r="F27" s="5"/>
      <c r="G27" s="5">
        <f t="shared" si="3"/>
        <v>0</v>
      </c>
      <c r="H27" s="5"/>
      <c r="I27" s="5"/>
      <c r="J27" s="5">
        <f t="shared" si="4"/>
        <v>789</v>
      </c>
      <c r="K27" s="5">
        <v>789</v>
      </c>
      <c r="L27" s="5"/>
      <c r="M27" s="64"/>
      <c r="N27" s="32">
        <f t="shared" si="5"/>
        <v>0</v>
      </c>
      <c r="O27" s="32">
        <f t="shared" si="2"/>
        <v>1</v>
      </c>
      <c r="P27" s="32"/>
      <c r="Q27" s="32"/>
      <c r="R27" s="116"/>
      <c r="S27" s="33" t="s">
        <v>92</v>
      </c>
      <c r="T27" s="187" t="s">
        <v>179</v>
      </c>
      <c r="U27" s="189" t="s">
        <v>180</v>
      </c>
      <c r="V27" s="189" t="s">
        <v>181</v>
      </c>
    </row>
    <row r="28" spans="1:22" ht="194.25" customHeight="1">
      <c r="A28" s="29"/>
      <c r="B28" s="30" t="s">
        <v>52</v>
      </c>
      <c r="C28" s="5">
        <f t="shared" si="6"/>
        <v>4487.3</v>
      </c>
      <c r="D28" s="5">
        <v>3846</v>
      </c>
      <c r="E28" s="5">
        <v>449</v>
      </c>
      <c r="F28" s="5">
        <f>D28*5%</f>
        <v>192.3</v>
      </c>
      <c r="G28" s="5">
        <f t="shared" si="3"/>
        <v>329</v>
      </c>
      <c r="H28" s="5">
        <f>'[2]PL 03'!$U$38</f>
        <v>329</v>
      </c>
      <c r="I28" s="5"/>
      <c r="J28" s="5">
        <f t="shared" si="4"/>
        <v>4295</v>
      </c>
      <c r="K28" s="73">
        <f>D28+E28</f>
        <v>4295</v>
      </c>
      <c r="L28" s="5"/>
      <c r="M28" s="64"/>
      <c r="N28" s="32">
        <f t="shared" si="5"/>
        <v>0.07660069848661234</v>
      </c>
      <c r="O28" s="32">
        <f t="shared" si="2"/>
        <v>1</v>
      </c>
      <c r="P28" s="32"/>
      <c r="Q28" s="32"/>
      <c r="R28" s="116"/>
      <c r="S28" s="33" t="s">
        <v>93</v>
      </c>
      <c r="T28" s="188"/>
      <c r="U28" s="190"/>
      <c r="V28" s="190"/>
    </row>
    <row r="29" spans="1:22" s="39" customFormat="1" ht="54" customHeight="1">
      <c r="A29" s="23">
        <v>9</v>
      </c>
      <c r="B29" s="27" t="s">
        <v>53</v>
      </c>
      <c r="C29" s="4">
        <f t="shared" si="6"/>
        <v>1048</v>
      </c>
      <c r="D29" s="4">
        <f>D30+D31</f>
        <v>816</v>
      </c>
      <c r="E29" s="4">
        <f aca="true" t="shared" si="11" ref="E29:L29">E30+E31</f>
        <v>191</v>
      </c>
      <c r="F29" s="4">
        <f t="shared" si="11"/>
        <v>41</v>
      </c>
      <c r="G29" s="4">
        <f t="shared" si="11"/>
        <v>0</v>
      </c>
      <c r="H29" s="4">
        <f t="shared" si="11"/>
        <v>0</v>
      </c>
      <c r="I29" s="4">
        <f t="shared" si="11"/>
        <v>0</v>
      </c>
      <c r="J29" s="4">
        <f t="shared" si="11"/>
        <v>816</v>
      </c>
      <c r="K29" s="4">
        <f>K30+K31</f>
        <v>816</v>
      </c>
      <c r="L29" s="4">
        <f t="shared" si="11"/>
        <v>0</v>
      </c>
      <c r="M29" s="24"/>
      <c r="N29" s="25">
        <f t="shared" si="5"/>
        <v>0</v>
      </c>
      <c r="O29" s="25">
        <f t="shared" si="2"/>
        <v>0.8103277060575969</v>
      </c>
      <c r="P29" s="25"/>
      <c r="Q29" s="25"/>
      <c r="R29" s="113"/>
      <c r="S29" s="33"/>
      <c r="T29" s="33"/>
      <c r="U29" s="56"/>
      <c r="V29" s="56"/>
    </row>
    <row r="30" spans="1:22" ht="51.75" customHeight="1">
      <c r="A30" s="70" t="s">
        <v>31</v>
      </c>
      <c r="B30" s="30" t="s">
        <v>54</v>
      </c>
      <c r="C30" s="5">
        <f t="shared" si="6"/>
        <v>191</v>
      </c>
      <c r="D30" s="5"/>
      <c r="E30" s="5">
        <v>191</v>
      </c>
      <c r="F30" s="5"/>
      <c r="G30" s="5">
        <f t="shared" si="3"/>
        <v>0</v>
      </c>
      <c r="H30" s="5"/>
      <c r="I30" s="5"/>
      <c r="J30" s="5">
        <f t="shared" si="4"/>
        <v>0</v>
      </c>
      <c r="K30" s="5"/>
      <c r="L30" s="5"/>
      <c r="M30" s="64"/>
      <c r="N30" s="32">
        <f t="shared" si="5"/>
        <v>0</v>
      </c>
      <c r="O30" s="32">
        <f t="shared" si="2"/>
        <v>0</v>
      </c>
      <c r="P30" s="32"/>
      <c r="Q30" s="5">
        <f>C30</f>
        <v>191</v>
      </c>
      <c r="R30" s="116" t="s">
        <v>182</v>
      </c>
      <c r="S30" s="33" t="s">
        <v>86</v>
      </c>
      <c r="T30" s="33"/>
      <c r="U30" s="57"/>
      <c r="V30" s="57"/>
    </row>
    <row r="31" spans="1:22" ht="90.75" customHeight="1">
      <c r="A31" s="70" t="s">
        <v>31</v>
      </c>
      <c r="B31" s="30" t="s">
        <v>55</v>
      </c>
      <c r="C31" s="5">
        <f t="shared" si="6"/>
        <v>857</v>
      </c>
      <c r="D31" s="5">
        <v>816</v>
      </c>
      <c r="E31" s="5"/>
      <c r="F31" s="5">
        <f>'[2]PL 03'!$O$41</f>
        <v>41</v>
      </c>
      <c r="G31" s="5">
        <f t="shared" si="3"/>
        <v>0</v>
      </c>
      <c r="H31" s="5"/>
      <c r="I31" s="5"/>
      <c r="J31" s="5">
        <f t="shared" si="4"/>
        <v>816</v>
      </c>
      <c r="K31" s="5">
        <v>816</v>
      </c>
      <c r="L31" s="5"/>
      <c r="M31" s="64"/>
      <c r="N31" s="32">
        <f t="shared" si="5"/>
        <v>0</v>
      </c>
      <c r="O31" s="32">
        <f t="shared" si="2"/>
        <v>1</v>
      </c>
      <c r="P31" s="32"/>
      <c r="Q31" s="32"/>
      <c r="R31" s="116"/>
      <c r="S31" s="33" t="s">
        <v>86</v>
      </c>
      <c r="T31" s="33" t="s">
        <v>183</v>
      </c>
      <c r="U31" s="57" t="s">
        <v>184</v>
      </c>
      <c r="V31" s="57" t="s">
        <v>185</v>
      </c>
    </row>
    <row r="32" spans="1:22" s="39" customFormat="1" ht="63" customHeight="1">
      <c r="A32" s="23">
        <v>10</v>
      </c>
      <c r="B32" s="27" t="s">
        <v>56</v>
      </c>
      <c r="C32" s="4">
        <f t="shared" si="6"/>
        <v>2820</v>
      </c>
      <c r="D32" s="4">
        <f>D33+D34+D35</f>
        <v>2510</v>
      </c>
      <c r="E32" s="4">
        <f aca="true" t="shared" si="12" ref="E32:L32">E33+E34+E35</f>
        <v>184</v>
      </c>
      <c r="F32" s="4">
        <f t="shared" si="12"/>
        <v>126</v>
      </c>
      <c r="G32" s="4">
        <f t="shared" si="12"/>
        <v>0</v>
      </c>
      <c r="H32" s="4">
        <f t="shared" si="12"/>
        <v>0</v>
      </c>
      <c r="I32" s="4">
        <f t="shared" si="12"/>
        <v>0</v>
      </c>
      <c r="J32" s="4">
        <f t="shared" si="12"/>
        <v>2089</v>
      </c>
      <c r="K32" s="4">
        <f t="shared" si="12"/>
        <v>2089</v>
      </c>
      <c r="L32" s="4">
        <f t="shared" si="12"/>
        <v>0</v>
      </c>
      <c r="M32" s="24"/>
      <c r="N32" s="25">
        <f t="shared" si="5"/>
        <v>0</v>
      </c>
      <c r="O32" s="25">
        <f t="shared" si="2"/>
        <v>0.7754268745360059</v>
      </c>
      <c r="P32" s="25"/>
      <c r="Q32" s="25"/>
      <c r="R32" s="113"/>
      <c r="S32" s="33"/>
      <c r="T32" s="33"/>
      <c r="U32" s="56"/>
      <c r="V32" s="56"/>
    </row>
    <row r="33" spans="1:22" ht="161.25" customHeight="1">
      <c r="A33" s="70" t="s">
        <v>31</v>
      </c>
      <c r="B33" s="30" t="s">
        <v>57</v>
      </c>
      <c r="C33" s="5">
        <f t="shared" si="6"/>
        <v>1603</v>
      </c>
      <c r="D33" s="5">
        <v>1527</v>
      </c>
      <c r="E33" s="5"/>
      <c r="F33" s="5">
        <f>'[2]PL 03'!$O$43</f>
        <v>76</v>
      </c>
      <c r="G33" s="5">
        <f t="shared" si="3"/>
        <v>0</v>
      </c>
      <c r="H33" s="5"/>
      <c r="I33" s="5">
        <v>0</v>
      </c>
      <c r="J33" s="5">
        <f t="shared" si="4"/>
        <v>1527</v>
      </c>
      <c r="K33" s="5">
        <v>1527</v>
      </c>
      <c r="L33" s="5"/>
      <c r="M33" s="64"/>
      <c r="N33" s="32">
        <f t="shared" si="5"/>
        <v>0</v>
      </c>
      <c r="O33" s="32">
        <f t="shared" si="2"/>
        <v>1</v>
      </c>
      <c r="P33" s="32"/>
      <c r="Q33" s="32"/>
      <c r="R33" s="116"/>
      <c r="S33" s="33" t="s">
        <v>94</v>
      </c>
      <c r="T33" s="33"/>
      <c r="U33" s="57" t="s">
        <v>83</v>
      </c>
      <c r="V33" s="57" t="s">
        <v>186</v>
      </c>
    </row>
    <row r="34" spans="1:22" ht="208.5" customHeight="1">
      <c r="A34" s="70" t="s">
        <v>31</v>
      </c>
      <c r="B34" s="30" t="s">
        <v>58</v>
      </c>
      <c r="C34" s="5">
        <f t="shared" si="6"/>
        <v>524</v>
      </c>
      <c r="D34" s="5">
        <v>432</v>
      </c>
      <c r="E34" s="5">
        <v>70</v>
      </c>
      <c r="F34" s="5">
        <f>'[2]PL 03'!$O$44</f>
        <v>22</v>
      </c>
      <c r="G34" s="5">
        <f t="shared" si="3"/>
        <v>0</v>
      </c>
      <c r="H34" s="5"/>
      <c r="I34" s="5">
        <v>0</v>
      </c>
      <c r="J34" s="5">
        <f t="shared" si="4"/>
        <v>432</v>
      </c>
      <c r="K34" s="5">
        <v>432</v>
      </c>
      <c r="L34" s="5"/>
      <c r="M34" s="64"/>
      <c r="N34" s="32">
        <f t="shared" si="5"/>
        <v>0</v>
      </c>
      <c r="O34" s="32">
        <f t="shared" si="2"/>
        <v>0.8605577689243028</v>
      </c>
      <c r="P34" s="32"/>
      <c r="Q34" s="32"/>
      <c r="R34" s="116"/>
      <c r="S34" s="33" t="s">
        <v>94</v>
      </c>
      <c r="T34" s="33"/>
      <c r="U34" s="57" t="s">
        <v>84</v>
      </c>
      <c r="V34" s="57"/>
    </row>
    <row r="35" spans="1:22" ht="103.5" customHeight="1">
      <c r="A35" s="70" t="s">
        <v>31</v>
      </c>
      <c r="B35" s="30" t="s">
        <v>59</v>
      </c>
      <c r="C35" s="5">
        <f t="shared" si="6"/>
        <v>693</v>
      </c>
      <c r="D35" s="5">
        <v>551</v>
      </c>
      <c r="E35" s="5">
        <v>114</v>
      </c>
      <c r="F35" s="5">
        <f>'[2]PL 03'!$O$45</f>
        <v>28</v>
      </c>
      <c r="G35" s="5">
        <f t="shared" si="3"/>
        <v>0</v>
      </c>
      <c r="H35" s="5"/>
      <c r="I35" s="5"/>
      <c r="J35" s="5">
        <f t="shared" si="4"/>
        <v>130</v>
      </c>
      <c r="K35" s="5">
        <v>130</v>
      </c>
      <c r="L35" s="5"/>
      <c r="M35" s="64"/>
      <c r="N35" s="32">
        <f t="shared" si="5"/>
        <v>0</v>
      </c>
      <c r="O35" s="32">
        <f t="shared" si="2"/>
        <v>0.19548872180451127</v>
      </c>
      <c r="P35" s="32"/>
      <c r="Q35" s="5">
        <f>C35-K35</f>
        <v>563</v>
      </c>
      <c r="R35" s="116" t="s">
        <v>187</v>
      </c>
      <c r="S35" s="33" t="s">
        <v>86</v>
      </c>
      <c r="T35" s="33" t="s">
        <v>188</v>
      </c>
      <c r="U35" s="57" t="s">
        <v>189</v>
      </c>
      <c r="V35" s="57" t="s">
        <v>190</v>
      </c>
    </row>
    <row r="36" spans="1:22" ht="16.5" thickBot="1">
      <c r="A36" s="135"/>
      <c r="B36" s="136"/>
      <c r="C36" s="120"/>
      <c r="D36" s="120"/>
      <c r="E36" s="120"/>
      <c r="F36" s="120"/>
      <c r="G36" s="120"/>
      <c r="H36" s="120"/>
      <c r="I36" s="120"/>
      <c r="J36" s="120"/>
      <c r="K36" s="120"/>
      <c r="L36" s="120"/>
      <c r="M36" s="121"/>
      <c r="N36" s="122"/>
      <c r="O36" s="123"/>
      <c r="P36" s="123"/>
      <c r="Q36" s="123"/>
      <c r="R36" s="123"/>
      <c r="S36" s="124"/>
      <c r="T36" s="124"/>
      <c r="U36" s="137"/>
      <c r="V36" s="138"/>
    </row>
    <row r="37" ht="16.5" thickTop="1"/>
  </sheetData>
  <sheetProtection/>
  <mergeCells count="36">
    <mergeCell ref="T27:T28"/>
    <mergeCell ref="U27:U28"/>
    <mergeCell ref="V27:V28"/>
    <mergeCell ref="U6:U9"/>
    <mergeCell ref="P6:P9"/>
    <mergeCell ref="Q6:Q9"/>
    <mergeCell ref="R6:R9"/>
    <mergeCell ref="T6:T9"/>
    <mergeCell ref="V6:V9"/>
    <mergeCell ref="B6:B9"/>
    <mergeCell ref="D8:E8"/>
    <mergeCell ref="A6:A9"/>
    <mergeCell ref="K8:K9"/>
    <mergeCell ref="J7:J9"/>
    <mergeCell ref="S6:S9"/>
    <mergeCell ref="C7:C9"/>
    <mergeCell ref="D7:F7"/>
    <mergeCell ref="G7:G9"/>
    <mergeCell ref="H7:I7"/>
    <mergeCell ref="L8:L9"/>
    <mergeCell ref="C6:F6"/>
    <mergeCell ref="G6:I6"/>
    <mergeCell ref="H8:H9"/>
    <mergeCell ref="I8:I9"/>
    <mergeCell ref="F8:F9"/>
    <mergeCell ref="J6:L6"/>
    <mergeCell ref="N1:V1"/>
    <mergeCell ref="M6:M9"/>
    <mergeCell ref="N6:O6"/>
    <mergeCell ref="N7:N9"/>
    <mergeCell ref="O7:O9"/>
    <mergeCell ref="A2:V2"/>
    <mergeCell ref="A3:V3"/>
    <mergeCell ref="A4:V4"/>
    <mergeCell ref="K7:L7"/>
    <mergeCell ref="M5:O5"/>
  </mergeCells>
  <printOptions/>
  <pageMargins left="0.35433070866141736" right="0.1968503937007874" top="0.35433070866141736" bottom="0.4330708661417323" header="0.2362204724409449" footer="0.1968503937007874"/>
  <pageSetup fitToHeight="0" fitToWidth="1" horizontalDpi="300" verticalDpi="300" orientation="landscape" paperSize="9" scale="35" r:id="rId3"/>
  <headerFoot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35"/>
  <sheetViews>
    <sheetView view="pageBreakPreview" zoomScale="55" zoomScaleSheetLayoutView="55" zoomScalePageLayoutView="0" workbookViewId="0" topLeftCell="A19">
      <selection activeCell="R17" sqref="R17"/>
    </sheetView>
  </sheetViews>
  <sheetFormatPr defaultColWidth="8.88671875" defaultRowHeight="18.75"/>
  <cols>
    <col min="1" max="1" width="4.5546875" style="84" customWidth="1"/>
    <col min="2" max="2" width="28.4453125" style="85" customWidth="1"/>
    <col min="3" max="8" width="9.21484375" style="12" customWidth="1"/>
    <col min="9" max="10" width="9.21484375" style="13" customWidth="1"/>
    <col min="11" max="11" width="9.21484375" style="12" customWidth="1"/>
    <col min="12" max="12" width="9.21484375" style="13" customWidth="1"/>
    <col min="13" max="13" width="9.21484375" style="13" hidden="1" customWidth="1"/>
    <col min="14" max="14" width="7.5546875" style="106" customWidth="1"/>
    <col min="15" max="15" width="7.5546875" style="85" customWidth="1"/>
    <col min="16" max="16" width="10.21484375" style="60" customWidth="1"/>
    <col min="17" max="17" width="12.21484375" style="60" customWidth="1"/>
    <col min="18" max="18" width="11.21484375" style="61" customWidth="1"/>
    <col min="19" max="20" width="21.10546875" style="84" customWidth="1"/>
    <col min="21" max="21" width="40.5546875" style="109" customWidth="1"/>
    <col min="22" max="22" width="46.4453125" style="109" customWidth="1"/>
    <col min="23" max="23" width="9.88671875" style="85" bestFit="1" customWidth="1"/>
    <col min="24" max="16384" width="8.88671875" style="85" customWidth="1"/>
  </cols>
  <sheetData>
    <row r="1" spans="3:22" ht="15.75">
      <c r="C1" s="191" t="s">
        <v>202</v>
      </c>
      <c r="D1" s="191"/>
      <c r="E1" s="191"/>
      <c r="F1" s="191"/>
      <c r="G1" s="191"/>
      <c r="N1" s="86"/>
      <c r="O1" s="86"/>
      <c r="P1" s="86"/>
      <c r="Q1" s="86"/>
      <c r="R1" s="87"/>
      <c r="S1" s="86"/>
      <c r="T1" s="86"/>
      <c r="U1" s="86"/>
      <c r="V1" s="87"/>
    </row>
    <row r="2" spans="1:22" ht="18.75">
      <c r="A2" s="200" t="s">
        <v>102</v>
      </c>
      <c r="B2" s="200"/>
      <c r="C2" s="200"/>
      <c r="D2" s="200"/>
      <c r="E2" s="200"/>
      <c r="F2" s="200"/>
      <c r="G2" s="200"/>
      <c r="H2" s="200"/>
      <c r="I2" s="200"/>
      <c r="J2" s="200"/>
      <c r="K2" s="200"/>
      <c r="L2" s="200"/>
      <c r="M2" s="200"/>
      <c r="N2" s="200"/>
      <c r="O2" s="200"/>
      <c r="P2" s="200"/>
      <c r="Q2" s="200"/>
      <c r="R2" s="200"/>
      <c r="S2" s="200"/>
      <c r="T2" s="200"/>
      <c r="U2" s="200"/>
      <c r="V2" s="200"/>
    </row>
    <row r="3" spans="1:22" ht="18.75">
      <c r="A3" s="200" t="s">
        <v>35</v>
      </c>
      <c r="B3" s="200"/>
      <c r="C3" s="200"/>
      <c r="D3" s="200"/>
      <c r="E3" s="200"/>
      <c r="F3" s="200"/>
      <c r="G3" s="200"/>
      <c r="H3" s="200"/>
      <c r="I3" s="200"/>
      <c r="J3" s="200"/>
      <c r="K3" s="200"/>
      <c r="L3" s="200"/>
      <c r="M3" s="200"/>
      <c r="N3" s="200"/>
      <c r="O3" s="200"/>
      <c r="P3" s="200"/>
      <c r="Q3" s="200"/>
      <c r="R3" s="200"/>
      <c r="S3" s="200"/>
      <c r="T3" s="200"/>
      <c r="U3" s="200"/>
      <c r="V3" s="200"/>
    </row>
    <row r="4" spans="1:22" ht="15.75">
      <c r="A4" s="201" t="s">
        <v>127</v>
      </c>
      <c r="B4" s="201"/>
      <c r="C4" s="201"/>
      <c r="D4" s="201"/>
      <c r="E4" s="201"/>
      <c r="F4" s="201"/>
      <c r="G4" s="201"/>
      <c r="H4" s="201"/>
      <c r="I4" s="201"/>
      <c r="J4" s="201"/>
      <c r="K4" s="201"/>
      <c r="L4" s="201"/>
      <c r="M4" s="201"/>
      <c r="N4" s="201"/>
      <c r="O4" s="201"/>
      <c r="P4" s="201"/>
      <c r="Q4" s="201"/>
      <c r="R4" s="201"/>
      <c r="S4" s="201"/>
      <c r="T4" s="201"/>
      <c r="U4" s="201"/>
      <c r="V4" s="201"/>
    </row>
    <row r="5" spans="1:23" s="74" customFormat="1" ht="15.75">
      <c r="A5" s="14"/>
      <c r="B5" s="15"/>
      <c r="C5" s="16"/>
      <c r="D5" s="16"/>
      <c r="E5" s="16"/>
      <c r="F5" s="16"/>
      <c r="G5" s="16"/>
      <c r="H5" s="16"/>
      <c r="I5" s="17"/>
      <c r="J5" s="17"/>
      <c r="K5" s="16"/>
      <c r="L5" s="165"/>
      <c r="M5" s="165"/>
      <c r="N5" s="165"/>
      <c r="O5" s="165"/>
      <c r="P5" s="76"/>
      <c r="Q5" s="76"/>
      <c r="R5" s="53"/>
      <c r="S5" s="18"/>
      <c r="T5" s="18"/>
      <c r="U5" s="19"/>
      <c r="V5" s="19" t="s">
        <v>199</v>
      </c>
      <c r="W5" s="20"/>
    </row>
    <row r="6" spans="1:23" s="74" customFormat="1" ht="36" customHeight="1">
      <c r="A6" s="202" t="s">
        <v>20</v>
      </c>
      <c r="B6" s="202" t="s">
        <v>19</v>
      </c>
      <c r="C6" s="150" t="s">
        <v>27</v>
      </c>
      <c r="D6" s="151"/>
      <c r="E6" s="151"/>
      <c r="F6" s="152"/>
      <c r="G6" s="150" t="s">
        <v>106</v>
      </c>
      <c r="H6" s="151"/>
      <c r="I6" s="152"/>
      <c r="J6" s="150" t="s">
        <v>24</v>
      </c>
      <c r="K6" s="151"/>
      <c r="L6" s="152"/>
      <c r="M6" s="153"/>
      <c r="N6" s="195" t="s">
        <v>119</v>
      </c>
      <c r="O6" s="196"/>
      <c r="P6" s="172" t="s">
        <v>113</v>
      </c>
      <c r="Q6" s="172" t="s">
        <v>114</v>
      </c>
      <c r="R6" s="172" t="s">
        <v>115</v>
      </c>
      <c r="S6" s="192" t="s">
        <v>85</v>
      </c>
      <c r="T6" s="192" t="s">
        <v>120</v>
      </c>
      <c r="U6" s="192" t="s">
        <v>121</v>
      </c>
      <c r="V6" s="192" t="s">
        <v>124</v>
      </c>
      <c r="W6" s="20"/>
    </row>
    <row r="7" spans="1:22" s="87" customFormat="1" ht="24" customHeight="1">
      <c r="A7" s="203"/>
      <c r="B7" s="203"/>
      <c r="C7" s="153" t="s">
        <v>18</v>
      </c>
      <c r="D7" s="150" t="s">
        <v>17</v>
      </c>
      <c r="E7" s="151"/>
      <c r="F7" s="152"/>
      <c r="G7" s="153" t="s">
        <v>18</v>
      </c>
      <c r="H7" s="150" t="s">
        <v>17</v>
      </c>
      <c r="I7" s="152"/>
      <c r="J7" s="153" t="s">
        <v>18</v>
      </c>
      <c r="K7" s="150" t="s">
        <v>17</v>
      </c>
      <c r="L7" s="152"/>
      <c r="M7" s="160"/>
      <c r="N7" s="197" t="s">
        <v>28</v>
      </c>
      <c r="O7" s="197" t="s">
        <v>29</v>
      </c>
      <c r="P7" s="173"/>
      <c r="Q7" s="173"/>
      <c r="R7" s="173"/>
      <c r="S7" s="193"/>
      <c r="T7" s="193"/>
      <c r="U7" s="193"/>
      <c r="V7" s="193"/>
    </row>
    <row r="8" spans="1:22" s="87" customFormat="1" ht="20.25" customHeight="1">
      <c r="A8" s="203"/>
      <c r="B8" s="203"/>
      <c r="C8" s="160"/>
      <c r="D8" s="150" t="s">
        <v>25</v>
      </c>
      <c r="E8" s="152"/>
      <c r="F8" s="153" t="s">
        <v>26</v>
      </c>
      <c r="G8" s="160"/>
      <c r="H8" s="153" t="s">
        <v>25</v>
      </c>
      <c r="I8" s="153" t="s">
        <v>26</v>
      </c>
      <c r="J8" s="160"/>
      <c r="K8" s="153" t="s">
        <v>25</v>
      </c>
      <c r="L8" s="153" t="s">
        <v>26</v>
      </c>
      <c r="M8" s="160"/>
      <c r="N8" s="198"/>
      <c r="O8" s="198"/>
      <c r="P8" s="173"/>
      <c r="Q8" s="173"/>
      <c r="R8" s="173"/>
      <c r="S8" s="193"/>
      <c r="T8" s="193"/>
      <c r="U8" s="193"/>
      <c r="V8" s="193"/>
    </row>
    <row r="9" spans="1:22" s="87" customFormat="1" ht="36" customHeight="1">
      <c r="A9" s="204"/>
      <c r="B9" s="204"/>
      <c r="C9" s="154"/>
      <c r="D9" s="21" t="s">
        <v>30</v>
      </c>
      <c r="E9" s="21" t="s">
        <v>33</v>
      </c>
      <c r="F9" s="154"/>
      <c r="G9" s="154"/>
      <c r="H9" s="154"/>
      <c r="I9" s="154"/>
      <c r="J9" s="154"/>
      <c r="K9" s="154"/>
      <c r="L9" s="154"/>
      <c r="M9" s="154"/>
      <c r="N9" s="199"/>
      <c r="O9" s="199"/>
      <c r="P9" s="174"/>
      <c r="Q9" s="174"/>
      <c r="R9" s="174"/>
      <c r="S9" s="194"/>
      <c r="T9" s="194"/>
      <c r="U9" s="194"/>
      <c r="V9" s="194"/>
    </row>
    <row r="10" spans="1:22" s="86" customFormat="1" ht="24" customHeight="1">
      <c r="A10" s="88"/>
      <c r="B10" s="88" t="s">
        <v>128</v>
      </c>
      <c r="C10" s="4">
        <f>D10+E10+F10</f>
        <v>59018.979376</v>
      </c>
      <c r="D10" s="4">
        <f aca="true" t="shared" si="0" ref="D10:I10">D11+D14+D15+D18+D24+D25+D28</f>
        <v>48468</v>
      </c>
      <c r="E10" s="4">
        <f>E11+E14+E15+E18+E24+E25+E28</f>
        <v>8807.979376000001</v>
      </c>
      <c r="F10" s="4">
        <f t="shared" si="0"/>
        <v>1743</v>
      </c>
      <c r="G10" s="4">
        <f t="shared" si="0"/>
        <v>3908.527</v>
      </c>
      <c r="H10" s="4">
        <f t="shared" si="0"/>
        <v>3908.527</v>
      </c>
      <c r="I10" s="4">
        <f t="shared" si="0"/>
        <v>0</v>
      </c>
      <c r="J10" s="4">
        <f aca="true" t="shared" si="1" ref="J10:J19">K10+L10</f>
        <v>52564.1</v>
      </c>
      <c r="K10" s="4">
        <f>K11+K14+K15+K18+K24+K25+K28</f>
        <v>51378.1</v>
      </c>
      <c r="L10" s="4">
        <f>L11+L14+L15+L18+L24+L25+L28</f>
        <v>1186</v>
      </c>
      <c r="M10" s="4"/>
      <c r="N10" s="65">
        <f aca="true" t="shared" si="2" ref="N10:N17">G10/C10</f>
        <v>0.06622491682039147</v>
      </c>
      <c r="O10" s="65">
        <f aca="true" t="shared" si="3" ref="O10:O17">J10/C10</f>
        <v>0.890630447285829</v>
      </c>
      <c r="P10" s="25"/>
      <c r="Q10" s="4">
        <f>+C10-J10</f>
        <v>6454.879376000004</v>
      </c>
      <c r="R10" s="89"/>
      <c r="S10" s="66"/>
      <c r="T10" s="66"/>
      <c r="U10" s="88"/>
      <c r="V10" s="88"/>
    </row>
    <row r="11" spans="1:22" s="86" customFormat="1" ht="54" customHeight="1">
      <c r="A11" s="88">
        <v>1</v>
      </c>
      <c r="B11" s="90" t="s">
        <v>16</v>
      </c>
      <c r="C11" s="4">
        <f>C12+C13</f>
        <v>11035</v>
      </c>
      <c r="D11" s="4">
        <f>D12+D13</f>
        <v>10714</v>
      </c>
      <c r="E11" s="4">
        <f>E12+E13</f>
        <v>0</v>
      </c>
      <c r="F11" s="4">
        <f>F12+F13</f>
        <v>321</v>
      </c>
      <c r="G11" s="4">
        <f>H11+I11</f>
        <v>2614.747</v>
      </c>
      <c r="H11" s="4">
        <f>H12+H13</f>
        <v>2614.747</v>
      </c>
      <c r="I11" s="4">
        <f>I12+I13</f>
        <v>0</v>
      </c>
      <c r="J11" s="4">
        <f t="shared" si="1"/>
        <v>11035</v>
      </c>
      <c r="K11" s="4">
        <f>K12+K13</f>
        <v>10714</v>
      </c>
      <c r="L11" s="4">
        <f>L12+L13</f>
        <v>321</v>
      </c>
      <c r="M11" s="4"/>
      <c r="N11" s="65">
        <f t="shared" si="2"/>
        <v>0.23695033982782054</v>
      </c>
      <c r="O11" s="65">
        <f t="shared" si="3"/>
        <v>1</v>
      </c>
      <c r="P11" s="25"/>
      <c r="Q11" s="5">
        <f aca="true" t="shared" si="4" ref="Q11:Q29">+C11-J11</f>
        <v>0</v>
      </c>
      <c r="R11" s="89"/>
      <c r="S11" s="66"/>
      <c r="T11" s="66"/>
      <c r="U11" s="91"/>
      <c r="V11" s="91"/>
    </row>
    <row r="12" spans="1:22" ht="162" customHeight="1">
      <c r="A12" s="92" t="s">
        <v>31</v>
      </c>
      <c r="B12" s="93" t="s">
        <v>15</v>
      </c>
      <c r="C12" s="5">
        <f>D12+E12+F12</f>
        <v>4433</v>
      </c>
      <c r="D12" s="5">
        <v>4304</v>
      </c>
      <c r="E12" s="5"/>
      <c r="F12" s="5">
        <v>129</v>
      </c>
      <c r="G12" s="5">
        <f aca="true" t="shared" si="5" ref="G12:G30">H12+I12</f>
        <v>0</v>
      </c>
      <c r="H12" s="5">
        <v>0</v>
      </c>
      <c r="I12" s="31"/>
      <c r="J12" s="5">
        <f t="shared" si="1"/>
        <v>4433</v>
      </c>
      <c r="K12" s="94">
        <v>4304</v>
      </c>
      <c r="L12" s="94">
        <v>129</v>
      </c>
      <c r="M12" s="5"/>
      <c r="N12" s="67">
        <f t="shared" si="2"/>
        <v>0</v>
      </c>
      <c r="O12" s="95">
        <f t="shared" si="3"/>
        <v>1</v>
      </c>
      <c r="P12" s="32"/>
      <c r="Q12" s="5">
        <f t="shared" si="4"/>
        <v>0</v>
      </c>
      <c r="R12" s="33"/>
      <c r="S12" s="68" t="s">
        <v>95</v>
      </c>
      <c r="T12" s="68" t="s">
        <v>129</v>
      </c>
      <c r="U12" s="91" t="s">
        <v>122</v>
      </c>
      <c r="V12" s="91" t="s">
        <v>116</v>
      </c>
    </row>
    <row r="13" spans="1:22" ht="68.25" customHeight="1">
      <c r="A13" s="92" t="s">
        <v>31</v>
      </c>
      <c r="B13" s="93" t="s">
        <v>14</v>
      </c>
      <c r="C13" s="5">
        <f>D13+E13+F13</f>
        <v>6602</v>
      </c>
      <c r="D13" s="5">
        <v>6410</v>
      </c>
      <c r="E13" s="5"/>
      <c r="F13" s="5">
        <v>192</v>
      </c>
      <c r="G13" s="5">
        <f>H13+I13</f>
        <v>2614.747</v>
      </c>
      <c r="H13" s="96">
        <f>2200+414.747</f>
        <v>2614.747</v>
      </c>
      <c r="I13" s="5"/>
      <c r="J13" s="5">
        <f t="shared" si="1"/>
        <v>6602</v>
      </c>
      <c r="K13" s="5">
        <v>6410</v>
      </c>
      <c r="L13" s="5">
        <v>192</v>
      </c>
      <c r="M13" s="5"/>
      <c r="N13" s="67">
        <f t="shared" si="2"/>
        <v>0.39605377158436833</v>
      </c>
      <c r="O13" s="95">
        <f t="shared" si="3"/>
        <v>1</v>
      </c>
      <c r="P13" s="32"/>
      <c r="Q13" s="5">
        <f t="shared" si="4"/>
        <v>0</v>
      </c>
      <c r="R13" s="33"/>
      <c r="S13" s="68" t="s">
        <v>96</v>
      </c>
      <c r="T13" s="68" t="s">
        <v>130</v>
      </c>
      <c r="U13" s="91" t="s">
        <v>123</v>
      </c>
      <c r="V13" s="91" t="s">
        <v>81</v>
      </c>
    </row>
    <row r="14" spans="1:22" s="86" customFormat="1" ht="54" customHeight="1">
      <c r="A14" s="88">
        <v>2</v>
      </c>
      <c r="B14" s="90" t="s">
        <v>13</v>
      </c>
      <c r="C14" s="4">
        <f>D14+E14+F14</f>
        <v>15873</v>
      </c>
      <c r="D14" s="4">
        <v>11123</v>
      </c>
      <c r="E14" s="4">
        <v>4416</v>
      </c>
      <c r="F14" s="4">
        <f>334</f>
        <v>334</v>
      </c>
      <c r="G14" s="4">
        <f>H14+I14</f>
        <v>0</v>
      </c>
      <c r="H14" s="4">
        <v>0</v>
      </c>
      <c r="I14" s="34"/>
      <c r="J14" s="4">
        <f t="shared" si="1"/>
        <v>15873</v>
      </c>
      <c r="K14" s="4">
        <f>D14+E14</f>
        <v>15539</v>
      </c>
      <c r="L14" s="4">
        <v>334</v>
      </c>
      <c r="M14" s="4"/>
      <c r="N14" s="67">
        <f t="shared" si="2"/>
        <v>0</v>
      </c>
      <c r="O14" s="95">
        <f t="shared" si="3"/>
        <v>1</v>
      </c>
      <c r="P14" s="32"/>
      <c r="Q14" s="5">
        <f t="shared" si="4"/>
        <v>0</v>
      </c>
      <c r="R14" s="33"/>
      <c r="S14" s="68" t="s">
        <v>97</v>
      </c>
      <c r="T14" s="68"/>
      <c r="U14" s="91"/>
      <c r="V14" s="91" t="s">
        <v>131</v>
      </c>
    </row>
    <row r="15" spans="1:22" s="86" customFormat="1" ht="36" customHeight="1">
      <c r="A15" s="88">
        <v>3</v>
      </c>
      <c r="B15" s="90" t="s">
        <v>12</v>
      </c>
      <c r="C15" s="4">
        <f>C16+C17</f>
        <v>8693</v>
      </c>
      <c r="D15" s="4">
        <f>D16+D17</f>
        <v>6623</v>
      </c>
      <c r="E15" s="4">
        <f>E16+E17</f>
        <v>1872</v>
      </c>
      <c r="F15" s="4">
        <f>F16+F17</f>
        <v>198</v>
      </c>
      <c r="G15" s="4">
        <f>H15+I15</f>
        <v>110.03</v>
      </c>
      <c r="H15" s="4">
        <f>H16+H17</f>
        <v>110.03</v>
      </c>
      <c r="I15" s="34"/>
      <c r="J15" s="4">
        <f t="shared" si="1"/>
        <v>8639</v>
      </c>
      <c r="K15" s="4">
        <f>K16+K17</f>
        <v>8495</v>
      </c>
      <c r="L15" s="4">
        <f>L16+L17</f>
        <v>144</v>
      </c>
      <c r="M15" s="4"/>
      <c r="N15" s="67">
        <f t="shared" si="2"/>
        <v>0.012657310479696307</v>
      </c>
      <c r="O15" s="95">
        <f t="shared" si="3"/>
        <v>0.9937881053721385</v>
      </c>
      <c r="P15" s="25"/>
      <c r="Q15" s="5">
        <f t="shared" si="4"/>
        <v>54</v>
      </c>
      <c r="R15" s="89"/>
      <c r="S15" s="66"/>
      <c r="T15" s="66"/>
      <c r="U15" s="91"/>
      <c r="V15" s="91"/>
    </row>
    <row r="16" spans="1:22" ht="54" customHeight="1">
      <c r="A16" s="92" t="s">
        <v>31</v>
      </c>
      <c r="B16" s="93" t="s">
        <v>11</v>
      </c>
      <c r="C16" s="5">
        <f>D16+E16+F16</f>
        <v>6824</v>
      </c>
      <c r="D16" s="5">
        <v>4808</v>
      </c>
      <c r="E16" s="5">
        <v>1872</v>
      </c>
      <c r="F16" s="5">
        <f>144</f>
        <v>144</v>
      </c>
      <c r="G16" s="5">
        <f>H16+I16</f>
        <v>0</v>
      </c>
      <c r="H16" s="5">
        <v>0</v>
      </c>
      <c r="I16" s="31"/>
      <c r="J16" s="5">
        <f t="shared" si="1"/>
        <v>6824</v>
      </c>
      <c r="K16" s="5">
        <v>6680</v>
      </c>
      <c r="L16" s="5">
        <v>144</v>
      </c>
      <c r="M16" s="5"/>
      <c r="N16" s="67">
        <f t="shared" si="2"/>
        <v>0</v>
      </c>
      <c r="O16" s="95">
        <f t="shared" si="3"/>
        <v>1</v>
      </c>
      <c r="P16" s="32"/>
      <c r="Q16" s="5">
        <f t="shared" si="4"/>
        <v>0</v>
      </c>
      <c r="R16" s="33"/>
      <c r="S16" s="68" t="s">
        <v>97</v>
      </c>
      <c r="T16" s="68"/>
      <c r="U16" s="91"/>
      <c r="V16" s="91" t="s">
        <v>131</v>
      </c>
    </row>
    <row r="17" spans="1:22" ht="163.5" customHeight="1">
      <c r="A17" s="92" t="s">
        <v>31</v>
      </c>
      <c r="B17" s="93" t="s">
        <v>10</v>
      </c>
      <c r="C17" s="5">
        <f>D17+E17+F17</f>
        <v>1869</v>
      </c>
      <c r="D17" s="5">
        <v>1815</v>
      </c>
      <c r="E17" s="5"/>
      <c r="F17" s="5">
        <v>54</v>
      </c>
      <c r="G17" s="5">
        <f>H17+I17</f>
        <v>110.03</v>
      </c>
      <c r="H17" s="5">
        <v>110.03</v>
      </c>
      <c r="I17" s="31"/>
      <c r="J17" s="5">
        <f t="shared" si="1"/>
        <v>1815</v>
      </c>
      <c r="K17" s="5">
        <v>1815</v>
      </c>
      <c r="L17" s="5"/>
      <c r="M17" s="5"/>
      <c r="N17" s="67">
        <f t="shared" si="2"/>
        <v>0.05887105403959337</v>
      </c>
      <c r="O17" s="95">
        <f t="shared" si="3"/>
        <v>0.971107544141252</v>
      </c>
      <c r="P17" s="32"/>
      <c r="Q17" s="5">
        <f t="shared" si="4"/>
        <v>54</v>
      </c>
      <c r="R17" s="33" t="s">
        <v>132</v>
      </c>
      <c r="S17" s="68" t="s">
        <v>98</v>
      </c>
      <c r="T17" s="68" t="s">
        <v>133</v>
      </c>
      <c r="U17" s="91" t="s">
        <v>117</v>
      </c>
      <c r="V17" s="91" t="s">
        <v>118</v>
      </c>
    </row>
    <row r="18" spans="1:22" s="86" customFormat="1" ht="36" customHeight="1">
      <c r="A18" s="88">
        <v>4</v>
      </c>
      <c r="B18" s="90" t="s">
        <v>9</v>
      </c>
      <c r="C18" s="4">
        <f>C19+C22+C23</f>
        <v>7708.5809</v>
      </c>
      <c r="D18" s="4">
        <f>D19+D22+D23</f>
        <v>5566</v>
      </c>
      <c r="E18" s="4">
        <f>E19+E22+E23</f>
        <v>1975.5809</v>
      </c>
      <c r="F18" s="4">
        <f>F19+F22+F23</f>
        <v>167</v>
      </c>
      <c r="G18" s="4">
        <f t="shared" si="5"/>
        <v>1005</v>
      </c>
      <c r="H18" s="4">
        <f>H19+H22+H23</f>
        <v>1005</v>
      </c>
      <c r="I18" s="4">
        <f>I19+I22+I23</f>
        <v>0</v>
      </c>
      <c r="J18" s="4">
        <f>K18+L18</f>
        <v>2052.1</v>
      </c>
      <c r="K18" s="4">
        <f>K19+K22+K23</f>
        <v>2052.1</v>
      </c>
      <c r="L18" s="4">
        <f>L19+L22+L23</f>
        <v>0</v>
      </c>
      <c r="M18" s="4"/>
      <c r="N18" s="67">
        <f aca="true" t="shared" si="6" ref="N18:N30">G18/C18</f>
        <v>0.13037419118219282</v>
      </c>
      <c r="O18" s="95">
        <f aca="true" t="shared" si="7" ref="O18:O30">J18/C18</f>
        <v>0.26620982858206754</v>
      </c>
      <c r="P18" s="77"/>
      <c r="Q18" s="5">
        <f t="shared" si="4"/>
        <v>5656.4809000000005</v>
      </c>
      <c r="R18" s="143"/>
      <c r="S18" s="66"/>
      <c r="T18" s="66"/>
      <c r="U18" s="91"/>
      <c r="V18" s="91"/>
    </row>
    <row r="19" spans="1:22" ht="53.25" customHeight="1">
      <c r="A19" s="92" t="s">
        <v>31</v>
      </c>
      <c r="B19" s="93" t="s">
        <v>23</v>
      </c>
      <c r="C19" s="5">
        <f aca="true" t="shared" si="8" ref="C19:C27">D19+E19+F19</f>
        <v>4822.5809</v>
      </c>
      <c r="D19" s="5">
        <f>D20+D21</f>
        <v>3450</v>
      </c>
      <c r="E19" s="5">
        <f>E20+E21</f>
        <v>1269.5809</v>
      </c>
      <c r="F19" s="5">
        <v>103</v>
      </c>
      <c r="G19" s="5">
        <f t="shared" si="5"/>
        <v>1005</v>
      </c>
      <c r="H19" s="5">
        <v>1005</v>
      </c>
      <c r="I19" s="31"/>
      <c r="J19" s="5">
        <f t="shared" si="1"/>
        <v>1392.1</v>
      </c>
      <c r="K19" s="5">
        <f>K20+K21</f>
        <v>1392.1</v>
      </c>
      <c r="L19" s="5">
        <f>L20+L21</f>
        <v>0</v>
      </c>
      <c r="M19" s="5"/>
      <c r="N19" s="67">
        <f t="shared" si="6"/>
        <v>0.20839463781727333</v>
      </c>
      <c r="O19" s="95">
        <f t="shared" si="7"/>
        <v>0.28866286100042404</v>
      </c>
      <c r="P19" s="25"/>
      <c r="Q19" s="5">
        <f t="shared" si="4"/>
        <v>3430.4809</v>
      </c>
      <c r="R19" s="89"/>
      <c r="S19" s="68"/>
      <c r="T19" s="68"/>
      <c r="U19" s="91"/>
      <c r="V19" s="91"/>
    </row>
    <row r="20" spans="1:22" ht="78.75">
      <c r="A20" s="92" t="s">
        <v>32</v>
      </c>
      <c r="B20" s="93" t="s">
        <v>8</v>
      </c>
      <c r="C20" s="5">
        <f t="shared" si="8"/>
        <v>2850</v>
      </c>
      <c r="D20" s="5">
        <v>1816</v>
      </c>
      <c r="E20" s="5">
        <f>207+827</f>
        <v>1034</v>
      </c>
      <c r="F20" s="5"/>
      <c r="G20" s="5">
        <f t="shared" si="5"/>
        <v>0</v>
      </c>
      <c r="H20" s="5"/>
      <c r="I20" s="31"/>
      <c r="J20" s="5"/>
      <c r="K20" s="5"/>
      <c r="L20" s="31"/>
      <c r="M20" s="5"/>
      <c r="N20" s="67">
        <f t="shared" si="6"/>
        <v>0</v>
      </c>
      <c r="O20" s="95">
        <f t="shared" si="7"/>
        <v>0</v>
      </c>
      <c r="P20" s="32"/>
      <c r="Q20" s="5">
        <f t="shared" si="4"/>
        <v>2850</v>
      </c>
      <c r="R20" s="33" t="s">
        <v>134</v>
      </c>
      <c r="S20" s="68" t="s">
        <v>99</v>
      </c>
      <c r="T20" s="68"/>
      <c r="U20" s="91"/>
      <c r="V20" s="91"/>
    </row>
    <row r="21" spans="1:22" ht="82.5" customHeight="1">
      <c r="A21" s="92" t="s">
        <v>32</v>
      </c>
      <c r="B21" s="93" t="s">
        <v>7</v>
      </c>
      <c r="C21" s="5">
        <f t="shared" si="8"/>
        <v>1869.5809</v>
      </c>
      <c r="D21" s="5">
        <v>1634</v>
      </c>
      <c r="E21" s="5">
        <v>235.5809</v>
      </c>
      <c r="F21" s="5"/>
      <c r="G21" s="5">
        <f t="shared" si="5"/>
        <v>1005</v>
      </c>
      <c r="H21" s="5">
        <v>1005</v>
      </c>
      <c r="I21" s="31"/>
      <c r="J21" s="5">
        <f aca="true" t="shared" si="9" ref="J21:J28">K21+L21</f>
        <v>1392.1</v>
      </c>
      <c r="K21" s="82">
        <v>1392.1</v>
      </c>
      <c r="L21" s="31"/>
      <c r="M21" s="5"/>
      <c r="N21" s="67">
        <f t="shared" si="6"/>
        <v>0.5375536303350126</v>
      </c>
      <c r="O21" s="95">
        <f t="shared" si="7"/>
        <v>0.744605381879971</v>
      </c>
      <c r="P21" s="25"/>
      <c r="Q21" s="5">
        <f t="shared" si="4"/>
        <v>477.4809</v>
      </c>
      <c r="R21" s="33" t="s">
        <v>135</v>
      </c>
      <c r="S21" s="68" t="s">
        <v>90</v>
      </c>
      <c r="T21" s="68" t="s">
        <v>136</v>
      </c>
      <c r="U21" s="97" t="s">
        <v>74</v>
      </c>
      <c r="V21" s="91" t="s">
        <v>75</v>
      </c>
    </row>
    <row r="22" spans="1:22" ht="97.5" customHeight="1">
      <c r="A22" s="92" t="s">
        <v>31</v>
      </c>
      <c r="B22" s="93" t="s">
        <v>22</v>
      </c>
      <c r="C22" s="5">
        <f t="shared" si="8"/>
        <v>1285</v>
      </c>
      <c r="D22" s="5">
        <v>979</v>
      </c>
      <c r="E22" s="5">
        <v>276</v>
      </c>
      <c r="F22" s="5">
        <v>30</v>
      </c>
      <c r="G22" s="5">
        <f t="shared" si="5"/>
        <v>0</v>
      </c>
      <c r="H22" s="5">
        <v>0</v>
      </c>
      <c r="I22" s="31"/>
      <c r="J22" s="5">
        <f t="shared" si="9"/>
        <v>60</v>
      </c>
      <c r="K22" s="5">
        <v>60</v>
      </c>
      <c r="L22" s="31"/>
      <c r="M22" s="5"/>
      <c r="N22" s="67">
        <f t="shared" si="6"/>
        <v>0</v>
      </c>
      <c r="O22" s="95">
        <f t="shared" si="7"/>
        <v>0.04669260700389105</v>
      </c>
      <c r="P22" s="32"/>
      <c r="Q22" s="5">
        <f t="shared" si="4"/>
        <v>1225</v>
      </c>
      <c r="R22" s="33" t="s">
        <v>137</v>
      </c>
      <c r="S22" s="68" t="s">
        <v>89</v>
      </c>
      <c r="T22" s="68" t="s">
        <v>138</v>
      </c>
      <c r="U22" s="91" t="s">
        <v>139</v>
      </c>
      <c r="V22" s="91" t="s">
        <v>76</v>
      </c>
    </row>
    <row r="23" spans="1:22" ht="78.75">
      <c r="A23" s="92" t="s">
        <v>31</v>
      </c>
      <c r="B23" s="93" t="s">
        <v>21</v>
      </c>
      <c r="C23" s="5">
        <f t="shared" si="8"/>
        <v>1601</v>
      </c>
      <c r="D23" s="5">
        <v>1137</v>
      </c>
      <c r="E23" s="5">
        <v>430</v>
      </c>
      <c r="F23" s="5">
        <v>34</v>
      </c>
      <c r="G23" s="5">
        <f t="shared" si="5"/>
        <v>0</v>
      </c>
      <c r="H23" s="5">
        <v>0</v>
      </c>
      <c r="I23" s="31"/>
      <c r="J23" s="5">
        <f t="shared" si="9"/>
        <v>600</v>
      </c>
      <c r="K23" s="5">
        <v>600</v>
      </c>
      <c r="L23" s="31"/>
      <c r="M23" s="5"/>
      <c r="N23" s="67">
        <f t="shared" si="6"/>
        <v>0</v>
      </c>
      <c r="O23" s="95">
        <f t="shared" si="7"/>
        <v>0.3747657713928795</v>
      </c>
      <c r="P23" s="32"/>
      <c r="Q23" s="5">
        <f t="shared" si="4"/>
        <v>1001</v>
      </c>
      <c r="R23" s="33" t="s">
        <v>140</v>
      </c>
      <c r="S23" s="68" t="s">
        <v>89</v>
      </c>
      <c r="T23" s="68" t="s">
        <v>141</v>
      </c>
      <c r="U23" s="91" t="s">
        <v>142</v>
      </c>
      <c r="V23" s="91" t="s">
        <v>143</v>
      </c>
    </row>
    <row r="24" spans="1:22" s="86" customFormat="1" ht="57.75" customHeight="1">
      <c r="A24" s="88">
        <v>5</v>
      </c>
      <c r="B24" s="90" t="s">
        <v>6</v>
      </c>
      <c r="C24" s="4">
        <f t="shared" si="8"/>
        <v>11270</v>
      </c>
      <c r="D24" s="4">
        <v>10660</v>
      </c>
      <c r="E24" s="4"/>
      <c r="F24" s="4">
        <f>320+290</f>
        <v>610</v>
      </c>
      <c r="G24" s="4">
        <f t="shared" si="5"/>
        <v>0</v>
      </c>
      <c r="H24" s="4">
        <v>0</v>
      </c>
      <c r="I24" s="34"/>
      <c r="J24" s="4">
        <f t="shared" si="9"/>
        <v>10980</v>
      </c>
      <c r="K24" s="83">
        <v>10660</v>
      </c>
      <c r="L24" s="83">
        <v>320</v>
      </c>
      <c r="M24" s="4"/>
      <c r="N24" s="67">
        <f t="shared" si="6"/>
        <v>0</v>
      </c>
      <c r="O24" s="95">
        <f t="shared" si="7"/>
        <v>0.974267968056788</v>
      </c>
      <c r="P24" s="25"/>
      <c r="Q24" s="5">
        <f t="shared" si="4"/>
        <v>290</v>
      </c>
      <c r="R24" s="89"/>
      <c r="S24" s="68" t="s">
        <v>100</v>
      </c>
      <c r="T24" s="68" t="s">
        <v>144</v>
      </c>
      <c r="U24" s="91" t="s">
        <v>145</v>
      </c>
      <c r="V24" s="91" t="s">
        <v>77</v>
      </c>
    </row>
    <row r="25" spans="1:22" s="86" customFormat="1" ht="39" customHeight="1">
      <c r="A25" s="88">
        <v>6</v>
      </c>
      <c r="B25" s="90" t="s">
        <v>5</v>
      </c>
      <c r="C25" s="4">
        <f t="shared" si="8"/>
        <v>2643</v>
      </c>
      <c r="D25" s="4">
        <f>D26+D27</f>
        <v>2207</v>
      </c>
      <c r="E25" s="4">
        <f>E26+E27</f>
        <v>370</v>
      </c>
      <c r="F25" s="4">
        <f>F26+F27</f>
        <v>66</v>
      </c>
      <c r="G25" s="4">
        <f t="shared" si="5"/>
        <v>0</v>
      </c>
      <c r="H25" s="4">
        <f>H26+H27</f>
        <v>0</v>
      </c>
      <c r="I25" s="34"/>
      <c r="J25" s="4">
        <f t="shared" si="9"/>
        <v>2552</v>
      </c>
      <c r="K25" s="4">
        <f>K26+K27</f>
        <v>2500</v>
      </c>
      <c r="L25" s="4">
        <f>L26+L27</f>
        <v>52</v>
      </c>
      <c r="M25" s="4"/>
      <c r="N25" s="67">
        <f t="shared" si="6"/>
        <v>0</v>
      </c>
      <c r="O25" s="95">
        <f t="shared" si="7"/>
        <v>0.9655694286795309</v>
      </c>
      <c r="P25" s="25"/>
      <c r="Q25" s="5">
        <f t="shared" si="4"/>
        <v>91</v>
      </c>
      <c r="R25" s="89"/>
      <c r="S25" s="66"/>
      <c r="T25" s="66"/>
      <c r="U25" s="91"/>
      <c r="V25" s="91"/>
    </row>
    <row r="26" spans="1:22" ht="78.75">
      <c r="A26" s="92" t="s">
        <v>31</v>
      </c>
      <c r="B26" s="93" t="s">
        <v>4</v>
      </c>
      <c r="C26" s="5">
        <f t="shared" si="8"/>
        <v>2152</v>
      </c>
      <c r="D26" s="5">
        <v>1730</v>
      </c>
      <c r="E26" s="5">
        <v>370</v>
      </c>
      <c r="F26" s="5">
        <v>52</v>
      </c>
      <c r="G26" s="5">
        <f t="shared" si="5"/>
        <v>0</v>
      </c>
      <c r="H26" s="5">
        <v>0</v>
      </c>
      <c r="I26" s="31"/>
      <c r="J26" s="5">
        <f t="shared" si="9"/>
        <v>2152</v>
      </c>
      <c r="K26" s="5">
        <v>2100</v>
      </c>
      <c r="L26" s="5">
        <v>52</v>
      </c>
      <c r="M26" s="5"/>
      <c r="N26" s="67">
        <f t="shared" si="6"/>
        <v>0</v>
      </c>
      <c r="O26" s="95">
        <f t="shared" si="7"/>
        <v>1</v>
      </c>
      <c r="P26" s="25"/>
      <c r="Q26" s="5">
        <f t="shared" si="4"/>
        <v>0</v>
      </c>
      <c r="R26" s="89"/>
      <c r="S26" s="68" t="s">
        <v>91</v>
      </c>
      <c r="T26" s="68" t="s">
        <v>146</v>
      </c>
      <c r="U26" s="91" t="s">
        <v>78</v>
      </c>
      <c r="V26" s="91" t="s">
        <v>147</v>
      </c>
    </row>
    <row r="27" spans="1:22" ht="184.5" customHeight="1">
      <c r="A27" s="92" t="s">
        <v>31</v>
      </c>
      <c r="B27" s="93" t="s">
        <v>3</v>
      </c>
      <c r="C27" s="5">
        <f t="shared" si="8"/>
        <v>491</v>
      </c>
      <c r="D27" s="5">
        <v>477</v>
      </c>
      <c r="E27" s="5"/>
      <c r="F27" s="5">
        <v>14</v>
      </c>
      <c r="G27" s="5">
        <f t="shared" si="5"/>
        <v>0</v>
      </c>
      <c r="H27" s="5">
        <v>0</v>
      </c>
      <c r="I27" s="31"/>
      <c r="J27" s="5">
        <f t="shared" si="9"/>
        <v>400</v>
      </c>
      <c r="K27" s="5">
        <v>400</v>
      </c>
      <c r="L27" s="31"/>
      <c r="M27" s="5"/>
      <c r="N27" s="67">
        <f t="shared" si="6"/>
        <v>0</v>
      </c>
      <c r="O27" s="95">
        <f t="shared" si="7"/>
        <v>0.814663951120163</v>
      </c>
      <c r="P27" s="32"/>
      <c r="Q27" s="5">
        <f t="shared" si="4"/>
        <v>91</v>
      </c>
      <c r="R27" s="33" t="s">
        <v>148</v>
      </c>
      <c r="S27" s="68" t="s">
        <v>89</v>
      </c>
      <c r="T27" s="68" t="s">
        <v>149</v>
      </c>
      <c r="U27" s="91" t="s">
        <v>150</v>
      </c>
      <c r="V27" s="91" t="s">
        <v>151</v>
      </c>
    </row>
    <row r="28" spans="1:22" s="86" customFormat="1" ht="39" customHeight="1">
      <c r="A28" s="88">
        <v>7</v>
      </c>
      <c r="B28" s="90" t="s">
        <v>2</v>
      </c>
      <c r="C28" s="4">
        <f>C29+C30</f>
        <v>1796.3984759999998</v>
      </c>
      <c r="D28" s="4">
        <f>D29+D30</f>
        <v>1575</v>
      </c>
      <c r="E28" s="4">
        <f>E29+E30</f>
        <v>174.398476</v>
      </c>
      <c r="F28" s="4">
        <f>F29+F30</f>
        <v>47</v>
      </c>
      <c r="G28" s="4">
        <f t="shared" si="5"/>
        <v>178.75</v>
      </c>
      <c r="H28" s="4">
        <f>H29</f>
        <v>178.75</v>
      </c>
      <c r="I28" s="4">
        <f>I29</f>
        <v>0</v>
      </c>
      <c r="J28" s="4">
        <f t="shared" si="9"/>
        <v>1433</v>
      </c>
      <c r="K28" s="4">
        <f>K29+K30</f>
        <v>1418</v>
      </c>
      <c r="L28" s="4">
        <f>L29+L30</f>
        <v>15</v>
      </c>
      <c r="M28" s="4"/>
      <c r="N28" s="67">
        <f t="shared" si="6"/>
        <v>0.09950464910102719</v>
      </c>
      <c r="O28" s="95">
        <f t="shared" si="7"/>
        <v>0.797707200905018</v>
      </c>
      <c r="P28" s="32"/>
      <c r="Q28" s="5">
        <f t="shared" si="4"/>
        <v>363.39847599999985</v>
      </c>
      <c r="R28" s="33"/>
      <c r="S28" s="66"/>
      <c r="T28" s="66"/>
      <c r="U28" s="91"/>
      <c r="V28" s="91"/>
    </row>
    <row r="29" spans="1:22" ht="81.75" customHeight="1">
      <c r="A29" s="92" t="s">
        <v>31</v>
      </c>
      <c r="B29" s="93" t="s">
        <v>1</v>
      </c>
      <c r="C29" s="5">
        <f>D29+E29+F29</f>
        <v>1263.375</v>
      </c>
      <c r="D29" s="5">
        <v>1061</v>
      </c>
      <c r="E29" s="5">
        <v>170.375</v>
      </c>
      <c r="F29" s="5">
        <v>32</v>
      </c>
      <c r="G29" s="5">
        <f t="shared" si="5"/>
        <v>178.75</v>
      </c>
      <c r="H29" s="5">
        <v>178.75</v>
      </c>
      <c r="I29" s="31"/>
      <c r="J29" s="5">
        <v>900</v>
      </c>
      <c r="K29" s="5">
        <v>900</v>
      </c>
      <c r="L29" s="31"/>
      <c r="M29" s="5"/>
      <c r="N29" s="67">
        <f t="shared" si="6"/>
        <v>0.14148609874344514</v>
      </c>
      <c r="O29" s="95">
        <f t="shared" si="7"/>
        <v>0.7123775601068566</v>
      </c>
      <c r="P29" s="25"/>
      <c r="Q29" s="5">
        <f t="shared" si="4"/>
        <v>363.375</v>
      </c>
      <c r="R29" s="33" t="s">
        <v>140</v>
      </c>
      <c r="S29" s="68" t="s">
        <v>89</v>
      </c>
      <c r="T29" s="68" t="s">
        <v>152</v>
      </c>
      <c r="U29" s="91" t="s">
        <v>79</v>
      </c>
      <c r="V29" s="91" t="s">
        <v>80</v>
      </c>
    </row>
    <row r="30" spans="1:22" ht="83.25" customHeight="1">
      <c r="A30" s="92" t="s">
        <v>31</v>
      </c>
      <c r="B30" s="93" t="s">
        <v>0</v>
      </c>
      <c r="C30" s="5">
        <f>D30+E30+F30</f>
        <v>533.023476</v>
      </c>
      <c r="D30" s="5">
        <v>514</v>
      </c>
      <c r="E30" s="5">
        <v>4.023476</v>
      </c>
      <c r="F30" s="5">
        <v>15</v>
      </c>
      <c r="G30" s="4">
        <f t="shared" si="5"/>
        <v>0</v>
      </c>
      <c r="H30" s="5">
        <v>0</v>
      </c>
      <c r="I30" s="31"/>
      <c r="J30" s="5">
        <f>K30+L30</f>
        <v>533</v>
      </c>
      <c r="K30" s="5">
        <v>518</v>
      </c>
      <c r="L30" s="5">
        <v>15</v>
      </c>
      <c r="M30" s="5"/>
      <c r="N30" s="67">
        <f t="shared" si="6"/>
        <v>0</v>
      </c>
      <c r="O30" s="95">
        <f t="shared" si="7"/>
        <v>0.9999559569117366</v>
      </c>
      <c r="P30" s="32"/>
      <c r="Q30" s="5"/>
      <c r="R30" s="33"/>
      <c r="S30" s="68" t="s">
        <v>89</v>
      </c>
      <c r="T30" s="68" t="s">
        <v>153</v>
      </c>
      <c r="U30" s="91" t="s">
        <v>154</v>
      </c>
      <c r="V30" s="91" t="s">
        <v>155</v>
      </c>
    </row>
    <row r="31" spans="1:22" ht="16.5" thickBot="1">
      <c r="A31" s="98"/>
      <c r="B31" s="99"/>
      <c r="C31" s="100"/>
      <c r="D31" s="100"/>
      <c r="E31" s="100"/>
      <c r="F31" s="100"/>
      <c r="G31" s="100"/>
      <c r="H31" s="100"/>
      <c r="I31" s="101"/>
      <c r="J31" s="101"/>
      <c r="K31" s="100"/>
      <c r="L31" s="101"/>
      <c r="M31" s="101"/>
      <c r="N31" s="102"/>
      <c r="O31" s="99"/>
      <c r="P31" s="103"/>
      <c r="Q31" s="103"/>
      <c r="R31" s="104"/>
      <c r="S31" s="98"/>
      <c r="T31" s="98"/>
      <c r="U31" s="105"/>
      <c r="V31" s="105"/>
    </row>
    <row r="32" spans="16:18" ht="19.5" customHeight="1" thickTop="1">
      <c r="P32" s="107"/>
      <c r="Q32" s="107"/>
      <c r="R32" s="108"/>
    </row>
    <row r="33" spans="16:18" ht="15.75">
      <c r="P33" s="110"/>
      <c r="Q33" s="110"/>
      <c r="R33" s="111"/>
    </row>
    <row r="34" spans="16:18" ht="15.75">
      <c r="P34" s="110"/>
      <c r="Q34" s="110"/>
      <c r="R34" s="111"/>
    </row>
    <row r="35" spans="16:18" ht="15.75">
      <c r="P35" s="110"/>
      <c r="Q35" s="110"/>
      <c r="R35" s="111"/>
    </row>
  </sheetData>
  <sheetProtection/>
  <mergeCells count="33">
    <mergeCell ref="A2:V2"/>
    <mergeCell ref="A3:V3"/>
    <mergeCell ref="A4:V4"/>
    <mergeCell ref="S6:S9"/>
    <mergeCell ref="J6:L6"/>
    <mergeCell ref="H7:I7"/>
    <mergeCell ref="A6:A9"/>
    <mergeCell ref="B6:B9"/>
    <mergeCell ref="H8:H9"/>
    <mergeCell ref="D8:E8"/>
    <mergeCell ref="F8:F9"/>
    <mergeCell ref="C7:C9"/>
    <mergeCell ref="L8:L9"/>
    <mergeCell ref="D7:F7"/>
    <mergeCell ref="G6:I6"/>
    <mergeCell ref="M6:M9"/>
    <mergeCell ref="J7:J9"/>
    <mergeCell ref="I8:I9"/>
    <mergeCell ref="T6:T9"/>
    <mergeCell ref="U6:U9"/>
    <mergeCell ref="L5:O5"/>
    <mergeCell ref="K8:K9"/>
    <mergeCell ref="K7:L7"/>
    <mergeCell ref="P6:P9"/>
    <mergeCell ref="Q6:Q9"/>
    <mergeCell ref="R6:R9"/>
    <mergeCell ref="C6:F6"/>
    <mergeCell ref="C1:G1"/>
    <mergeCell ref="V6:V9"/>
    <mergeCell ref="N6:O6"/>
    <mergeCell ref="N7:N9"/>
    <mergeCell ref="O7:O9"/>
    <mergeCell ref="G7:G9"/>
  </mergeCells>
  <printOptions/>
  <pageMargins left="0.35433070866141736" right="0.1968503937007874" top="0.4724409448818898" bottom="0.5118110236220472" header="0.2362204724409449" footer="0.1968503937007874"/>
  <pageSetup fitToHeight="0" fitToWidth="1" horizontalDpi="300" verticalDpi="300" orientation="landscape" paperSize="9" scale="37" r:id="rId4"/>
  <headerFooter>
    <oddFooter>&amp;CPage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15"/>
  <sheetViews>
    <sheetView view="pageBreakPreview" zoomScale="85" zoomScaleNormal="85" zoomScaleSheetLayoutView="85" zoomScalePageLayoutView="0" workbookViewId="0" topLeftCell="A1">
      <selection activeCell="E9" sqref="E9"/>
    </sheetView>
  </sheetViews>
  <sheetFormatPr defaultColWidth="8.88671875" defaultRowHeight="18.75"/>
  <cols>
    <col min="1" max="1" width="4.5546875" style="6" customWidth="1"/>
    <col min="2" max="2" width="26.88671875" style="3" customWidth="1"/>
    <col min="3" max="8" width="8.77734375" style="35" customWidth="1"/>
    <col min="9" max="10" width="8.77734375" style="1" customWidth="1"/>
    <col min="11" max="11" width="8.77734375" style="35" customWidth="1"/>
    <col min="12" max="12" width="8.77734375" style="1" customWidth="1"/>
    <col min="13" max="13" width="8.77734375" style="1" hidden="1" customWidth="1"/>
    <col min="14" max="14" width="7.5546875" style="2" customWidth="1"/>
    <col min="15" max="15" width="7.5546875" style="3" customWidth="1"/>
    <col min="16" max="16" width="21.10546875" style="78" customWidth="1"/>
    <col min="17" max="17" width="23.3359375" style="78" customWidth="1"/>
    <col min="18" max="18" width="40.5546875" style="79" customWidth="1"/>
    <col min="19" max="19" width="46.4453125" style="79" customWidth="1"/>
    <col min="20" max="16384" width="8.88671875" style="3" customWidth="1"/>
  </cols>
  <sheetData>
    <row r="1" spans="1:19" ht="32.25" customHeight="1">
      <c r="A1" s="212" t="s">
        <v>203</v>
      </c>
      <c r="B1" s="212"/>
      <c r="C1" s="212"/>
      <c r="D1" s="212"/>
      <c r="N1" s="208"/>
      <c r="O1" s="208"/>
      <c r="P1" s="208"/>
      <c r="Q1" s="208"/>
      <c r="R1" s="208"/>
      <c r="S1" s="208"/>
    </row>
    <row r="2" spans="1:19" ht="18.75">
      <c r="A2" s="209" t="s">
        <v>34</v>
      </c>
      <c r="B2" s="209"/>
      <c r="C2" s="209"/>
      <c r="D2" s="209"/>
      <c r="E2" s="209"/>
      <c r="F2" s="209"/>
      <c r="G2" s="209"/>
      <c r="H2" s="209"/>
      <c r="I2" s="209"/>
      <c r="J2" s="209"/>
      <c r="K2" s="209"/>
      <c r="L2" s="209"/>
      <c r="M2" s="209"/>
      <c r="N2" s="209"/>
      <c r="O2" s="209"/>
      <c r="P2" s="209"/>
      <c r="Q2" s="209"/>
      <c r="R2" s="209"/>
      <c r="S2" s="209"/>
    </row>
    <row r="3" spans="1:19" ht="18.75">
      <c r="A3" s="209" t="s">
        <v>64</v>
      </c>
      <c r="B3" s="209"/>
      <c r="C3" s="209"/>
      <c r="D3" s="209"/>
      <c r="E3" s="209"/>
      <c r="F3" s="209"/>
      <c r="G3" s="209"/>
      <c r="H3" s="209"/>
      <c r="I3" s="209"/>
      <c r="J3" s="209"/>
      <c r="K3" s="209"/>
      <c r="L3" s="209"/>
      <c r="M3" s="209"/>
      <c r="N3" s="209"/>
      <c r="O3" s="209"/>
      <c r="P3" s="209"/>
      <c r="Q3" s="209"/>
      <c r="R3" s="209"/>
      <c r="S3" s="209"/>
    </row>
    <row r="4" spans="1:19" ht="15.75">
      <c r="A4" s="211" t="str">
        <f>+'BIỂU 16 GNBV'!A4</f>
        <v>(Kèm theo Báo cáo số:         /BC-UBND ngày          /9/2023 của UBND huyện Tuần Giáo)</v>
      </c>
      <c r="B4" s="211"/>
      <c r="C4" s="211"/>
      <c r="D4" s="211"/>
      <c r="E4" s="211"/>
      <c r="F4" s="211"/>
      <c r="G4" s="211"/>
      <c r="H4" s="211"/>
      <c r="I4" s="211"/>
      <c r="J4" s="211"/>
      <c r="K4" s="211"/>
      <c r="L4" s="211"/>
      <c r="M4" s="211"/>
      <c r="N4" s="211"/>
      <c r="O4" s="211"/>
      <c r="P4" s="211"/>
      <c r="Q4" s="211"/>
      <c r="R4" s="211"/>
      <c r="S4" s="211"/>
    </row>
    <row r="5" spans="1:19" s="9" customFormat="1" ht="15.75">
      <c r="A5" s="7"/>
      <c r="B5" s="8"/>
      <c r="C5" s="36"/>
      <c r="D5" s="36"/>
      <c r="E5" s="36"/>
      <c r="F5" s="36"/>
      <c r="G5" s="36"/>
      <c r="H5" s="36"/>
      <c r="I5" s="37"/>
      <c r="J5" s="37"/>
      <c r="K5" s="36"/>
      <c r="L5" s="210" t="s">
        <v>198</v>
      </c>
      <c r="M5" s="210"/>
      <c r="N5" s="210"/>
      <c r="O5" s="210"/>
      <c r="P5" s="210"/>
      <c r="Q5" s="210"/>
      <c r="R5" s="210"/>
      <c r="S5" s="210"/>
    </row>
    <row r="6" spans="1:19" s="9" customFormat="1" ht="36" customHeight="1">
      <c r="A6" s="207" t="s">
        <v>20</v>
      </c>
      <c r="B6" s="207" t="s">
        <v>19</v>
      </c>
      <c r="C6" s="206" t="s">
        <v>108</v>
      </c>
      <c r="D6" s="206"/>
      <c r="E6" s="206"/>
      <c r="F6" s="206"/>
      <c r="G6" s="206" t="s">
        <v>106</v>
      </c>
      <c r="H6" s="206"/>
      <c r="I6" s="206"/>
      <c r="J6" s="206" t="s">
        <v>24</v>
      </c>
      <c r="K6" s="206"/>
      <c r="L6" s="206"/>
      <c r="M6" s="206"/>
      <c r="N6" s="207" t="s">
        <v>61</v>
      </c>
      <c r="O6" s="207"/>
      <c r="P6" s="192" t="s">
        <v>85</v>
      </c>
      <c r="Q6" s="192" t="s">
        <v>120</v>
      </c>
      <c r="R6" s="192" t="s">
        <v>121</v>
      </c>
      <c r="S6" s="192" t="s">
        <v>124</v>
      </c>
    </row>
    <row r="7" spans="1:19" s="80" customFormat="1" ht="24" customHeight="1">
      <c r="A7" s="207"/>
      <c r="B7" s="207"/>
      <c r="C7" s="206" t="s">
        <v>18</v>
      </c>
      <c r="D7" s="206" t="s">
        <v>17</v>
      </c>
      <c r="E7" s="206"/>
      <c r="F7" s="206"/>
      <c r="G7" s="206" t="s">
        <v>18</v>
      </c>
      <c r="H7" s="206" t="s">
        <v>17</v>
      </c>
      <c r="I7" s="206"/>
      <c r="J7" s="206" t="s">
        <v>18</v>
      </c>
      <c r="K7" s="206" t="s">
        <v>17</v>
      </c>
      <c r="L7" s="206"/>
      <c r="M7" s="206"/>
      <c r="N7" s="205" t="s">
        <v>107</v>
      </c>
      <c r="O7" s="205" t="s">
        <v>29</v>
      </c>
      <c r="P7" s="193"/>
      <c r="Q7" s="193"/>
      <c r="R7" s="193"/>
      <c r="S7" s="193"/>
    </row>
    <row r="8" spans="1:19" s="80" customFormat="1" ht="20.25" customHeight="1">
      <c r="A8" s="207"/>
      <c r="B8" s="207"/>
      <c r="C8" s="206"/>
      <c r="D8" s="206" t="s">
        <v>25</v>
      </c>
      <c r="E8" s="206"/>
      <c r="F8" s="206" t="s">
        <v>26</v>
      </c>
      <c r="G8" s="206"/>
      <c r="H8" s="206" t="s">
        <v>25</v>
      </c>
      <c r="I8" s="206" t="s">
        <v>26</v>
      </c>
      <c r="J8" s="206"/>
      <c r="K8" s="206" t="s">
        <v>25</v>
      </c>
      <c r="L8" s="206" t="s">
        <v>26</v>
      </c>
      <c r="M8" s="206"/>
      <c r="N8" s="205"/>
      <c r="O8" s="205"/>
      <c r="P8" s="193"/>
      <c r="Q8" s="193"/>
      <c r="R8" s="193"/>
      <c r="S8" s="193"/>
    </row>
    <row r="9" spans="1:19" s="80" customFormat="1" ht="46.5" customHeight="1">
      <c r="A9" s="207"/>
      <c r="B9" s="207"/>
      <c r="C9" s="206"/>
      <c r="D9" s="81" t="s">
        <v>30</v>
      </c>
      <c r="E9" s="81" t="s">
        <v>33</v>
      </c>
      <c r="F9" s="206"/>
      <c r="G9" s="206"/>
      <c r="H9" s="206"/>
      <c r="I9" s="206"/>
      <c r="J9" s="206"/>
      <c r="K9" s="206"/>
      <c r="L9" s="206"/>
      <c r="M9" s="206"/>
      <c r="N9" s="205"/>
      <c r="O9" s="205"/>
      <c r="P9" s="194"/>
      <c r="Q9" s="194"/>
      <c r="R9" s="194"/>
      <c r="S9" s="194"/>
    </row>
    <row r="10" spans="1:19" s="114" customFormat="1" ht="31.5" customHeight="1">
      <c r="A10" s="125"/>
      <c r="B10" s="125" t="s">
        <v>18</v>
      </c>
      <c r="C10" s="24">
        <f>C11+C13</f>
        <v>437.51</v>
      </c>
      <c r="D10" s="24">
        <f aca="true" t="shared" si="0" ref="D10:L10">D11+D13</f>
        <v>410</v>
      </c>
      <c r="E10" s="24">
        <f t="shared" si="0"/>
        <v>7.01</v>
      </c>
      <c r="F10" s="24">
        <f t="shared" si="0"/>
        <v>20.5</v>
      </c>
      <c r="G10" s="24">
        <f t="shared" si="0"/>
        <v>0</v>
      </c>
      <c r="H10" s="24">
        <f t="shared" si="0"/>
        <v>0</v>
      </c>
      <c r="I10" s="24">
        <f t="shared" si="0"/>
        <v>0</v>
      </c>
      <c r="J10" s="24">
        <f t="shared" si="0"/>
        <v>437.51</v>
      </c>
      <c r="K10" s="24">
        <f t="shared" si="0"/>
        <v>410</v>
      </c>
      <c r="L10" s="24">
        <f t="shared" si="0"/>
        <v>27.51</v>
      </c>
      <c r="M10" s="24"/>
      <c r="N10" s="25">
        <f>G10/C10</f>
        <v>0</v>
      </c>
      <c r="O10" s="25">
        <f>J10/C10</f>
        <v>1</v>
      </c>
      <c r="P10" s="66"/>
      <c r="Q10" s="66"/>
      <c r="R10" s="88"/>
      <c r="S10" s="88"/>
    </row>
    <row r="11" spans="1:19" s="114" customFormat="1" ht="27" customHeight="1">
      <c r="A11" s="125">
        <v>1</v>
      </c>
      <c r="B11" s="126" t="s">
        <v>62</v>
      </c>
      <c r="C11" s="24">
        <f>C12</f>
        <v>210</v>
      </c>
      <c r="D11" s="24">
        <f aca="true" t="shared" si="1" ref="D11:L11">D12</f>
        <v>200</v>
      </c>
      <c r="E11" s="24">
        <f t="shared" si="1"/>
        <v>0</v>
      </c>
      <c r="F11" s="24">
        <f t="shared" si="1"/>
        <v>10</v>
      </c>
      <c r="G11" s="24">
        <f t="shared" si="1"/>
        <v>0</v>
      </c>
      <c r="H11" s="24">
        <f t="shared" si="1"/>
        <v>0</v>
      </c>
      <c r="I11" s="24">
        <f t="shared" si="1"/>
        <v>0</v>
      </c>
      <c r="J11" s="24">
        <f t="shared" si="1"/>
        <v>210</v>
      </c>
      <c r="K11" s="24">
        <f t="shared" si="1"/>
        <v>200</v>
      </c>
      <c r="L11" s="24">
        <f t="shared" si="1"/>
        <v>10</v>
      </c>
      <c r="M11" s="24"/>
      <c r="N11" s="25">
        <f>G11/C11</f>
        <v>0</v>
      </c>
      <c r="O11" s="25">
        <f>J11/C11</f>
        <v>1</v>
      </c>
      <c r="P11" s="66"/>
      <c r="Q11" s="66"/>
      <c r="R11" s="91"/>
      <c r="S11" s="91"/>
    </row>
    <row r="12" spans="1:19" s="112" customFormat="1" ht="150.75" customHeight="1">
      <c r="A12" s="127" t="s">
        <v>31</v>
      </c>
      <c r="B12" s="128" t="s">
        <v>66</v>
      </c>
      <c r="C12" s="64">
        <f>D12+E12+F12</f>
        <v>210</v>
      </c>
      <c r="D12" s="64">
        <v>200</v>
      </c>
      <c r="E12" s="64"/>
      <c r="F12" s="64">
        <v>10</v>
      </c>
      <c r="G12" s="64">
        <f>H12+I12</f>
        <v>0</v>
      </c>
      <c r="H12" s="64">
        <v>0</v>
      </c>
      <c r="I12" s="40"/>
      <c r="J12" s="64">
        <f>K12+L12</f>
        <v>210</v>
      </c>
      <c r="K12" s="64">
        <v>200</v>
      </c>
      <c r="L12" s="64">
        <v>10</v>
      </c>
      <c r="M12" s="64"/>
      <c r="N12" s="32">
        <f>G12/C12</f>
        <v>0</v>
      </c>
      <c r="O12" s="32">
        <f>J12/C12</f>
        <v>1</v>
      </c>
      <c r="P12" s="68" t="s">
        <v>191</v>
      </c>
      <c r="Q12" s="68" t="s">
        <v>192</v>
      </c>
      <c r="R12" s="68" t="s">
        <v>193</v>
      </c>
      <c r="S12" s="91" t="s">
        <v>194</v>
      </c>
    </row>
    <row r="13" spans="1:19" s="114" customFormat="1" ht="39" customHeight="1">
      <c r="A13" s="125">
        <v>2</v>
      </c>
      <c r="B13" s="126" t="s">
        <v>63</v>
      </c>
      <c r="C13" s="24">
        <f>C14</f>
        <v>227.51</v>
      </c>
      <c r="D13" s="24">
        <f aca="true" t="shared" si="2" ref="D13:L13">D14</f>
        <v>210</v>
      </c>
      <c r="E13" s="24">
        <f t="shared" si="2"/>
        <v>7.01</v>
      </c>
      <c r="F13" s="24">
        <f t="shared" si="2"/>
        <v>10.5</v>
      </c>
      <c r="G13" s="24">
        <f t="shared" si="2"/>
        <v>0</v>
      </c>
      <c r="H13" s="24">
        <f t="shared" si="2"/>
        <v>0</v>
      </c>
      <c r="I13" s="24">
        <f t="shared" si="2"/>
        <v>0</v>
      </c>
      <c r="J13" s="24">
        <f t="shared" si="2"/>
        <v>227.51</v>
      </c>
      <c r="K13" s="24">
        <f t="shared" si="2"/>
        <v>210</v>
      </c>
      <c r="L13" s="24">
        <f t="shared" si="2"/>
        <v>17.51</v>
      </c>
      <c r="M13" s="24"/>
      <c r="N13" s="25">
        <f>G13/C13</f>
        <v>0</v>
      </c>
      <c r="O13" s="25">
        <f>J13/C13</f>
        <v>1</v>
      </c>
      <c r="P13" s="68"/>
      <c r="Q13" s="68"/>
      <c r="R13" s="91"/>
      <c r="S13" s="91"/>
    </row>
    <row r="14" spans="1:19" s="112" customFormat="1" ht="66.75" customHeight="1">
      <c r="A14" s="127" t="s">
        <v>31</v>
      </c>
      <c r="B14" s="128" t="s">
        <v>65</v>
      </c>
      <c r="C14" s="64">
        <f>D14+E14+F14</f>
        <v>227.51</v>
      </c>
      <c r="D14" s="64">
        <v>210</v>
      </c>
      <c r="E14" s="64">
        <v>7.01</v>
      </c>
      <c r="F14" s="64">
        <v>10.5</v>
      </c>
      <c r="G14" s="64">
        <f>H14+I14</f>
        <v>0</v>
      </c>
      <c r="H14" s="64">
        <v>0</v>
      </c>
      <c r="I14" s="40"/>
      <c r="J14" s="64">
        <f>K14+L14</f>
        <v>227.51</v>
      </c>
      <c r="K14" s="64">
        <v>210</v>
      </c>
      <c r="L14" s="64">
        <v>17.51</v>
      </c>
      <c r="M14" s="64"/>
      <c r="N14" s="32">
        <f>G14/C14</f>
        <v>0</v>
      </c>
      <c r="O14" s="32">
        <f>J14/C14</f>
        <v>1</v>
      </c>
      <c r="P14" s="68" t="s">
        <v>195</v>
      </c>
      <c r="Q14" s="68" t="s">
        <v>196</v>
      </c>
      <c r="R14" s="91" t="s">
        <v>197</v>
      </c>
      <c r="S14" s="68" t="s">
        <v>196</v>
      </c>
    </row>
    <row r="15" spans="16:19" ht="15.75">
      <c r="P15" s="66"/>
      <c r="Q15" s="66"/>
      <c r="R15" s="91"/>
      <c r="S15" s="91"/>
    </row>
  </sheetData>
  <sheetProtection/>
  <mergeCells count="31">
    <mergeCell ref="K8:K9"/>
    <mergeCell ref="G6:I6"/>
    <mergeCell ref="A4:S4"/>
    <mergeCell ref="A1:D1"/>
    <mergeCell ref="P6:P9"/>
    <mergeCell ref="Q6:Q9"/>
    <mergeCell ref="R6:R9"/>
    <mergeCell ref="M6:M9"/>
    <mergeCell ref="F8:F9"/>
    <mergeCell ref="H8:H9"/>
    <mergeCell ref="I8:I9"/>
    <mergeCell ref="N7:N9"/>
    <mergeCell ref="N1:S1"/>
    <mergeCell ref="A2:S2"/>
    <mergeCell ref="A3:S3"/>
    <mergeCell ref="L5:S5"/>
    <mergeCell ref="S6:S9"/>
    <mergeCell ref="D8:E8"/>
    <mergeCell ref="A6:A9"/>
    <mergeCell ref="B6:B9"/>
    <mergeCell ref="C6:F6"/>
    <mergeCell ref="O7:O9"/>
    <mergeCell ref="J6:L6"/>
    <mergeCell ref="L8:L9"/>
    <mergeCell ref="N6:O6"/>
    <mergeCell ref="C7:C9"/>
    <mergeCell ref="D7:F7"/>
    <mergeCell ref="G7:G9"/>
    <mergeCell ref="H7:I7"/>
    <mergeCell ref="J7:J9"/>
    <mergeCell ref="K7:L7"/>
  </mergeCells>
  <printOptions/>
  <pageMargins left="0.35433070866141736" right="0.1968503937007874" top="0.5905511811023623" bottom="0.5118110236220472" header="0.2362204724409449" footer="0.1968503937007874"/>
  <pageSetup fitToHeight="0" fitToWidth="1" horizontalDpi="300" verticalDpi="300" orientation="landscape" paperSize="9" scale="42"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Trương Kiên Cương</cp:lastModifiedBy>
  <cp:lastPrinted>2023-09-18T11:12:54Z</cp:lastPrinted>
  <dcterms:created xsi:type="dcterms:W3CDTF">2022-06-15T08:29:03Z</dcterms:created>
  <dcterms:modified xsi:type="dcterms:W3CDTF">2023-09-18T12:02:14Z</dcterms:modified>
  <cp:category/>
  <cp:version/>
  <cp:contentType/>
  <cp:contentStatus/>
</cp:coreProperties>
</file>