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823" activeTab="0"/>
  </bookViews>
  <sheets>
    <sheet name="BIỂU SỐ 01" sheetId="1" r:id="rId1"/>
    <sheet name="BIỂU SỐ 02" sheetId="2" r:id="rId2"/>
    <sheet name="BIỂU SỐ 03" sheetId="3" r:id="rId3"/>
    <sheet name="BIỂU SỐ 04" sheetId="4" r:id="rId4"/>
    <sheet name="BIỂU SỐ 05" sheetId="5" r:id="rId5"/>
  </sheets>
  <externalReferences>
    <externalReference r:id="rId8"/>
  </externalReferences>
  <definedNames>
    <definedName name="_1">#N/A</definedName>
    <definedName name="_1000A01">#N/A</definedName>
    <definedName name="_2">#N/A</definedName>
    <definedName name="_CON1" localSheetId="1">#REF!</definedName>
    <definedName name="_CON1">#REF!</definedName>
    <definedName name="_CON2" localSheetId="1">#REF!</definedName>
    <definedName name="_CON2">#REF!</definedName>
    <definedName name="_ddn400" localSheetId="1">#REF!</definedName>
    <definedName name="_ddn400">#REF!</definedName>
    <definedName name="_ddn600" localSheetId="1">#REF!</definedName>
    <definedName name="_ddn600">#REF!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MAC12" localSheetId="1">#REF!</definedName>
    <definedName name="_MAC12">#REF!</definedName>
    <definedName name="_MAC46" localSheetId="1">#REF!</definedName>
    <definedName name="_MAC46">#REF!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ET2" localSheetId="1">#REF!</definedName>
    <definedName name="_NET2">#REF!</definedName>
    <definedName name="_nin190" localSheetId="1">#REF!</definedName>
    <definedName name="_nin190">#REF!</definedName>
    <definedName name="_Order1" hidden="1">255</definedName>
    <definedName name="_Order2" hidden="1">255</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N3" localSheetId="1">#REF!</definedName>
    <definedName name="_SN3">#REF!</definedName>
    <definedName name="_Sort" localSheetId="1" hidden="1">#REF!</definedName>
    <definedName name="_Sort" hidden="1">#REF!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z593" localSheetId="1">#REF!</definedName>
    <definedName name="_tz593">#REF!</definedName>
    <definedName name="_VL100" localSheetId="1">#REF!</definedName>
    <definedName name="_VL100">#REF!</definedName>
    <definedName name="_VL200" localSheetId="1">#REF!</definedName>
    <definedName name="_VL200">#REF!</definedName>
    <definedName name="_VL250" localSheetId="1">#REF!</definedName>
    <definedName name="_VL250">#REF!</definedName>
    <definedName name="_xlfn.SINGLE"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35_" localSheetId="1">#REF!</definedName>
    <definedName name="A35_">#REF!</definedName>
    <definedName name="A50_" localSheetId="1">#REF!</definedName>
    <definedName name="A50_">#REF!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g15F80" localSheetId="1">#REF!</definedName>
    <definedName name="ag15F80">#REF!</definedName>
    <definedName name="All_Item" localSheetId="1">#REF!</definedName>
    <definedName name="All_Item">#REF!</definedName>
    <definedName name="ALPIN">#N/A</definedName>
    <definedName name="ALPJYOU">#N/A</definedName>
    <definedName name="ALPTOI">#N/A</definedName>
    <definedName name="BB" localSheetId="1">#REF!</definedName>
    <definedName name="BB">#REF!</definedName>
    <definedName name="BOQ" localSheetId="1">#REF!</definedName>
    <definedName name="BOQ">#REF!</definedName>
    <definedName name="BVCISUMMARY" localSheetId="1">#REF!</definedName>
    <definedName name="BVCISUMMARY">#REF!</definedName>
    <definedName name="C_" localSheetId="1">#REF!</definedName>
    <definedName name="C_">#REF!</definedName>
    <definedName name="Category_All" localSheetId="1">#REF!</definedName>
    <definedName name="Category_All">#REF!</definedName>
    <definedName name="CATIN">#N/A</definedName>
    <definedName name="CATJYOU">#N/A</definedName>
    <definedName name="CATREC">#N/A</definedName>
    <definedName name="CATSYU">#N/A</definedName>
    <definedName name="CC" localSheetId="1">#REF!</definedName>
    <definedName name="CC">#REF!</definedName>
    <definedName name="CCS" localSheetId="1">#REF!</definedName>
    <definedName name="CCS">#REF!</definedName>
    <definedName name="CDD" localSheetId="1">#REF!</definedName>
    <definedName name="CDD">#REF!</definedName>
    <definedName name="CH" localSheetId="1">#REF!</definedName>
    <definedName name="CH">#REF!</definedName>
    <definedName name="CK" localSheetId="1">#REF!</definedName>
    <definedName name="CK">#REF!</definedName>
    <definedName name="CLVC3">0.1</definedName>
    <definedName name="CLVCTB" localSheetId="1">#REF!</definedName>
    <definedName name="CLVCTB">#REF!</definedName>
    <definedName name="CLVL" localSheetId="1">#REF!</definedName>
    <definedName name="CLVL">#REF!</definedName>
    <definedName name="Cöï_ly_vaän_chuyeãn" localSheetId="1">#REF!</definedName>
    <definedName name="Cöï_ly_vaän_chuyeãn">#REF!</definedName>
    <definedName name="CÖÏ_LY_VAÄN_CHUYEÅN" localSheetId="1">#REF!</definedName>
    <definedName name="CÖÏ_LY_VAÄN_CHUYEÅN">#REF!</definedName>
    <definedName name="COMMON" localSheetId="1">#REF!</definedName>
    <definedName name="COMMON">#REF!</definedName>
    <definedName name="CON_EQP_COS" localSheetId="1">#REF!</definedName>
    <definedName name="CON_EQP_COS">#REF!</definedName>
    <definedName name="CON_EQP_COST" localSheetId="1">#REF!</definedName>
    <definedName name="CON_EQP_COST">#REF!</definedName>
    <definedName name="CONST_EQ" localSheetId="1">#REF!</definedName>
    <definedName name="CONST_EQ">#REF!</definedName>
    <definedName name="COVER" localSheetId="1">#REF!</definedName>
    <definedName name="COVER">#REF!</definedName>
    <definedName name="CPC" localSheetId="1">#REF!</definedName>
    <definedName name="CPC">#REF!</definedName>
    <definedName name="CPVC100" localSheetId="1">#REF!</definedName>
    <definedName name="CPVC100">#REF!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URRENCY" localSheetId="1">#REF!</definedName>
    <definedName name="CURRENCY">#REF!</definedName>
    <definedName name="CX" localSheetId="1">#REF!</definedName>
    <definedName name="CX">#REF!</definedName>
    <definedName name="D_7101A_B" localSheetId="1">#REF!</definedName>
    <definedName name="D_7101A_B">#REF!</definedName>
    <definedName name="DD" localSheetId="1">#REF!</definedName>
    <definedName name="DD">#REF!</definedName>
    <definedName name="dgnc" localSheetId="1">#REF!</definedName>
    <definedName name="dgnc">#REF!</definedName>
    <definedName name="dgvl" localSheetId="1">#REF!</definedName>
    <definedName name="dgvl">#REF!</definedName>
    <definedName name="Document_array" localSheetId="1">{"Book1"}</definedName>
    <definedName name="Document_array">{"Book1"}</definedName>
    <definedName name="ds1pnc" localSheetId="1">#REF!</definedName>
    <definedName name="ds1pnc">#REF!</definedName>
    <definedName name="ds1pvl" localSheetId="1">#REF!</definedName>
    <definedName name="ds1pvl">#REF!</definedName>
    <definedName name="ds3pnc" localSheetId="1">#REF!</definedName>
    <definedName name="ds3pnc">#REF!</definedName>
    <definedName name="ds3pvl" localSheetId="1">#REF!</definedName>
    <definedName name="ds3pvl">#REF!</definedName>
    <definedName name="DSUMDATA" localSheetId="1">#REF!</definedName>
    <definedName name="DSUMDATA">#REF!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f" localSheetId="1">#REF!</definedName>
    <definedName name="f">#REF!</definedName>
    <definedName name="f92F56" localSheetId="1">#REF!</definedName>
    <definedName name="f92F56">#REF!</definedName>
    <definedName name="FACTOR" localSheetId="1">#REF!</definedName>
    <definedName name="FACTOR">#REF!</definedName>
    <definedName name="G" localSheetId="1">#REF!</definedName>
    <definedName name="G">#REF!</definedName>
    <definedName name="gl3p" localSheetId="1">#REF!</definedName>
    <definedName name="gl3p">#REF!</definedName>
    <definedName name="h" localSheetId="1" hidden="1">{"'Sheet1'!$L$16"}</definedName>
    <definedName name="h" hidden="1">{"'Sheet1'!$L$16"}</definedName>
    <definedName name="Heä_soá_laép_xaø_H">1.7</definedName>
    <definedName name="heä_soá_sình_laày" localSheetId="1">#REF!</definedName>
    <definedName name="heä_soá_sình_laày">#REF!</definedName>
    <definedName name="HOME_MANP" localSheetId="1">#REF!</definedName>
    <definedName name="HOME_MANP">#REF!</definedName>
    <definedName name="HOMEOFFICE_COST" localSheetId="1">#REF!</definedName>
    <definedName name="HOMEOFFICE_COST">#REF!</definedName>
    <definedName name="HSCT3">0.1</definedName>
    <definedName name="hsdc1" localSheetId="1">#REF!</definedName>
    <definedName name="hsdc1">#REF!</definedName>
    <definedName name="HSDN">2.5</definedName>
    <definedName name="HSHH" localSheetId="1">#REF!</definedName>
    <definedName name="HSHH">#REF!</definedName>
    <definedName name="HSHHUT" localSheetId="1">#REF!</definedName>
    <definedName name="HSHHUT">#REF!</definedName>
    <definedName name="HSSL" localSheetId="1">#REF!</definedName>
    <definedName name="HSSL">#REF!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#REF!</definedName>
    <definedName name="HTVL" localSheetId="1">#REF!</definedName>
    <definedName name="HTVL">#REF!</definedName>
    <definedName name="huy" localSheetId="1" hidden="1">{"'Sheet1'!$L$16"}</definedName>
    <definedName name="huy" hidden="1">{"'Sheet1'!$L$16"}</definedName>
    <definedName name="IDLAB_COST" localSheetId="1">#REF!</definedName>
    <definedName name="IDLAB_COST">#REF!</definedName>
    <definedName name="IND_LAB" localSheetId="1">#REF!</definedName>
    <definedName name="IND_LAB">#REF!</definedName>
    <definedName name="INDMANP" localSheetId="1">#REF!</definedName>
    <definedName name="INDMANP">#REF!</definedName>
    <definedName name="j" localSheetId="1">#REF!</definedName>
    <definedName name="j">#REF!</definedName>
    <definedName name="k" localSheetId="1">#REF!</definedName>
    <definedName name="k">#REF!</definedName>
    <definedName name="kp1ph" localSheetId="1">#REF!</definedName>
    <definedName name="kp1ph">#REF!</definedName>
    <definedName name="l" localSheetId="1">#REF!</definedName>
    <definedName name="l">#REF!</definedName>
    <definedName name="Lmk" localSheetId="1">#REF!</definedName>
    <definedName name="Lmk">#REF!</definedName>
    <definedName name="LN" localSheetId="1">#REF!</definedName>
    <definedName name="LN">#REF!</definedName>
    <definedName name="m" localSheetId="1">#REF!</definedName>
    <definedName name="m">#REF!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anc" localSheetId="1">#REF!</definedName>
    <definedName name="m8aanc">#REF!</definedName>
    <definedName name="m8aavl" localSheetId="1">#REF!</definedName>
    <definedName name="m8aav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J_CON_EQP" localSheetId="1">#REF!</definedName>
    <definedName name="MAJ_CON_EQP">#REF!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bn1p" localSheetId="1">#REF!</definedName>
    <definedName name="Mbn1p">#REF!</definedName>
    <definedName name="MG_A" localSheetId="1">#REF!</definedName>
    <definedName name="MG_A">#REF!</definedName>
    <definedName name="MTMAC12" localSheetId="1">#REF!</definedName>
    <definedName name="MTMAC12">#REF!</definedName>
    <definedName name="mtram" localSheetId="1">#REF!</definedName>
    <definedName name="mtram">#REF!</definedName>
    <definedName name="n" localSheetId="1">#REF!</definedName>
    <definedName name="n">#REF!</definedName>
    <definedName name="n1pig" localSheetId="1">#REF!</definedName>
    <definedName name="n1pig">#REF!</definedName>
    <definedName name="n1pind" localSheetId="1">#REF!</definedName>
    <definedName name="n1pind">#REF!</definedName>
    <definedName name="n1ping" localSheetId="1">#REF!</definedName>
    <definedName name="n1ping">#REF!</definedName>
    <definedName name="n1pint" localSheetId="1">#REF!</definedName>
    <definedName name="n1pint">#REF!</definedName>
    <definedName name="nc1p" localSheetId="1">#REF!</definedName>
    <definedName name="nc1p">#REF!</definedName>
    <definedName name="nc3p" localSheetId="1">#REF!</definedName>
    <definedName name="nc3p">#REF!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hn" localSheetId="1">#REF!</definedName>
    <definedName name="nhn">#REF!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1p" localSheetId="1">#REF!</definedName>
    <definedName name="nignc1p">#REF!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1p" localSheetId="1">#REF!</definedName>
    <definedName name="nindnc1p">#REF!</definedName>
    <definedName name="nindnc3p" localSheetId="1">#REF!</definedName>
    <definedName name="nindnc3p">#REF!</definedName>
    <definedName name="nindvl1p" localSheetId="1">#REF!</definedName>
    <definedName name="nindvl1p">#REF!</definedName>
    <definedName name="nindvl3p" localSheetId="1">#REF!</definedName>
    <definedName name="nind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l3p" localSheetId="1">#REF!</definedName>
    <definedName name="ninvl3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vl3p" localSheetId="1">#REF!</definedName>
    <definedName name="nnvl3p">#REF!</definedName>
    <definedName name="PK" localSheetId="1">#REF!</definedName>
    <definedName name="PK">#REF!</definedName>
    <definedName name="PRICE" localSheetId="1">#REF!</definedName>
    <definedName name="PRICE">#REF!</definedName>
    <definedName name="PRICE1" localSheetId="1">#REF!</definedName>
    <definedName name="PRICE1">#REF!</definedName>
    <definedName name="_xlnm.Print_Area" localSheetId="0">'BIỂU SỐ 01'!$A$1:$AA$111</definedName>
    <definedName name="_xlnm.Print_Area" localSheetId="1">'BIỂU SỐ 02'!$A$1:$AA$51</definedName>
    <definedName name="_xlnm.Print_Area" localSheetId="2">'BIỂU SỐ 03'!$A$1:$AA$115</definedName>
    <definedName name="_xlnm.Print_Area" localSheetId="3">'BIỂU SỐ 04'!$A$1:$AA$71</definedName>
    <definedName name="_xlnm.Print_Area" localSheetId="4">'BIỂU SỐ 05'!$A$1:$AA$42</definedName>
    <definedName name="_xlnm.Print_Titles" localSheetId="0">'BIỂU SỐ 01'!$5:$5</definedName>
    <definedName name="_xlnm.Print_Titles" localSheetId="1">'BIỂU SỐ 02'!$5:$5</definedName>
    <definedName name="_xlnm.Print_Titles" localSheetId="2">'BIỂU SỐ 03'!$5:$6</definedName>
    <definedName name="_xlnm.Print_Titles" localSheetId="3">'BIỂU SỐ 04'!$5:$5</definedName>
    <definedName name="_xlnm.Print_Titles" localSheetId="4">'BIỂU SỐ 05'!$5:$5</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POSAL" localSheetId="1">#REF!</definedName>
    <definedName name="PROPOSAL">#REF!</definedName>
    <definedName name="ra11p" localSheetId="1">#REF!</definedName>
    <definedName name="ra11p">#REF!</definedName>
    <definedName name="ra13p" localSheetId="1">#REF!</definedName>
    <definedName name="ra13p">#REF!</definedName>
    <definedName name="RECOUT">#N/A</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SCH" localSheetId="1">#REF!</definedName>
    <definedName name="SCH">#REF!</definedName>
    <definedName name="SDMONG" localSheetId="1">#REF!</definedName>
    <definedName name="SDMONG">#REF!</definedName>
    <definedName name="SIZE" localSheetId="1">#REF!</definedName>
    <definedName name="SIZE">#REF!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oc3p" localSheetId="1">#REF!</definedName>
    <definedName name="soc3p">#REF!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MMARY" localSheetId="1">#REF!</definedName>
    <definedName name="SUMMARY">#REF!</definedName>
    <definedName name="T" localSheetId="1">#REF!</definedName>
    <definedName name="T">#REF!</definedName>
    <definedName name="t101p" localSheetId="1">#REF!</definedName>
    <definedName name="t101p">#REF!</definedName>
    <definedName name="t103p" localSheetId="1">#REF!</definedName>
    <definedName name="t103p">#REF!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btram" localSheetId="1">#REF!</definedName>
    <definedName name="tbtram">#REF!</definedName>
    <definedName name="TC" localSheetId="1">#REF!</definedName>
    <definedName name="TC">#REF!</definedName>
    <definedName name="TC_NHANH1" localSheetId="1">#REF!</definedName>
    <definedName name="TC_NHANH1">#REF!</definedName>
    <definedName name="td1p" localSheetId="1">#REF!</definedName>
    <definedName name="td1p">#REF!</definedName>
    <definedName name="td3p" localSheetId="1">#REF!</definedName>
    <definedName name="td3p">#REF!</definedName>
    <definedName name="tdnc1p" localSheetId="1">#REF!</definedName>
    <definedName name="tdnc1p">#REF!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HGO1pnc" localSheetId="1">#REF!</definedName>
    <definedName name="THGO1pnc">#REF!</definedName>
    <definedName name="thht" localSheetId="1">#REF!</definedName>
    <definedName name="thht">#REF!</definedName>
    <definedName name="thkp3" localSheetId="1">#REF!</definedName>
    <definedName name="thkp3">#REF!</definedName>
    <definedName name="thtt" localSheetId="1">#REF!</definedName>
    <definedName name="thtt">#REF!</definedName>
    <definedName name="TITAN" localSheetId="1">#REF!</definedName>
    <definedName name="TITAN">#REF!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PLRP" localSheetId="1">#REF!</definedName>
    <definedName name="TPLRP">#REF!</definedName>
    <definedName name="TRADE2" localSheetId="1">#REF!</definedName>
    <definedName name="TRADE2">#REF!</definedName>
    <definedName name="TT_1P" localSheetId="1">#REF!</definedName>
    <definedName name="TT_1P">#REF!</definedName>
    <definedName name="TT_3p" localSheetId="1">#REF!</definedName>
    <definedName name="TT_3p">#REF!</definedName>
    <definedName name="ttronmk" localSheetId="1">#REF!</definedName>
    <definedName name="ttronmk">#REF!</definedName>
    <definedName name="tv75nc" localSheetId="1">#REF!</definedName>
    <definedName name="tv75nc">#REF!</definedName>
    <definedName name="tv75vl" localSheetId="1">#REF!</definedName>
    <definedName name="tv75vl">#REF!</definedName>
    <definedName name="VARIINST" localSheetId="1">#REF!</definedName>
    <definedName name="VARIINST">#REF!</definedName>
    <definedName name="VARIPURC" localSheetId="1">#REF!</definedName>
    <definedName name="VARIPURC">#REF!</definedName>
    <definedName name="VCHT" localSheetId="1">#REF!</definedName>
    <definedName name="VCHT">#REF!</definedName>
    <definedName name="VCTT" localSheetId="1">#REF!</definedName>
    <definedName name="VCTT">#REF!</definedName>
    <definedName name="vd3p" localSheetId="1">#REF!</definedName>
    <definedName name="vd3p">#REF!</definedName>
    <definedName name="vl1p" localSheetId="1">#REF!</definedName>
    <definedName name="vl1p">#REF!</definedName>
    <definedName name="vl3p" localSheetId="1">#REF!</definedName>
    <definedName name="vl3p">#REF!</definedName>
    <definedName name="vldn400" localSheetId="1">#REF!</definedName>
    <definedName name="vldn400">#REF!</definedName>
    <definedName name="vldn600" localSheetId="1">#REF!</definedName>
    <definedName name="vldn600">#REF!</definedName>
    <definedName name="vltram" localSheetId="1">#REF!</definedName>
    <definedName name="vltram">#REF!</definedName>
    <definedName name="vr3p" localSheetId="1">#REF!</definedName>
    <definedName name="vr3p">#REF!</definedName>
    <definedName name="W" localSheetId="1">#REF!</definedName>
    <definedName name="W">#REF!</definedName>
    <definedName name="wrn.chi._.tiÆt." localSheetId="1" hidden="1">{#N/A,#N/A,FALSE,"Chi ti?t"}</definedName>
    <definedName name="wrn.chi._.tiÆt." hidden="1">{#N/A,#N/A,FALSE,"Chi ti?t"}</definedName>
    <definedName name="X" localSheetId="1">#REF!</definedName>
    <definedName name="X">#REF!</definedName>
    <definedName name="x1pind" localSheetId="1">#REF!</definedName>
    <definedName name="x1pind">#REF!</definedName>
    <definedName name="x1ping" localSheetId="1">#REF!</definedName>
    <definedName name="x1ping">#REF!</definedName>
    <definedName name="x1pint" localSheetId="1">#REF!</definedName>
    <definedName name="x1pint">#REF!</definedName>
    <definedName name="XCCT">0.5</definedName>
    <definedName name="xfco" localSheetId="1">#REF!</definedName>
    <definedName name="xfco">#REF!</definedName>
    <definedName name="xfco3p" localSheetId="1">#REF!</definedName>
    <definedName name="xfco3p">#REF!</definedName>
    <definedName name="xfcotnc" localSheetId="1">#REF!</definedName>
    <definedName name="xfcotnc">#REF!</definedName>
    <definedName name="xfcotvl" localSheetId="1">#REF!</definedName>
    <definedName name="xfcotvl">#REF!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3p" localSheetId="1">#REF!</definedName>
    <definedName name="xignc3p">#REF!</definedName>
    <definedName name="xigvl3p" localSheetId="1">#REF!</definedName>
    <definedName name="xigvl3p">#REF!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nnc3p" localSheetId="1">#REF!</definedName>
    <definedName name="xinnc3p">#REF!</definedName>
    <definedName name="xint1p" localSheetId="1">#REF!</definedName>
    <definedName name="xint1p">#REF!</definedName>
    <definedName name="xinvl3p" localSheetId="1">#REF!</definedName>
    <definedName name="xinvl3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3p" localSheetId="1">#REF!</definedName>
    <definedName name="xitnc3p">#REF!</definedName>
    <definedName name="xitvl3p" localSheetId="1">#REF!</definedName>
    <definedName name="xitvl3p">#REF!</definedName>
    <definedName name="Z" localSheetId="1">#REF!</definedName>
    <definedName name="Z">#REF!</definedName>
    <definedName name="ZYX" localSheetId="1">#REF!</definedName>
    <definedName name="ZYX">#REF!</definedName>
    <definedName name="ZZZ" localSheetId="1">#REF!</definedName>
    <definedName name="ZZZ">#REF!</definedName>
  </definedNames>
  <calcPr fullCalcOnLoad="1"/>
</workbook>
</file>

<file path=xl/comments1.xml><?xml version="1.0" encoding="utf-8"?>
<comments xmlns="http://schemas.openxmlformats.org/spreadsheetml/2006/main">
  <authors>
    <author>Tran Trung Kien</author>
  </authors>
  <commentList>
    <comment ref="G47" authorId="0">
      <text>
        <r>
          <rPr>
            <b/>
            <sz val="9"/>
            <rFont val="Tahoma"/>
            <family val="2"/>
          </rPr>
          <t>Tran Quang Bach:</t>
        </r>
        <r>
          <rPr>
            <sz val="9"/>
            <rFont val="Tahoma"/>
            <family val="2"/>
          </rPr>
          <t xml:space="preserve">
không đề xuất điều chỉnh</t>
        </r>
      </text>
    </comment>
    <comment ref="G73" authorId="0">
      <text>
        <r>
          <rPr>
            <b/>
            <sz val="9"/>
            <rFont val="Tahoma"/>
            <family val="2"/>
          </rPr>
          <t>Tran Quang Bach:</t>
        </r>
        <r>
          <rPr>
            <sz val="9"/>
            <rFont val="Tahoma"/>
            <family val="2"/>
          </rPr>
          <t xml:space="preserve">
phòng NN không đề xuất tăng diện tích</t>
        </r>
      </text>
    </comment>
    <comment ref="G85" authorId="0">
      <text>
        <r>
          <rPr>
            <b/>
            <sz val="9"/>
            <rFont val="Tahoma"/>
            <family val="2"/>
          </rPr>
          <t>Tran Quang Bach:</t>
        </r>
        <r>
          <rPr>
            <sz val="9"/>
            <rFont val="Tahoma"/>
            <family val="2"/>
          </rPr>
          <t xml:space="preserve">
Phòng báo cáo con số này. Tuy nhiên qua thống kê từ BC năm 23 của các xã thì đàn trâu chỉ có 16,965 con, bò gần 17.000 con, lợn có gần 43.000, ngựa có 155 con, dê có 8,000 con; gia cầm có 436,630 con</t>
        </r>
      </text>
    </comment>
    <comment ref="G5" authorId="0">
      <text>
        <r>
          <rPr>
            <b/>
            <sz val="9"/>
            <rFont val="Tahoma"/>
            <family val="2"/>
          </rPr>
          <t>Tran Quang Bach:</t>
        </r>
        <r>
          <rPr>
            <sz val="9"/>
            <rFont val="Tahoma"/>
            <family val="2"/>
          </rPr>
          <t xml:space="preserve">
Đã cập nhaajtj theo file tổng hợp đề xuất của các đơn vị</t>
        </r>
      </text>
    </comment>
  </commentList>
</comments>
</file>

<file path=xl/comments2.xml><?xml version="1.0" encoding="utf-8"?>
<comments xmlns="http://schemas.openxmlformats.org/spreadsheetml/2006/main">
  <authors>
    <author>Tran Trung Kien</author>
  </authors>
  <commentList>
    <comment ref="E16" authorId="0">
      <text>
        <r>
          <rPr>
            <b/>
            <sz val="9"/>
            <rFont val="Tahoma"/>
            <family val="2"/>
          </rPr>
          <t>Tran Trung Kien:</t>
        </r>
        <r>
          <rPr>
            <sz val="9"/>
            <rFont val="Tahoma"/>
            <family val="2"/>
          </rPr>
          <t xml:space="preserve">
lấy theo số giao của tỉnh nên có sự cheeh lệnh</t>
        </r>
      </text>
    </comment>
    <comment ref="F16" authorId="0">
      <text>
        <r>
          <rPr>
            <b/>
            <sz val="9"/>
            <rFont val="Tahoma"/>
            <family val="2"/>
          </rPr>
          <t>Tran Trung Kien:</t>
        </r>
        <r>
          <rPr>
            <sz val="9"/>
            <rFont val="Tahoma"/>
            <family val="2"/>
          </rPr>
          <t xml:space="preserve">
lấy theo dữ liệu dân cư của công an nên số lượng này là chính xác</t>
        </r>
      </text>
    </comment>
    <comment ref="G5" authorId="0">
      <text>
        <r>
          <rPr>
            <b/>
            <sz val="9"/>
            <rFont val="Tahoma"/>
            <family val="2"/>
          </rPr>
          <t>Tran Quang Bach:</t>
        </r>
        <r>
          <rPr>
            <sz val="9"/>
            <rFont val="Tahoma"/>
            <family val="2"/>
          </rPr>
          <t xml:space="preserve">
Đã cập nhaajtj theo file tổng hợp đề xuất của các đơn vị</t>
        </r>
      </text>
    </comment>
  </commentList>
</comments>
</file>

<file path=xl/comments3.xml><?xml version="1.0" encoding="utf-8"?>
<comments xmlns="http://schemas.openxmlformats.org/spreadsheetml/2006/main">
  <authors>
    <author>Admin</author>
  </authors>
  <commentList>
    <comment ref="B41" authorId="0">
      <text>
        <r>
          <rPr>
            <b/>
            <sz val="9"/>
            <rFont val="Tahoma"/>
            <family val="2"/>
          </rPr>
          <t>Admin:</t>
        </r>
        <r>
          <rPr>
            <sz val="9"/>
            <rFont val="Tahoma"/>
            <family val="2"/>
          </rPr>
          <t xml:space="preserve">
Tỷ lệ học sinh đi học chung cấp tiểu học là số phần trăm số học sinh đang học cấp tiểu học so với tổng dân số ở độ tuổi cấp tiểu học từ 6 - 10 tuổi</t>
        </r>
      </text>
    </comment>
    <comment ref="B46" authorId="0">
      <text>
        <r>
          <rPr>
            <b/>
            <sz val="9"/>
            <rFont val="Tahoma"/>
            <family val="2"/>
          </rPr>
          <t>Admin:</t>
        </r>
        <r>
          <rPr>
            <sz val="9"/>
            <rFont val="Tahoma"/>
            <family val="2"/>
          </rPr>
          <t xml:space="preserve">
: là số phần trăm giữa số học sinh hoàn thành chương trình tiểu học năm học (t+4) so với số học sinh lớp 1 đầu năm học (t)</t>
        </r>
      </text>
    </comment>
    <comment ref="B57" authorId="0">
      <text>
        <r>
          <rPr>
            <b/>
            <sz val="9"/>
            <rFont val="Tahoma"/>
            <family val="2"/>
          </rPr>
          <t>Admin:</t>
        </r>
        <r>
          <rPr>
            <sz val="9"/>
            <rFont val="Tahoma"/>
            <family val="2"/>
          </rPr>
          <t xml:space="preserve">
là số phần trăm giữa số học sinh tốt nghiệp trung học cơ sở năm học (t + 3) so với số học sinh lớp 6 đầu năm học (t)</t>
        </r>
      </text>
    </comment>
  </commentList>
</comments>
</file>

<file path=xl/comments4.xml><?xml version="1.0" encoding="utf-8"?>
<comments xmlns="http://schemas.openxmlformats.org/spreadsheetml/2006/main">
  <authors>
    <author>Tran Trung Kien</author>
  </authors>
  <commentList>
    <comment ref="G5" authorId="0">
      <text>
        <r>
          <rPr>
            <b/>
            <sz val="9"/>
            <rFont val="Tahoma"/>
            <family val="2"/>
          </rPr>
          <t>Quang Bach:</t>
        </r>
        <r>
          <rPr>
            <sz val="9"/>
            <rFont val="Tahoma"/>
            <family val="2"/>
          </rPr>
          <t xml:space="preserve">
Chưa cập nhật số liệu điều chỉnh theo BC của Sở KHĐT</t>
        </r>
      </text>
    </comment>
    <comment ref="G21" authorId="0">
      <text>
        <r>
          <rPr>
            <b/>
            <sz val="9"/>
            <rFont val="Tahoma"/>
            <family val="2"/>
          </rPr>
          <t>Bach:</t>
        </r>
        <r>
          <rPr>
            <sz val="9"/>
            <rFont val="Tahoma"/>
            <family val="2"/>
          </rPr>
          <t xml:space="preserve">
TTYT đề xuất giảm 29,2 trong BC của sở KH xuống 28,3</t>
        </r>
      </text>
    </comment>
    <comment ref="G43" authorId="0">
      <text>
        <r>
          <rPr>
            <b/>
            <sz val="9"/>
            <rFont val="Tahoma"/>
            <family val="2"/>
          </rPr>
          <t xml:space="preserve">Bach:
</t>
        </r>
        <r>
          <rPr>
            <sz val="9"/>
            <rFont val="Tahoma"/>
            <family val="2"/>
          </rPr>
          <t xml:space="preserve">TTYT đề xuất giảm tỷ lệ từ 8,55 theo BC SKH xuống 8,0
</t>
        </r>
      </text>
    </comment>
    <comment ref="G45" authorId="0">
      <text>
        <r>
          <rPr>
            <b/>
            <sz val="9"/>
            <rFont val="Tahoma"/>
            <family val="2"/>
          </rPr>
          <t>Bách:</t>
        </r>
        <r>
          <rPr>
            <sz val="9"/>
            <rFont val="Tahoma"/>
            <family val="2"/>
          </rPr>
          <t xml:space="preserve">
TTYT đề xuất giảm tỷ lệ từ 2,01 theo BC SKH xuống 1,8</t>
        </r>
      </text>
    </comment>
    <comment ref="G68" authorId="0">
      <text>
        <r>
          <rPr>
            <b/>
            <sz val="9"/>
            <rFont val="Tahoma"/>
            <family val="2"/>
          </rPr>
          <t>Bach:</t>
        </r>
        <r>
          <rPr>
            <sz val="9"/>
            <rFont val="Tahoma"/>
            <family val="2"/>
          </rPr>
          <t xml:space="preserve">
Phòng LĐ đề xuất số người tham gia BH y tế đạt 100% = tổng số dân số</t>
        </r>
      </text>
    </comment>
  </commentList>
</comments>
</file>

<file path=xl/comments5.xml><?xml version="1.0" encoding="utf-8"?>
<comments xmlns="http://schemas.openxmlformats.org/spreadsheetml/2006/main">
  <authors>
    <author>Tran Trung Kien</author>
  </authors>
  <commentList>
    <comment ref="G5" authorId="0">
      <text>
        <r>
          <rPr>
            <b/>
            <sz val="9"/>
            <rFont val="Tahoma"/>
            <family val="2"/>
          </rPr>
          <t>Bach:</t>
        </r>
        <r>
          <rPr>
            <sz val="9"/>
            <rFont val="Tahoma"/>
            <family val="2"/>
          </rPr>
          <t xml:space="preserve">
cập nhật theo đề xuất của phòng VHTT</t>
        </r>
      </text>
    </comment>
    <comment ref="G30" authorId="0">
      <text>
        <r>
          <rPr>
            <b/>
            <sz val="9"/>
            <rFont val="Tahoma"/>
            <family val="2"/>
          </rPr>
          <t xml:space="preserve">bach:
</t>
        </r>
        <r>
          <rPr>
            <sz val="9"/>
            <rFont val="Tahoma"/>
            <family val="2"/>
          </rPr>
          <t xml:space="preserve">BC của SKH giao 13, ban đầu phòng dự kiến 15, nhưng giờ đồng ý với kh của tỉnh
</t>
        </r>
      </text>
    </comment>
    <comment ref="G36" authorId="0">
      <text>
        <r>
          <rPr>
            <b/>
            <sz val="9"/>
            <rFont val="Tahoma"/>
            <family val="2"/>
          </rPr>
          <t>Bach:</t>
        </r>
        <r>
          <rPr>
            <sz val="9"/>
            <rFont val="Tahoma"/>
            <family val="2"/>
          </rPr>
          <t xml:space="preserve">
phòng ko đề xuất điều chỉnh theo số liệu bc của sở KHĐT</t>
        </r>
      </text>
    </comment>
    <comment ref="G38" authorId="0">
      <text>
        <r>
          <rPr>
            <b/>
            <sz val="9"/>
            <rFont val="Tahoma"/>
            <family val="2"/>
          </rPr>
          <t>Bach:</t>
        </r>
        <r>
          <rPr>
            <sz val="9"/>
            <rFont val="Tahoma"/>
            <family val="2"/>
          </rPr>
          <t xml:space="preserve">
phòng ko đề xuất điều chỉnh theo số liệu bc của sở KHĐT</t>
        </r>
      </text>
    </comment>
    <comment ref="G40" authorId="0">
      <text>
        <r>
          <rPr>
            <b/>
            <sz val="9"/>
            <rFont val="Tahoma"/>
            <family val="2"/>
          </rPr>
          <t xml:space="preserve">Bach:
</t>
        </r>
        <r>
          <rPr>
            <sz val="9"/>
            <rFont val="Tahoma"/>
            <family val="2"/>
          </rPr>
          <t xml:space="preserve">phòng ko đề xuất điều chỉnh theo số liệu bc của sở KHĐT
</t>
        </r>
      </text>
    </comment>
  </commentList>
</comments>
</file>

<file path=xl/sharedStrings.xml><?xml version="1.0" encoding="utf-8"?>
<sst xmlns="http://schemas.openxmlformats.org/spreadsheetml/2006/main" count="1050" uniqueCount="458">
  <si>
    <t>Chỉ tiêu</t>
  </si>
  <si>
    <t>Ghi chú</t>
  </si>
  <si>
    <t>A</t>
  </si>
  <si>
    <t>Nông nghiệp</t>
  </si>
  <si>
    <t>I</t>
  </si>
  <si>
    <t>Sản xuất cây lương thực</t>
  </si>
  <si>
    <t>*</t>
  </si>
  <si>
    <t>Trong đó:</t>
  </si>
  <si>
    <t>-</t>
  </si>
  <si>
    <t>- Sản lượng thóc</t>
  </si>
  <si>
    <t>- Sản lượng thóc ruộng</t>
  </si>
  <si>
    <t>- Cơ cấu thóc ruộng trong TSLLT</t>
  </si>
  <si>
    <t>%</t>
  </si>
  <si>
    <t>Lúa cả năm</t>
  </si>
  <si>
    <t>Tổng diện tích</t>
  </si>
  <si>
    <t>ha</t>
  </si>
  <si>
    <t>Tổng Sản lượng</t>
  </si>
  <si>
    <t>tấn</t>
  </si>
  <si>
    <t>a</t>
  </si>
  <si>
    <t>Lúa xuân:</t>
  </si>
  <si>
    <t>+ Diện tích</t>
  </si>
  <si>
    <t>tạ/ ha</t>
  </si>
  <si>
    <t>b</t>
  </si>
  <si>
    <t>Lúa mùa:</t>
  </si>
  <si>
    <t>c</t>
  </si>
  <si>
    <t>Lúa nương:</t>
  </si>
  <si>
    <t>Cây ngô:</t>
  </si>
  <si>
    <t>Tổng sản lượng</t>
  </si>
  <si>
    <t>Ngô vụ xuân</t>
  </si>
  <si>
    <t>Ngô vụ thu</t>
  </si>
  <si>
    <t>II</t>
  </si>
  <si>
    <t>Cây công nghiêp ngắn ngày:</t>
  </si>
  <si>
    <t>1.1</t>
  </si>
  <si>
    <t>Cây đậu tương:</t>
  </si>
  <si>
    <t>Đậu tương vụ xuân:</t>
  </si>
  <si>
    <t>Đậu tương vụ thu:</t>
  </si>
  <si>
    <t>1.2</t>
  </si>
  <si>
    <t>Cây lạc:</t>
  </si>
  <si>
    <t>Tổng diện tích:</t>
  </si>
  <si>
    <t>Tổng sản lượng:</t>
  </si>
  <si>
    <t>Lạc vụ xuân:</t>
  </si>
  <si>
    <t>Lạc vụ thu:</t>
  </si>
  <si>
    <t>Cây công nghiệp dài ngày:</t>
  </si>
  <si>
    <t>Cây cà phê:</t>
  </si>
  <si>
    <t>+ Sản lượng cà phê nhân</t>
  </si>
  <si>
    <t>III</t>
  </si>
  <si>
    <t>Con</t>
  </si>
  <si>
    <t>Đàn gia cầm</t>
  </si>
  <si>
    <t>IV</t>
  </si>
  <si>
    <t>Sản lượng nuôi trồng</t>
  </si>
  <si>
    <t>Sản lượng khai thác</t>
  </si>
  <si>
    <t>V</t>
  </si>
  <si>
    <t>Trồng rừng tập trung:</t>
  </si>
  <si>
    <t>Trồng rừng phòng hộ:</t>
  </si>
  <si>
    <t>Diện tích cây mắc ca</t>
  </si>
  <si>
    <t>Trong đó: Trồng mới</t>
  </si>
  <si>
    <t>Khoán bảo vệ rừng</t>
  </si>
  <si>
    <t>3.1</t>
  </si>
  <si>
    <t>KNTS năm thứ nhất (mới)-các xã</t>
  </si>
  <si>
    <t>3.2</t>
  </si>
  <si>
    <t>KNTS chuyển tiếp (năm 2,3,4,5)</t>
  </si>
  <si>
    <t>- UBND các xã</t>
  </si>
  <si>
    <t>- Ban QLRPH huyện</t>
  </si>
  <si>
    <t>Độ che phủ rừng</t>
  </si>
  <si>
    <t xml:space="preserve"> +</t>
  </si>
  <si>
    <t>Diện tích</t>
  </si>
  <si>
    <t xml:space="preserve"> Năng suất</t>
  </si>
  <si>
    <t xml:space="preserve"> Sản lượng</t>
  </si>
  <si>
    <t>Cây cao su</t>
  </si>
  <si>
    <t>Chăn nuôi</t>
  </si>
  <si>
    <t>Lâm nghiệp</t>
  </si>
  <si>
    <t>Thủy sản</t>
  </si>
  <si>
    <t>Cây công nghiệp</t>
  </si>
  <si>
    <t>Trồng cây lâm sản ngoài gỗ</t>
  </si>
  <si>
    <t>Trồng rừng sản xuất</t>
  </si>
  <si>
    <t>Trồng rừng thay thế</t>
  </si>
  <si>
    <t>Tỷ lệ lực lượng lao động trong độ tuổi tham gia BHXH tự nguyện</t>
  </si>
  <si>
    <t>Người</t>
  </si>
  <si>
    <t xml:space="preserve"> - Số người tham gia BHXH tự nguyện</t>
  </si>
  <si>
    <t>Đối tượng thuộc diện tham gia BHXH tự nguyện</t>
  </si>
  <si>
    <t>Tỷ lệ lực lượng lao động trong độ tuổi tham gia BHXH thất nghiệp</t>
  </si>
  <si>
    <t xml:space="preserve"> - Số người tham gia BHXH thất nghiệp</t>
  </si>
  <si>
    <t>Đối tượng thuộc diện tham gia BHXH thất nghiệp</t>
  </si>
  <si>
    <t>Tỷ lệ lực lượng lao động trong độ tuổi tham gia BHXH bắt buộc</t>
  </si>
  <si>
    <t>Số người tham gia BHXH bắt buộc</t>
  </si>
  <si>
    <t>Đối tượng thuộc diện tham gia BHXH bắt buộc</t>
  </si>
  <si>
    <t xml:space="preserve"> Bảo hiểm xã hội</t>
  </si>
  <si>
    <t>Tỷ lệ hộ nghèo dân tộc thiểu số</t>
  </si>
  <si>
    <t xml:space="preserve"> - Tỷ lệ hộ cận nghèo</t>
  </si>
  <si>
    <t xml:space="preserve"> Hộ</t>
  </si>
  <si>
    <t>Số hộ cận nghèo</t>
  </si>
  <si>
    <t>Số hộ tái nghèo, phát sinh nghèo</t>
  </si>
  <si>
    <t>Số hộ thoát nghèo</t>
  </si>
  <si>
    <t xml:space="preserve"> - Tỷ lệ hộ nghèo</t>
  </si>
  <si>
    <t xml:space="preserve">Số hộ nghèo cuối kỳ theo chuẩn Quốc gia </t>
  </si>
  <si>
    <t>Số hộ nghèo đầu kỳ theo chuẩn Quốc gia</t>
  </si>
  <si>
    <t>Tổng số hộ cuối năm</t>
  </si>
  <si>
    <t>Giảm nghèo</t>
  </si>
  <si>
    <t>Đối tượng</t>
  </si>
  <si>
    <t xml:space="preserve"> Số người được cai nghiện</t>
  </si>
  <si>
    <t xml:space="preserve"> </t>
  </si>
  <si>
    <t>Trật tự an toàn xã hội</t>
  </si>
  <si>
    <t>Các vấn đề xã hội</t>
  </si>
  <si>
    <t>Trẻ</t>
  </si>
  <si>
    <t>Số trẻ em không nơi nương tựa được nhận nuôi dưỡng tại cộng đồng</t>
  </si>
  <si>
    <t>Xã, TT</t>
  </si>
  <si>
    <t>Số xã, thị trấn đạt tiêu chuẩn phù hợp với trẻ em</t>
  </si>
  <si>
    <t>Tổng số trẻ em có hoàn cảnh đặc biệt</t>
  </si>
  <si>
    <t>Chăm sóc và bảo vệ trẻ em</t>
  </si>
  <si>
    <t xml:space="preserve"> Người</t>
  </si>
  <si>
    <t xml:space="preserve"> Tr.đó: Dạy nghề cho LĐ nông thôn </t>
  </si>
  <si>
    <t xml:space="preserve"> - Sơ cấp và đào tạo thường xuyên dưới 3 tháng</t>
  </si>
  <si>
    <t>Đào tạo nghề</t>
  </si>
  <si>
    <t xml:space="preserve"> L.Động</t>
  </si>
  <si>
    <t xml:space="preserve"> Số LĐ được tạo việc làm mới trong năm</t>
  </si>
  <si>
    <t xml:space="preserve">  Tỷ lệ so với dân số</t>
  </si>
  <si>
    <t xml:space="preserve"> Tổng số người trong độ tuổi LĐ</t>
  </si>
  <si>
    <t xml:space="preserve"> Lao động việc làm</t>
  </si>
  <si>
    <t xml:space="preserve">          - Dân số nông thôn</t>
  </si>
  <si>
    <t xml:space="preserve">          - Dân số thành thị</t>
  </si>
  <si>
    <t>Trong đó: Nữ</t>
  </si>
  <si>
    <t>DÂN SỐ TRUNG BÌNH</t>
  </si>
  <si>
    <t xml:space="preserve"> Đơn vị tính </t>
  </si>
  <si>
    <t xml:space="preserve"> CHỈ TIÊU</t>
  </si>
  <si>
    <t xml:space="preserve"> Số TT </t>
  </si>
  <si>
    <t>Điểm trường</t>
  </si>
  <si>
    <t>Số điểm trường mầm non có 05 loại đồ chơi ngoài trời trở lên trong danh mục quy định</t>
  </si>
  <si>
    <t>Số nhóm/lớp mầm non có đủ thiết bị, đồ dùng, đồ chơi tối thiểu theo quy định</t>
  </si>
  <si>
    <t>Số điểm trường mầm non có nguồn nước sử dụng hợp vệ sinh</t>
  </si>
  <si>
    <t>Số điểm trường mầm non có nhà vệ sinh hợp vệ sinh</t>
  </si>
  <si>
    <t>Số nhân viên nấu ăn có chứng chỉ nghề nấu ăn</t>
  </si>
  <si>
    <t>Số cán bộ quản lý, giáo viên, nhân viên mầm non được tập huấn về tư vấn dinh dưỡng và tâm lý cho trẻ</t>
  </si>
  <si>
    <t>Bổ sung một số chỉ số liên quan đến Phát triển trẻ thơ toàn diện</t>
  </si>
  <si>
    <t>VII</t>
  </si>
  <si>
    <t>Tỷ lệ học sinh nữ DTTS ở cấp tiểu học, THCS, THPT (%)</t>
  </si>
  <si>
    <t>Tỷ lệ nữ người DTTS biết chữ trong độ tuổi từ 15 đến 60 tuổi (%)</t>
  </si>
  <si>
    <t>Tỷ lệ người DTTS biết chữ  trong độ tuổi từ 15 tuổi đến 60 tuổi (%)</t>
  </si>
  <si>
    <t>Tỷ lệ người DTTS hoàn thành chương trình  tiểu học (%)</t>
  </si>
  <si>
    <t>Tỷ lệ trẻ em DTTS nhập học đúng độ tuổi bậc tiểu học (%)</t>
  </si>
  <si>
    <t>Các chỉ tiêu phát triển thiên niên kỷ đối với đồng bào dân tộc thiểu số</t>
  </si>
  <si>
    <t>VI</t>
  </si>
  <si>
    <t>"</t>
  </si>
  <si>
    <t>Trung tâm GDNN-GDTX</t>
  </si>
  <si>
    <t>Tr. đó:  - Trường đạt chuẩn Quốc gia</t>
  </si>
  <si>
    <t>Trường THPT</t>
  </si>
  <si>
    <t xml:space="preserve">           - Trường PTDTBT</t>
  </si>
  <si>
    <t>Tr. đó: - Trường đạt chuẩn Quốc gia</t>
  </si>
  <si>
    <t>Trường THCS</t>
  </si>
  <si>
    <t>Trường</t>
  </si>
  <si>
    <t>Trường Tiểu học</t>
  </si>
  <si>
    <t xml:space="preserve">           - Tổng số trường đạt chuẩn QG</t>
  </si>
  <si>
    <t>Tr.đó: - Trường PT DTNT huyện</t>
  </si>
  <si>
    <t>Các trường phổ thông</t>
  </si>
  <si>
    <t>Trường Mầm non</t>
  </si>
  <si>
    <t>Xã</t>
  </si>
  <si>
    <t>Số xã đạt chuẩn Xóa mù chữ mức độ 2</t>
  </si>
  <si>
    <t>Số xã đạt chuẩn PCGD THCS mức độ 3</t>
  </si>
  <si>
    <t>Số xã đạt chuẩn PCGD THCS mức độ 2</t>
  </si>
  <si>
    <t>Số xã đạt chuẩn PC GDTH mức độ 3</t>
  </si>
  <si>
    <t>Số xã đạt chuẩn PC GDTH mức độ 2</t>
  </si>
  <si>
    <t>Số xã đạt chuẩn PC GDMN cho trẻ 5 tuổi</t>
  </si>
  <si>
    <t xml:space="preserve">Tổng số xã </t>
  </si>
  <si>
    <t>PHỔ CẬP GIÁO DỤC - XÓA MÙ CHỮ</t>
  </si>
  <si>
    <t>H/Sinh</t>
  </si>
  <si>
    <t>- Học sinh bổ túc THPT</t>
  </si>
  <si>
    <t>lớp</t>
  </si>
  <si>
    <t>- Tỷ học sinh tốt nghiệp THPT</t>
  </si>
  <si>
    <t>- Tỷ lệ học sinh lưu ban</t>
  </si>
  <si>
    <t>- Tỷ lệ học sinh bỏ học</t>
  </si>
  <si>
    <t>- Tỷ lệ học sinh nữ/tổng số học sinh</t>
  </si>
  <si>
    <t>- Tỷ lệ h/sinh 15-18 tuổi học THPT và tương đương</t>
  </si>
  <si>
    <t>- Tỷ lệ học sinh 15 tuổi vào lớp 10</t>
  </si>
  <si>
    <t>Tổng số lớp</t>
  </si>
  <si>
    <t>HS</t>
  </si>
  <si>
    <t xml:space="preserve">            + Học sinh bán trú</t>
  </si>
  <si>
    <t>Tr. đó: + Học sinh các trường DTNT</t>
  </si>
  <si>
    <t>Tổng số học sinh</t>
  </si>
  <si>
    <t>Trung học phổ thông</t>
  </si>
  <si>
    <t>- Tỷ lệ học sinh hoàn thành cấp THCS</t>
  </si>
  <si>
    <t>- Tỷ học sinh tốt nghiệp THCS</t>
  </si>
  <si>
    <t xml:space="preserve">- Tỷ lệ học sinh lưu ban </t>
  </si>
  <si>
    <t>- Tỷ lệ học sinh 11-14 tuổi học THCS</t>
  </si>
  <si>
    <t xml:space="preserve">- Tỷ lệ học sinh 11 tuổi vào lớp 6 </t>
  </si>
  <si>
    <t>- Học sinh bán trú</t>
  </si>
  <si>
    <t xml:space="preserve">Trung học cơ sở </t>
  </si>
  <si>
    <t>- Tỷ lệ học sinh hoàn thành cấp tiểu học</t>
  </si>
  <si>
    <t>- Tỷ lệ học sinh được công nhận hoàn thành chương trình tiểu học</t>
  </si>
  <si>
    <t>- Tỷ lệ học sinh 6-10 tuổi học tiểu học</t>
  </si>
  <si>
    <t>- Tỷ lệ học sinh 6 tuổi vào lớp 1</t>
  </si>
  <si>
    <t>Tiểu học</t>
  </si>
  <si>
    <t>Tổng số học sinh phổ thông</t>
  </si>
  <si>
    <t>GIÁO DỤC PHỔ THÔNG</t>
  </si>
  <si>
    <t>- Tỷ lệ huy động trẻ 5 tuổi ra lớp</t>
  </si>
  <si>
    <t>- Tỷ lệ huy động trẻ từ 3-5 tuổi ra lớp</t>
  </si>
  <si>
    <t>- Tỷ lệ huy động trẻ từ 3 tháng đến dưới 36 tháng tuổi ra lớp</t>
  </si>
  <si>
    <t>- Tỷ lệ trẻ suy dinh dưỡng thể thấp còi</t>
  </si>
  <si>
    <t>- Tỷ lệ trẻ suy dinh dưỡng thể nhẹ cân</t>
  </si>
  <si>
    <t>- Tỷ lệ trẻ mầm non là nữ</t>
  </si>
  <si>
    <t>- Tỷ lệ huy động trẻ ra lớp/dân số độ tuổi</t>
  </si>
  <si>
    <t>Các tỷ lệ huy động</t>
  </si>
  <si>
    <t>- Số lớp 5 tuổi</t>
  </si>
  <si>
    <t>Lớp</t>
  </si>
  <si>
    <t>- Số lớp mẫu giáo</t>
  </si>
  <si>
    <t>Nhóm</t>
  </si>
  <si>
    <t>- Số nhóm trẻ</t>
  </si>
  <si>
    <t>Tổng số lớp và nhóm trẻ</t>
  </si>
  <si>
    <t>- Số trẻ 5 tuổi</t>
  </si>
  <si>
    <t xml:space="preserve">- Số học sinh mẫu giáo </t>
  </si>
  <si>
    <t>Cháu</t>
  </si>
  <si>
    <t>- Số cháu vào nhà trẻ</t>
  </si>
  <si>
    <t>Tổng số trẻ mầm non</t>
  </si>
  <si>
    <t>GIÁO DỤC MẦM NON</t>
  </si>
  <si>
    <t>4</t>
  </si>
  <si>
    <t>2</t>
  </si>
  <si>
    <t>Đơn vị tính</t>
  </si>
  <si>
    <t>CHỈ TIÊU</t>
  </si>
  <si>
    <t>Số TT</t>
  </si>
  <si>
    <t>- Tỷ lệ người dân tham gia Bảo hiểm y tế</t>
  </si>
  <si>
    <t>Số người tham gia Bảo hiểm y tế</t>
  </si>
  <si>
    <t xml:space="preserve">    Tỷ lệ so với tổng dân số</t>
  </si>
  <si>
    <t xml:space="preserve"> Dân số phân theo thành thị, nông thôn</t>
  </si>
  <si>
    <t xml:space="preserve"> Dân số phân theo giới tính</t>
  </si>
  <si>
    <t xml:space="preserve"> Dân số trung bình </t>
  </si>
  <si>
    <t xml:space="preserve"> Tỷ lệ xã đạt Tiêu chí quốc gia về y tế xã</t>
  </si>
  <si>
    <t xml:space="preserve"> Xã đạt Tiêu chí quốc gia về y tế xã 2011-2020</t>
  </si>
  <si>
    <t>Bộ tiêu chí quốc gia về y tế xã</t>
  </si>
  <si>
    <t xml:space="preserve"> Tỷ lệ xã có NHS hoặc YSSN</t>
  </si>
  <si>
    <t xml:space="preserve"> Tỷ lệ trạm y tế xã có bác sỹ hoạt động</t>
  </si>
  <si>
    <t>1/10.000</t>
  </si>
  <si>
    <t xml:space="preserve"> Tỷ lệ Dược sỹ đại học/ vạn dân</t>
  </si>
  <si>
    <t xml:space="preserve"> Tỷ lệ Bác sỹ/ vạn dân</t>
  </si>
  <si>
    <t>Giường</t>
  </si>
  <si>
    <t xml:space="preserve"> Giường bệnh PKĐKKV</t>
  </si>
  <si>
    <t xml:space="preserve"> Giường bệnh Bệnh viện huyện</t>
  </si>
  <si>
    <t xml:space="preserve"> Giường bệnh TTYT huyện:</t>
  </si>
  <si>
    <t xml:space="preserve"> Khu điều trị bệnh nhân phong</t>
  </si>
  <si>
    <t xml:space="preserve"> Giường bệnh tuyến tỉnh</t>
  </si>
  <si>
    <t xml:space="preserve"> Tỷ lệ giường bệnh Quốc lập /vạn dân</t>
  </si>
  <si>
    <t xml:space="preserve"> Trong đó: Giường Quốc lập</t>
  </si>
  <si>
    <t xml:space="preserve"> Tổng số giường bệnh toàn huyện</t>
  </si>
  <si>
    <t xml:space="preserve"> Tỷ lệ xã có trạm y tế (có tổ chức bộ máy trạm y tế)</t>
  </si>
  <si>
    <t>Trạm</t>
  </si>
  <si>
    <t xml:space="preserve"> Trạm y tế xã, thị trấn</t>
  </si>
  <si>
    <t>PK</t>
  </si>
  <si>
    <t xml:space="preserve"> Phòng khám đa khoa khu vực</t>
  </si>
  <si>
    <t>BV</t>
  </si>
  <si>
    <t xml:space="preserve"> TTYT các huyện (thực hiện đa chức năng)</t>
  </si>
  <si>
    <t xml:space="preserve"> Cơ sở cung cấp dịch vụ y tế</t>
  </si>
  <si>
    <t>B</t>
  </si>
  <si>
    <t xml:space="preserve">Tỷ lệ các ca sinh của phụ nữ DTTS được cán bộ y tế đã qua đào tạo đỡ </t>
  </si>
  <si>
    <t xml:space="preserve"> Tỷ lệ trẻ dưới 5 tuổi bị SDD thể thấp còi (chiều cao theo tuổi) </t>
  </si>
  <si>
    <t xml:space="preserve">Tỷ lệ suy dinh dưỡng cân nặng/tuổi ở trẻ em DTTS dưới 5 tuổi </t>
  </si>
  <si>
    <t xml:space="preserve"> Tỷ lệ TE dưới 5 tuổi SDD (cân nặng/tuổi)</t>
  </si>
  <si>
    <t xml:space="preserve"> Tỷ lệ trẻ nhỏ được bú mẹ hoàn toàn trong 6 tháng đầu</t>
  </si>
  <si>
    <t xml:space="preserve"> Tỷ lệ trẻ sơ sinh dưới 2500 gr</t>
  </si>
  <si>
    <t>%o</t>
  </si>
  <si>
    <t xml:space="preserve">Tỷ suất tử vong trẻ em DTTS dưới 5 tuổi trên 1000 trẻ DTTS đẻ sống </t>
  </si>
  <si>
    <t xml:space="preserve"> Tỷ suất tử vong TE dưới 5 tuổi</t>
  </si>
  <si>
    <t xml:space="preserve">Tỷ suất tử vong trẻ em DTTS dưới 1 tuổi trên 1000 trẻ DTTS đẻ sống </t>
  </si>
  <si>
    <t xml:space="preserve"> Tỷ suất tử vong TE dưới 1 tuổi</t>
  </si>
  <si>
    <t xml:space="preserve"> Tỷ lệ phụ nữ có thai được tiêm phòng UV2+</t>
  </si>
  <si>
    <t>Tỷ lệ phụ nữ DTTS được khám thai ít nhất 4 lần trong 3 kỳ thai nghén</t>
  </si>
  <si>
    <t xml:space="preserve"> Tỷ lệ TE&lt;1 tuổi TCĐĐ các loại Vắc xin</t>
  </si>
  <si>
    <t xml:space="preserve">Đơn vị tính </t>
  </si>
  <si>
    <t>Số 
TT</t>
  </si>
  <si>
    <t>CLB</t>
  </si>
  <si>
    <t xml:space="preserve"> Số câu lạc bộ thể thao cơ sở</t>
  </si>
  <si>
    <t>3</t>
  </si>
  <si>
    <t>Tỷ lệ gia đình được công nhận danh hiệu gia đình thể thao trong tổng số hộ gia đình toàn thuyện</t>
  </si>
  <si>
    <t>Gia đình</t>
  </si>
  <si>
    <t>Số gia đình được công nhận gia đình thể thao</t>
  </si>
  <si>
    <t xml:space="preserve"> Tỷ lệ người tham gia luyện tập thường xuyên  ít nhất 01 môn thể thao trong tổng dân số toàn huyện</t>
  </si>
  <si>
    <t xml:space="preserve"> Số người tham gia luyện tập thường xuyên ít nhất 01 môn thể thao</t>
  </si>
  <si>
    <t>1</t>
  </si>
  <si>
    <t>Thể thao quần chúng</t>
  </si>
  <si>
    <t>Lĩnh vực Thể dục, thể thao</t>
  </si>
  <si>
    <t xml:space="preserve"> Tỷ lệ khối, bản có nhà văn hóa và điểm sinh hoạt cộng đồng </t>
  </si>
  <si>
    <t>Khối, bản</t>
  </si>
  <si>
    <t xml:space="preserve"> Số khối, bản có nhà văn hóa và điểm sinh hoạt cộng đồng </t>
  </si>
  <si>
    <t xml:space="preserve"> Tỷ lệ xã, thị trấn có nhà VH-TT</t>
  </si>
  <si>
    <t xml:space="preserve"> Số xã, thị trấn có Nhà văn hóa, thể thao</t>
  </si>
  <si>
    <t xml:space="preserve"> Tổng số xã, thị trấn</t>
  </si>
  <si>
    <t>Nhà</t>
  </si>
  <si>
    <t>Nhà thư viên</t>
  </si>
  <si>
    <t>Nhà văn hóa huyện</t>
  </si>
  <si>
    <t>Phát triển thiết chế văn hóa, thể thao cơ sở</t>
  </si>
  <si>
    <t xml:space="preserve"> Tỷ lệ gia đình được tuyên truyền phổ biến các luật có liên quan đến lĩnh vực gia đình</t>
  </si>
  <si>
    <t xml:space="preserve"> Tỷ lệ khối, bản có câu lạc bộ gia đình phát triển bền vững </t>
  </si>
  <si>
    <t>Số  CLB gia đình phát triển bền vững tại các khối, bản.</t>
  </si>
  <si>
    <t xml:space="preserve"> Tỷ lệ xã, thị trấn có ban chỉ đạo mô hình phòng chống bạo lực gia đình </t>
  </si>
  <si>
    <t>BCĐ</t>
  </si>
  <si>
    <t>Số BCĐ mô hình PCBLGĐ được thành lập tại các xã, thị trấn (nhân rộng mô hình PCBLGĐ)</t>
  </si>
  <si>
    <t>Lĩnh vực gia đình</t>
  </si>
  <si>
    <t xml:space="preserve"> Tỷ lệ phường, thị trấn đạt chuẩn văn minh đô thị</t>
  </si>
  <si>
    <t>TT</t>
  </si>
  <si>
    <t xml:space="preserve"> Số thị trấn đạt chuẩn văn minh đô thị</t>
  </si>
  <si>
    <t xml:space="preserve"> Tỷ lệ xã đạt chuẩn văn hóa nông thôn mới</t>
  </si>
  <si>
    <t xml:space="preserve"> Số xã đạt chuẩn VH nông thôn mới</t>
  </si>
  <si>
    <t>5</t>
  </si>
  <si>
    <t xml:space="preserve"> Tỷ lệ cơ quan, đơn vị DN, trường học đạt VH chiếm trong tổng số cơ quan, đơn vị, trường học toàn huyện</t>
  </si>
  <si>
    <t>Cơ quan, đơn vị, DN</t>
  </si>
  <si>
    <t xml:space="preserve"> Số cơ quan, đơn vị, DN đạt tiêu chuẩn văn hóa</t>
  </si>
  <si>
    <t xml:space="preserve"> Tỷ lệ  khối, bản đạt VH chiếm trong tổng số khối, bản toàn huyện</t>
  </si>
  <si>
    <t xml:space="preserve"> Số khối, bản đạt tiêu chuẩn VH</t>
  </si>
  <si>
    <t xml:space="preserve"> Tỷ lệ GĐ đạt chuẩn VH chiếm trong tổng số gia đình toàn huyện</t>
  </si>
  <si>
    <t>Hộ GĐ</t>
  </si>
  <si>
    <t xml:space="preserve"> Số gia đình đạt tiêu chuẩn VH </t>
  </si>
  <si>
    <t>Phong trào toàn dân đoàn kết XD đời sống văn hóa</t>
  </si>
  <si>
    <t>Lĩnh vực Văn hóa - Gia đình</t>
  </si>
  <si>
    <t>Đơn vị 
tính</t>
  </si>
  <si>
    <t xml:space="preserve"> Số TT</t>
  </si>
  <si>
    <t>Năng suất</t>
  </si>
  <si>
    <t>Sản lượng</t>
  </si>
  <si>
    <t>Trong đó: Học sinh bán trú</t>
  </si>
  <si>
    <t xml:space="preserve">Tổng số lớp </t>
  </si>
  <si>
    <t>Tỉ lệ học sinh nữ/tổng số HS</t>
  </si>
  <si>
    <t>Tỉ lệ HS đúng độ tuổi</t>
  </si>
  <si>
    <t>Tỉ lệ HS bỏ học</t>
  </si>
  <si>
    <t>Tỉ lệ HS lưu ban</t>
  </si>
  <si>
    <t>Số xã đạt chuẩn PC GDTH mức độ 1</t>
  </si>
  <si>
    <t>Số xã đạt chuẩn PCGD THCS mức độ 1</t>
  </si>
  <si>
    <t>Số xã đạt chuẩn Xóa mù chữ mức độ 1</t>
  </si>
  <si>
    <t xml:space="preserve">             - Trường MN tư thục</t>
  </si>
  <si>
    <t xml:space="preserve">           - Trường THCS</t>
  </si>
  <si>
    <t>Lực lượng lao động từ 15 tuổi trở lên</t>
  </si>
  <si>
    <t xml:space="preserve">Tỷ lệ suy dinh dưỡng thể thấp còi ở trẻ em DTTS dưới 5 tuổi </t>
  </si>
  <si>
    <t>Số bác sỹ</t>
  </si>
  <si>
    <t>Số Dược sỹ Đại học</t>
  </si>
  <si>
    <t>Số xã có Bác sỹ</t>
  </si>
  <si>
    <t>Số xã có NHS hoặc YSSN</t>
  </si>
  <si>
    <t>Số bản có Nhân viên y tế thôn bản</t>
  </si>
  <si>
    <t>xã</t>
  </si>
  <si>
    <t>Tuyến tỉnh</t>
  </si>
  <si>
    <t>Khu điều trị bệnh nhân phong</t>
  </si>
  <si>
    <t>Cơ sở</t>
  </si>
  <si>
    <t>Học sinh PCGDTH-XMC</t>
  </si>
  <si>
    <t>- Tỷ lệ học sinh đi học cấp tiểu học</t>
  </si>
  <si>
    <t>BỔ TÚC VĂN HÓA</t>
  </si>
  <si>
    <t>Bác sỹ</t>
  </si>
  <si>
    <t xml:space="preserve"> Chỉ tiêu hoạt động</t>
  </si>
  <si>
    <t xml:space="preserve"> -</t>
  </si>
  <si>
    <t>Tuyến huyện, xã</t>
  </si>
  <si>
    <t xml:space="preserve"> Tỷ lệ bản có Nhân viên y tế thôn bản (theo QĐ 17/2020  /UBND ngày 09/9/2020 của UBND tỉnh)</t>
  </si>
  <si>
    <t>Dân số nam</t>
  </si>
  <si>
    <t>Dân số nữ</t>
  </si>
  <si>
    <t xml:space="preserve"> Dân số </t>
  </si>
  <si>
    <t>Dân số thành thị</t>
  </si>
  <si>
    <t>Dân số nông thôn</t>
  </si>
  <si>
    <t xml:space="preserve"> Tỷ lệ PN đẻ được khám thai 4 lần/3 kỳ thai nghén (T37/2019 /TT-BYT ngày 30/12/2019)</t>
  </si>
  <si>
    <t>Tổng DT cây lương thực có hạt</t>
  </si>
  <si>
    <t>Tổng SLLT có hạt</t>
  </si>
  <si>
    <t>Đàn trâu:</t>
  </si>
  <si>
    <t>Đàn bò:</t>
  </si>
  <si>
    <t>Đàn lợn:</t>
  </si>
  <si>
    <t>Diện tích nuôi trồng</t>
  </si>
  <si>
    <t>Khoanh nuôi tái sinh rừng</t>
  </si>
  <si>
    <t>Tổng số TE có HCĐBKK được hưởng trợ cấp tại cộng đồng</t>
  </si>
  <si>
    <t>III.1</t>
  </si>
  <si>
    <t>III.2</t>
  </si>
  <si>
    <t>Mục tiêu theo chuẩn nghèo GĐ 2021-2025</t>
  </si>
  <si>
    <t>SỐ HỌC SINH CÓ MẶT ĐẦU NĂM HỌC</t>
  </si>
  <si>
    <t>3.3</t>
  </si>
  <si>
    <t xml:space="preserve">CƠ SỞ GIÁO DỤC </t>
  </si>
  <si>
    <t>2.1</t>
  </si>
  <si>
    <t>2.2</t>
  </si>
  <si>
    <t>2.3</t>
  </si>
  <si>
    <t xml:space="preserve"> Nhân lực y tế</t>
  </si>
  <si>
    <t>BIỂU SỐ 01</t>
  </si>
  <si>
    <t>BIỂU SỐ 02</t>
  </si>
  <si>
    <t>BIỂU SỐ 03</t>
  </si>
  <si>
    <t>BIỂU SỐ 04</t>
  </si>
  <si>
    <t>BIỂU SỐ 05</t>
  </si>
  <si>
    <t>7</t>
  </si>
  <si>
    <t>100</t>
  </si>
  <si>
    <t>29.984</t>
  </si>
  <si>
    <t xml:space="preserve">Kế hoạch 
năm 2023 
</t>
  </si>
  <si>
    <t>Xã đạt Tiêu chí quốc gia về y tế xã giai đoạn đến năm 2030</t>
  </si>
  <si>
    <t>6</t>
  </si>
  <si>
    <t>Kế hoạch</t>
  </si>
  <si>
    <t>Chiềng Sinh</t>
  </si>
  <si>
    <t>Chiềng Đông</t>
  </si>
  <si>
    <t>Nà Sáy</t>
  </si>
  <si>
    <t>Mường Khong</t>
  </si>
  <si>
    <t>Mường Thín</t>
  </si>
  <si>
    <t>TT. Tuần Giáo</t>
  </si>
  <si>
    <t>Quài Tở</t>
  </si>
  <si>
    <t>Quài Cang</t>
  </si>
  <si>
    <t>Quài Nưa</t>
  </si>
  <si>
    <t>Mùn Chung</t>
  </si>
  <si>
    <t>Nà Tòng</t>
  </si>
  <si>
    <t>Mường Mùn</t>
  </si>
  <si>
    <t>Pú Xi</t>
  </si>
  <si>
    <t>Tênh Phông</t>
  </si>
  <si>
    <t>Tỏa Tình</t>
  </si>
  <si>
    <t>Pú Nhung</t>
  </si>
  <si>
    <t>Phình Sáng</t>
  </si>
  <si>
    <t>Rạng Đông</t>
  </si>
  <si>
    <t>Ta Ma</t>
  </si>
  <si>
    <t>KH năm 2024</t>
  </si>
  <si>
    <t>Ước thực hiện cả năm</t>
  </si>
  <si>
    <t>Thực hiện năm 2022</t>
  </si>
  <si>
    <t>Kế hoạch năm 2023</t>
  </si>
  <si>
    <t>Thực hiện Năm học 2022-2023</t>
  </si>
  <si>
    <r>
      <t>Kế hoạch năm 2023
(Năm</t>
    </r>
    <r>
      <rPr>
        <b/>
        <sz val="9"/>
        <rFont val="Times New Roman"/>
        <family val="1"/>
      </rPr>
      <t xml:space="preserve"> học 2023-2024)</t>
    </r>
  </si>
  <si>
    <t>Mục tiêu</t>
  </si>
  <si>
    <t>Kế hoạch 
năm 2024 
(Năm học 2024 - 2025)</t>
  </si>
  <si>
    <t>9=7/6 (%)</t>
  </si>
  <si>
    <t>Kế hoạch năm 2024</t>
  </si>
  <si>
    <t>Kế hoạch 2024</t>
  </si>
  <si>
    <t>KẾT QUẢ THỰC HIỆN CÁC CHỈ TIÊU PHÁT TRIỂN SỰ NGHIỆP GIÁO DỤC  NĂM 2023 VÀ DỰ KIẾN KẾ HOẠCH NĂM 2024</t>
  </si>
  <si>
    <t>KẾT QUẢ THỰC HIỆN CÁC CHỈ TIÊU PHÁT TRIỂN LAO ĐỘNG VIỆC LÀM, BẢO VỆ TRẺ EM, CÁC VẤN ĐỀ XÃ HỘI VÀ ĐÀO TẠO NGHỀ NĂM 2023 VÀ DỰ KIẾN KẾ HOẠCH NĂM 2024</t>
  </si>
  <si>
    <t>KẾT QUẢ THỰC HIỆN CÁC CHỈ TIÊU HƯỚNG DẪN PHÁT TRIỂN SỰ NGHIỆP Y TẾ NĂM 2023 VÀ DỰ KIẾN KẾ HOẠCH NĂM 2024</t>
  </si>
  <si>
    <t>7-1</t>
  </si>
  <si>
    <t>7-2</t>
  </si>
  <si>
    <t>7-3</t>
  </si>
  <si>
    <t>7-4</t>
  </si>
  <si>
    <t>7-5</t>
  </si>
  <si>
    <t>7-6</t>
  </si>
  <si>
    <t>7-7</t>
  </si>
  <si>
    <t>7-8</t>
  </si>
  <si>
    <t>7-9</t>
  </si>
  <si>
    <t>7-10</t>
  </si>
  <si>
    <t>7-11</t>
  </si>
  <si>
    <t>7-12</t>
  </si>
  <si>
    <t>7-13</t>
  </si>
  <si>
    <t>7-14</t>
  </si>
  <si>
    <t>7-15</t>
  </si>
  <si>
    <t>7-16</t>
  </si>
  <si>
    <t>7-17</t>
  </si>
  <si>
    <t>7-18</t>
  </si>
  <si>
    <t>7-19</t>
  </si>
  <si>
    <t>Chia ra các xã, thị trấn</t>
  </si>
  <si>
    <t>một số diện tích đã tăng rừng hết đầu tư</t>
  </si>
  <si>
    <t>85,7</t>
  </si>
  <si>
    <t>85,1</t>
  </si>
  <si>
    <t>17,6</t>
  </si>
  <si>
    <t>17,7</t>
  </si>
  <si>
    <t>77,3</t>
  </si>
  <si>
    <t>29.791</t>
  </si>
  <si>
    <t>30.484</t>
  </si>
  <si>
    <t>99.2</t>
  </si>
  <si>
    <t>48.2</t>
  </si>
  <si>
    <t>45.6</t>
  </si>
  <si>
    <t>46.5</t>
  </si>
  <si>
    <t>96,4</t>
  </si>
  <si>
    <t xml:space="preserve">(Kèm theo Báo cáo số:               /BC-UBND ngày        /11/2023 của UBND huyện Tuần Giáo) </t>
  </si>
  <si>
    <t>HS phổ thông đi học rất nhiều nơi, nên không thể quản lý được, và không thuộc đối tượng phổ cập</t>
  </si>
  <si>
    <r>
      <t xml:space="preserve"> Giường bệnh trạm y tế xã (3 giường lưu/trạm)</t>
    </r>
    <r>
      <rPr>
        <i/>
        <sz val="11"/>
        <rFont val="Times New Roman"/>
        <family val="1"/>
      </rPr>
      <t xml:space="preserve"> </t>
    </r>
  </si>
  <si>
    <t>KẾT QUẢ THỰC HIỆN CÁC CHỈ TIÊU HƯỚNG DẪN PHÁT TRIỂN SỰ NGHIỆP VĂN HOÁ, THỂ THAO NĂM 2023 VÀ DỰ KIẾN KẾ HOẠCH NĂM 2024</t>
  </si>
  <si>
    <t>Diện tích giảm do năm 2024 đã sang năm thứ 6 với diện tích 2.917ha</t>
  </si>
  <si>
    <t>chưa thống nhất được số giao năm 2024</t>
  </si>
  <si>
    <t>Ngô ngọt</t>
  </si>
  <si>
    <t>Cây trồng khác</t>
  </si>
  <si>
    <t>Cây Hoa hồi</t>
  </si>
  <si>
    <t>Cây dứa</t>
  </si>
  <si>
    <t xml:space="preserve">           + Trồng mới liên kết</t>
  </si>
  <si>
    <t>Khoanh vùng lõi  phát triển mắc ca</t>
  </si>
  <si>
    <t>KẾT QUẢ THỰC HIỆN CÁC CHỈ TIÊU SẢN XUẤT NÔNG, LÂM NGHIỆP CHỦ YẾU NĂM 2023 VÀ DỰ KIẾN KẾ HOẠCH NĂM 2024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</si>
</sst>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 &quot;þ&quot;;[Red]\-#,##0\ &quot;þ&quot;"/>
    <numFmt numFmtId="177" formatCode="_-* #,##0.0\ _₫_-;\-* #,##0.0\ _₫_-;_-* &quot;-&quot;??\ _₫_-;_-@_-"/>
    <numFmt numFmtId="178" formatCode="_(* #,##0_);_(* \(#,##0\);_(* &quot;-&quot;??_);_(@_)"/>
    <numFmt numFmtId="179" formatCode="_(* #,##0.0_);_(* \(#,##0.0\);_(* &quot;-&quot;??_);_(@_)"/>
    <numFmt numFmtId="180" formatCode="#"/>
    <numFmt numFmtId="181" formatCode="_(* #,##0_);_(* \(#,##0\);_(* \-??_);_(@_)"/>
    <numFmt numFmtId="182" formatCode="_(* #,##0.0_);_(* \(#,##0.0\);_(* \-??_);_(@_)"/>
    <numFmt numFmtId="183" formatCode="#,##0.0_);\(#,##0.0\)"/>
    <numFmt numFmtId="184" formatCode="0.000"/>
    <numFmt numFmtId="185" formatCode="_-* #,##0.0\ _₫_-;\-* #,##0.0\ _₫_-;_-* &quot;-&quot;?\ _₫_-;_-@_-"/>
    <numFmt numFmtId="186" formatCode="#,##0.000"/>
    <numFmt numFmtId="187" formatCode="_(* #,##0.000_);_(* \(#,##0.000\);_(* &quot;-&quot;??_);_(@_)"/>
    <numFmt numFmtId="188" formatCode="0.0%"/>
    <numFmt numFmtId="189" formatCode="0.000000"/>
    <numFmt numFmtId="190" formatCode="0.00000"/>
    <numFmt numFmtId="191" formatCode="0.0000"/>
    <numFmt numFmtId="192" formatCode="_(* #,##0.0_);_(* \(#,##0.0\);_(* &quot;-&quot;?_);_(@_)"/>
    <numFmt numFmtId="193" formatCode="_(* #,##0_);_(* \(#,##0\);_(* &quot;-&quot;?_);_(@_)"/>
    <numFmt numFmtId="194" formatCode="0.0000000"/>
    <numFmt numFmtId="195" formatCode="_-* #,##0.000\ _₫_-;\-* #,##0.000\ _₫_-;_-* &quot;-&quot;???\ _₫_-;_-@_-"/>
    <numFmt numFmtId="196" formatCode="_(* #,##0.0000_);_(* \(#,##0.0000\);_(* &quot;-&quot;??_);_(@_)"/>
    <numFmt numFmtId="197" formatCode="0.00000000"/>
    <numFmt numFmtId="198" formatCode="_-* #,##0.0_-;\-* #,##0.0_-;_-* &quot;-&quot;??_-;_-@_-"/>
  </numFmts>
  <fonts count="124">
    <font>
      <sz val="14"/>
      <color theme="1"/>
      <name val="Times New Roman"/>
      <family val="2"/>
    </font>
    <font>
      <sz val="11"/>
      <color indexed="8"/>
      <name val="Calibri"/>
      <family val="2"/>
    </font>
    <font>
      <sz val="12"/>
      <name val="Times New Roman"/>
      <family val="1"/>
    </font>
    <font>
      <i/>
      <sz val="12"/>
      <name val="Times New Roman"/>
      <family val="1"/>
    </font>
    <font>
      <b/>
      <sz val="12"/>
      <name val="Times New Roman"/>
      <family val="1"/>
    </font>
    <font>
      <sz val="12"/>
      <name val=".VnTime"/>
      <family val="2"/>
    </font>
    <font>
      <sz val="10"/>
      <name val="Arial"/>
      <family val="2"/>
    </font>
    <font>
      <sz val="12"/>
      <color indexed="8"/>
      <name val="Times New Roman"/>
      <family val="2"/>
    </font>
    <font>
      <sz val="10"/>
      <name val=".VnTime"/>
      <family val="2"/>
    </font>
    <font>
      <sz val="13"/>
      <name val=".VnTime"/>
      <family val="2"/>
    </font>
    <font>
      <b/>
      <sz val="10"/>
      <name val="Times New Roman"/>
      <family val="1"/>
    </font>
    <font>
      <b/>
      <sz val="9"/>
      <name val="Times New Roman"/>
      <family val="1"/>
    </font>
    <font>
      <b/>
      <sz val="11"/>
      <name val="Times New Roman"/>
      <family val="1"/>
    </font>
    <font>
      <sz val="10"/>
      <name val="Times New Roman"/>
      <family val="1"/>
    </font>
    <font>
      <i/>
      <sz val="10"/>
      <name val="Times New Roman"/>
      <family val="1"/>
    </font>
    <font>
      <i/>
      <sz val="11"/>
      <name val="Times New Roman"/>
      <family val="1"/>
    </font>
    <font>
      <sz val="11"/>
      <name val="Times New Roman"/>
      <family val="1"/>
    </font>
    <font>
      <b/>
      <sz val="13"/>
      <name val="Times New Roman"/>
      <family val="1"/>
    </font>
    <font>
      <b/>
      <sz val="9"/>
      <name val="Tahoma"/>
      <family val="2"/>
    </font>
    <font>
      <sz val="9"/>
      <name val="Tahoma"/>
      <family val="2"/>
    </font>
    <font>
      <sz val="8"/>
      <name val="Times New Roman"/>
      <family val="2"/>
    </font>
    <font>
      <sz val="13"/>
      <name val="Times New Roman"/>
      <family val="1"/>
    </font>
    <font>
      <i/>
      <sz val="13"/>
      <name val="Times New Roman"/>
      <family val="1"/>
    </font>
    <font>
      <b/>
      <i/>
      <sz val="11"/>
      <name val="Times New Roman"/>
      <family val="1"/>
    </font>
    <font>
      <b/>
      <u val="single"/>
      <sz val="13"/>
      <name val="Times New Roman"/>
      <family val="1"/>
    </font>
    <font>
      <b/>
      <u val="single"/>
      <sz val="11"/>
      <name val="Times New Roman"/>
      <family val="1"/>
    </font>
    <font>
      <b/>
      <i/>
      <sz val="13"/>
      <name val="Times New Roman"/>
      <family val="1"/>
    </font>
    <font>
      <sz val="10"/>
      <name val="Calibri"/>
      <family val="2"/>
    </font>
    <font>
      <sz val="14"/>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10"/>
      <name val="Calibri"/>
      <family val="2"/>
    </font>
    <font>
      <i/>
      <sz val="10"/>
      <color indexed="8"/>
      <name val="Times New Roman"/>
      <family val="1"/>
    </font>
    <font>
      <sz val="10"/>
      <color indexed="8"/>
      <name val="Arial"/>
      <family val="2"/>
    </font>
    <font>
      <i/>
      <sz val="10"/>
      <color indexed="8"/>
      <name val="Arial"/>
      <family val="2"/>
    </font>
    <font>
      <i/>
      <sz val="12"/>
      <color indexed="8"/>
      <name val="Times New Roman"/>
      <family val="1"/>
    </font>
    <font>
      <b/>
      <i/>
      <sz val="14"/>
      <color indexed="8"/>
      <name val="Times New Roman"/>
      <family val="1"/>
    </font>
    <font>
      <sz val="13"/>
      <color indexed="8"/>
      <name val="Times New Roman"/>
      <family val="1"/>
    </font>
    <font>
      <b/>
      <sz val="12"/>
      <color indexed="8"/>
      <name val="Times New Roman"/>
      <family val="1"/>
    </font>
    <font>
      <sz val="10"/>
      <color indexed="10"/>
      <name val="Times New Roman"/>
      <family val="1"/>
    </font>
    <font>
      <sz val="12"/>
      <color indexed="10"/>
      <name val="Times New Roman"/>
      <family val="1"/>
    </font>
    <font>
      <sz val="11"/>
      <color indexed="12"/>
      <name val="Times New Roman"/>
      <family val="1"/>
    </font>
    <font>
      <b/>
      <i/>
      <sz val="11"/>
      <color indexed="8"/>
      <name val="Times New Roman"/>
      <family val="1"/>
    </font>
    <font>
      <i/>
      <sz val="12"/>
      <color indexed="12"/>
      <name val="Times New Roman"/>
      <family val="1"/>
    </font>
    <font>
      <sz val="10"/>
      <color indexed="12"/>
      <name val="Times New Roman"/>
      <family val="1"/>
    </font>
    <font>
      <i/>
      <sz val="10"/>
      <color indexed="12"/>
      <name val="Times New Roman"/>
      <family val="1"/>
    </font>
    <font>
      <b/>
      <sz val="11"/>
      <color indexed="12"/>
      <name val="Times New Roman"/>
      <family val="1"/>
    </font>
    <font>
      <b/>
      <sz val="12"/>
      <color indexed="12"/>
      <name val="Times New Roman"/>
      <family val="1"/>
    </font>
    <font>
      <sz val="12"/>
      <color indexed="12"/>
      <name val="Times New Roman"/>
      <family val="1"/>
    </font>
    <font>
      <b/>
      <sz val="13"/>
      <color indexed="12"/>
      <name val="Times New Roman"/>
      <family val="1"/>
    </font>
    <font>
      <b/>
      <sz val="10"/>
      <color indexed="12"/>
      <name val="Times New Roman"/>
      <family val="1"/>
    </font>
    <font>
      <b/>
      <sz val="11"/>
      <color indexed="8"/>
      <name val="Times New Roman"/>
      <family val="1"/>
    </font>
    <font>
      <sz val="11"/>
      <color indexed="10"/>
      <name val="Times New Roman"/>
      <family val="1"/>
    </font>
    <font>
      <i/>
      <sz val="11"/>
      <color indexed="10"/>
      <name val="Times New Roman"/>
      <family val="1"/>
    </font>
    <font>
      <i/>
      <sz val="11"/>
      <color indexed="12"/>
      <name val="Times New Roman"/>
      <family val="1"/>
    </font>
    <font>
      <b/>
      <u val="single"/>
      <sz val="11"/>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2"/>
      <color theme="1"/>
      <name val="Times New Roman"/>
      <family val="1"/>
    </font>
    <font>
      <sz val="10"/>
      <color theme="1"/>
      <name val="Times New Roman"/>
      <family val="1"/>
    </font>
    <font>
      <i/>
      <sz val="10"/>
      <color theme="1"/>
      <name val="Times New Roman"/>
      <family val="1"/>
    </font>
    <font>
      <sz val="10"/>
      <color theme="1"/>
      <name val="Arial"/>
      <family val="2"/>
    </font>
    <font>
      <i/>
      <sz val="10"/>
      <color theme="1"/>
      <name val="Arial"/>
      <family val="2"/>
    </font>
    <font>
      <i/>
      <sz val="12"/>
      <color theme="1"/>
      <name val="Times New Roman"/>
      <family val="1"/>
    </font>
    <font>
      <b/>
      <i/>
      <sz val="14"/>
      <color theme="1"/>
      <name val="Times New Roman"/>
      <family val="1"/>
    </font>
    <font>
      <sz val="13"/>
      <color theme="1"/>
      <name val="Times New Roman"/>
      <family val="1"/>
    </font>
    <font>
      <b/>
      <sz val="12"/>
      <color theme="1"/>
      <name val="Times New Roman"/>
      <family val="1"/>
    </font>
    <font>
      <sz val="10"/>
      <color rgb="FFFF0000"/>
      <name val="Times New Roman"/>
      <family val="1"/>
    </font>
    <font>
      <sz val="12"/>
      <color rgb="FFFF0000"/>
      <name val="Times New Roman"/>
      <family val="1"/>
    </font>
    <font>
      <sz val="11"/>
      <color rgb="FF0000CC"/>
      <name val="Times New Roman"/>
      <family val="1"/>
    </font>
    <font>
      <b/>
      <i/>
      <sz val="11"/>
      <color theme="1"/>
      <name val="Times New Roman"/>
      <family val="1"/>
    </font>
    <font>
      <i/>
      <sz val="12"/>
      <color rgb="FF0000CC"/>
      <name val="Times New Roman"/>
      <family val="1"/>
    </font>
    <font>
      <sz val="10"/>
      <color rgb="FF0000CC"/>
      <name val="Times New Roman"/>
      <family val="1"/>
    </font>
    <font>
      <i/>
      <sz val="10"/>
      <color rgb="FF0000CC"/>
      <name val="Times New Roman"/>
      <family val="1"/>
    </font>
    <font>
      <b/>
      <sz val="11"/>
      <color rgb="FF0000CC"/>
      <name val="Times New Roman"/>
      <family val="1"/>
    </font>
    <font>
      <b/>
      <sz val="12"/>
      <color rgb="FF0000CC"/>
      <name val="Times New Roman"/>
      <family val="1"/>
    </font>
    <font>
      <sz val="12"/>
      <color rgb="FF0000CC"/>
      <name val="Times New Roman"/>
      <family val="1"/>
    </font>
    <font>
      <b/>
      <sz val="13"/>
      <color rgb="FF0000CC"/>
      <name val="Times New Roman"/>
      <family val="1"/>
    </font>
    <font>
      <b/>
      <sz val="10"/>
      <color rgb="FF0000CC"/>
      <name val="Times New Roman"/>
      <family val="1"/>
    </font>
    <font>
      <b/>
      <sz val="11"/>
      <color theme="1"/>
      <name val="Times New Roman"/>
      <family val="1"/>
    </font>
    <font>
      <sz val="11"/>
      <color rgb="FFFF0000"/>
      <name val="Times New Roman"/>
      <family val="1"/>
    </font>
    <font>
      <i/>
      <sz val="11"/>
      <color rgb="FFFF0000"/>
      <name val="Times New Roman"/>
      <family val="1"/>
    </font>
    <font>
      <i/>
      <sz val="11"/>
      <color rgb="FF0000CC"/>
      <name val="Times New Roman"/>
      <family val="1"/>
    </font>
    <font>
      <b/>
      <u val="single"/>
      <sz val="11"/>
      <color theme="1"/>
      <name val="Times New Roman"/>
      <family val="1"/>
    </font>
    <font>
      <b/>
      <sz val="13"/>
      <color theme="1"/>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
      <left/>
      <right/>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8"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6" fillId="0" borderId="0">
      <alignment/>
      <protection/>
    </xf>
    <xf numFmtId="0" fontId="2"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2" fillId="0" borderId="0">
      <alignment/>
      <protection/>
    </xf>
    <xf numFmtId="0" fontId="76" fillId="0" borderId="0">
      <alignment/>
      <protection/>
    </xf>
    <xf numFmtId="0" fontId="76" fillId="0" borderId="0">
      <alignment/>
      <protection/>
    </xf>
    <xf numFmtId="0" fontId="76" fillId="0" borderId="0">
      <alignment/>
      <protection/>
    </xf>
    <xf numFmtId="0" fontId="9"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69">
    <xf numFmtId="0" fontId="0" fillId="0" borderId="0" xfId="0" applyAlignment="1">
      <alignment/>
    </xf>
    <xf numFmtId="0" fontId="14" fillId="33" borderId="10" xfId="77" applyFont="1" applyFill="1" applyBorder="1" applyAlignment="1">
      <alignment horizontal="center" vertical="center" wrapText="1"/>
      <protection/>
    </xf>
    <xf numFmtId="0" fontId="14" fillId="33" borderId="10" xfId="120" applyFont="1" applyFill="1" applyBorder="1" applyAlignment="1">
      <alignment horizontal="center" vertical="center" wrapText="1"/>
      <protection/>
    </xf>
    <xf numFmtId="0" fontId="13" fillId="33" borderId="0" xfId="77" applyFont="1" applyFill="1" applyAlignment="1">
      <alignment horizontal="right" vertical="center" wrapText="1"/>
      <protection/>
    </xf>
    <xf numFmtId="0" fontId="13" fillId="33" borderId="0" xfId="77" applyFont="1" applyFill="1" applyAlignment="1">
      <alignment horizontal="center"/>
      <protection/>
    </xf>
    <xf numFmtId="0" fontId="13" fillId="33" borderId="0" xfId="77" applyFont="1" applyFill="1">
      <alignment/>
      <protection/>
    </xf>
    <xf numFmtId="0" fontId="13" fillId="33" borderId="0" xfId="77" applyFont="1" applyFill="1" applyAlignment="1">
      <alignment wrapText="1"/>
      <protection/>
    </xf>
    <xf numFmtId="0" fontId="13" fillId="33" borderId="0" xfId="77" applyFont="1" applyFill="1" applyAlignment="1">
      <alignment horizontal="center" vertical="center" wrapText="1"/>
      <protection/>
    </xf>
    <xf numFmtId="49" fontId="13" fillId="33" borderId="0" xfId="77" applyNumberFormat="1" applyFont="1" applyFill="1" applyAlignment="1">
      <alignment horizontal="center"/>
      <protection/>
    </xf>
    <xf numFmtId="0" fontId="14" fillId="33" borderId="0" xfId="77" applyFont="1" applyFill="1">
      <alignment/>
      <protection/>
    </xf>
    <xf numFmtId="49" fontId="13" fillId="33" borderId="0" xfId="77" applyNumberFormat="1" applyFont="1" applyFill="1">
      <alignment/>
      <protection/>
    </xf>
    <xf numFmtId="49" fontId="13" fillId="33" borderId="0" xfId="77" applyNumberFormat="1" applyFont="1" applyFill="1" applyAlignment="1">
      <alignment wrapText="1"/>
      <protection/>
    </xf>
    <xf numFmtId="0" fontId="14" fillId="0" borderId="0" xfId="77" applyFont="1">
      <alignment/>
      <protection/>
    </xf>
    <xf numFmtId="0" fontId="13" fillId="0" borderId="0" xfId="77" applyFont="1">
      <alignment/>
      <protection/>
    </xf>
    <xf numFmtId="0" fontId="16" fillId="0" borderId="0" xfId="77" applyFont="1">
      <alignment/>
      <protection/>
    </xf>
    <xf numFmtId="0" fontId="16" fillId="0" borderId="0" xfId="77" applyFont="1" applyAlignment="1">
      <alignment horizontal="center" vertical="center"/>
      <protection/>
    </xf>
    <xf numFmtId="0" fontId="13" fillId="33" borderId="0" xfId="77" applyFont="1" applyFill="1" applyAlignment="1">
      <alignment horizontal="center" vertical="center"/>
      <protection/>
    </xf>
    <xf numFmtId="0" fontId="16" fillId="0" borderId="0" xfId="77" applyFont="1" applyAlignment="1">
      <alignment vertical="center"/>
      <protection/>
    </xf>
    <xf numFmtId="0" fontId="10" fillId="0" borderId="10" xfId="122" applyFont="1" applyBorder="1" applyAlignment="1">
      <alignment horizontal="center" vertical="center" wrapText="1"/>
      <protection/>
    </xf>
    <xf numFmtId="3" fontId="14" fillId="0" borderId="10" xfId="122" applyNumberFormat="1" applyFont="1" applyBorder="1" applyAlignment="1">
      <alignment horizontal="center" vertical="center" wrapText="1"/>
      <protection/>
    </xf>
    <xf numFmtId="0" fontId="14" fillId="0" borderId="10" xfId="77" applyFont="1" applyBorder="1" applyAlignment="1">
      <alignment horizontal="center" vertical="center"/>
      <protection/>
    </xf>
    <xf numFmtId="0" fontId="14" fillId="0" borderId="10" xfId="122" applyFont="1" applyBorder="1" applyAlignment="1" quotePrefix="1">
      <alignment horizontal="center" vertical="center" wrapText="1"/>
      <protection/>
    </xf>
    <xf numFmtId="0" fontId="15" fillId="0" borderId="0" xfId="77" applyFont="1">
      <alignment/>
      <protection/>
    </xf>
    <xf numFmtId="175" fontId="13" fillId="33" borderId="10" xfId="122" applyNumberFormat="1" applyFont="1" applyFill="1" applyBorder="1" applyAlignment="1">
      <alignment vertical="center" wrapText="1"/>
      <protection/>
    </xf>
    <xf numFmtId="1" fontId="13" fillId="33" borderId="10" xfId="122" applyNumberFormat="1" applyFont="1" applyFill="1" applyBorder="1" applyAlignment="1">
      <alignment vertical="center" wrapText="1"/>
      <protection/>
    </xf>
    <xf numFmtId="0" fontId="16" fillId="0" borderId="11" xfId="77" applyFont="1" applyBorder="1">
      <alignment/>
      <protection/>
    </xf>
    <xf numFmtId="0" fontId="16" fillId="0" borderId="11" xfId="77" applyFont="1" applyBorder="1" applyAlignment="1">
      <alignment horizontal="center" vertical="center"/>
      <protection/>
    </xf>
    <xf numFmtId="0" fontId="95" fillId="0" borderId="10" xfId="77" applyFont="1" applyFill="1" applyBorder="1" applyAlignment="1">
      <alignment horizontal="left" vertical="center" wrapText="1"/>
      <protection/>
    </xf>
    <xf numFmtId="0" fontId="95" fillId="0" borderId="10" xfId="77" applyFont="1" applyFill="1" applyBorder="1" applyAlignment="1">
      <alignment horizontal="center" vertical="center" wrapText="1"/>
      <protection/>
    </xf>
    <xf numFmtId="0" fontId="96" fillId="0" borderId="0" xfId="0" applyFont="1" applyFill="1" applyAlignment="1">
      <alignment vertical="center" wrapText="1"/>
    </xf>
    <xf numFmtId="0" fontId="97" fillId="0" borderId="10" xfId="77" applyFont="1" applyFill="1" applyBorder="1" applyAlignment="1">
      <alignment horizontal="left" vertical="center" wrapText="1"/>
      <protection/>
    </xf>
    <xf numFmtId="0" fontId="2" fillId="0" borderId="0" xfId="0" applyFont="1" applyFill="1" applyAlignment="1">
      <alignment vertical="center" wrapText="1"/>
    </xf>
    <xf numFmtId="0" fontId="3" fillId="0" borderId="0" xfId="0" applyFont="1" applyFill="1" applyAlignment="1">
      <alignment vertical="center" wrapText="1"/>
    </xf>
    <xf numFmtId="0" fontId="14" fillId="0" borderId="0" xfId="0" applyFont="1" applyFill="1" applyAlignment="1">
      <alignment vertical="center" wrapText="1"/>
    </xf>
    <xf numFmtId="0" fontId="13" fillId="33" borderId="11" xfId="77" applyFont="1" applyFill="1" applyBorder="1" applyAlignment="1">
      <alignment horizontal="center" vertical="center"/>
      <protection/>
    </xf>
    <xf numFmtId="3" fontId="97" fillId="0" borderId="10" xfId="0" applyNumberFormat="1" applyFont="1" applyFill="1" applyBorder="1" applyAlignment="1">
      <alignment vertical="center" wrapText="1"/>
    </xf>
    <xf numFmtId="0" fontId="14" fillId="0" borderId="10" xfId="120" applyFont="1" applyFill="1" applyBorder="1" applyAlignment="1" quotePrefix="1">
      <alignment horizontal="center" vertical="center" wrapText="1"/>
      <protection/>
    </xf>
    <xf numFmtId="49" fontId="14" fillId="0" borderId="10" xfId="120" applyNumberFormat="1" applyFont="1" applyFill="1" applyBorder="1" applyAlignment="1">
      <alignment horizontal="center" vertical="center" wrapText="1"/>
      <protection/>
    </xf>
    <xf numFmtId="0" fontId="14" fillId="0" borderId="12" xfId="120" applyFont="1" applyFill="1" applyBorder="1" applyAlignment="1">
      <alignment horizontal="center" vertical="center" wrapText="1"/>
      <protection/>
    </xf>
    <xf numFmtId="49" fontId="14" fillId="0" borderId="12" xfId="120" applyNumberFormat="1" applyFont="1" applyFill="1" applyBorder="1" applyAlignment="1">
      <alignment horizontal="center" vertical="center" wrapText="1"/>
      <protection/>
    </xf>
    <xf numFmtId="0" fontId="16" fillId="0" borderId="0" xfId="77" applyFont="1" applyFill="1" applyAlignment="1">
      <alignment vertical="center" wrapText="1"/>
      <protection/>
    </xf>
    <xf numFmtId="0" fontId="2" fillId="0" borderId="0" xfId="77" applyFont="1" applyFill="1" applyAlignment="1">
      <alignment vertical="center" wrapText="1"/>
      <protection/>
    </xf>
    <xf numFmtId="0" fontId="17" fillId="0" borderId="0" xfId="77" applyFont="1" applyFill="1" applyAlignment="1">
      <alignment horizontal="center" vertical="center" wrapText="1"/>
      <protection/>
    </xf>
    <xf numFmtId="0" fontId="3" fillId="0" borderId="0" xfId="77" applyFont="1" applyFill="1" applyAlignment="1">
      <alignment vertical="center" wrapText="1"/>
      <protection/>
    </xf>
    <xf numFmtId="0" fontId="17" fillId="0" borderId="13" xfId="77" applyFont="1" applyFill="1" applyBorder="1" applyAlignment="1">
      <alignment horizontal="center" vertical="center" wrapText="1"/>
      <protection/>
    </xf>
    <xf numFmtId="0" fontId="10" fillId="0" borderId="10" xfId="120" applyFont="1" applyFill="1" applyBorder="1" applyAlignment="1">
      <alignment horizontal="center" vertical="center" wrapText="1"/>
      <protection/>
    </xf>
    <xf numFmtId="0" fontId="10" fillId="0" borderId="14" xfId="120" applyFont="1" applyFill="1" applyBorder="1" applyAlignment="1">
      <alignment horizontal="center" vertical="center" wrapText="1"/>
      <protection/>
    </xf>
    <xf numFmtId="0" fontId="13" fillId="0" borderId="0" xfId="77" applyFont="1" applyFill="1" applyAlignment="1">
      <alignment vertical="center" wrapText="1"/>
      <protection/>
    </xf>
    <xf numFmtId="0" fontId="14" fillId="0" borderId="10" xfId="120" applyFont="1" applyFill="1" applyBorder="1" applyAlignment="1">
      <alignment horizontal="center" vertical="center" wrapText="1"/>
      <protection/>
    </xf>
    <xf numFmtId="0" fontId="14" fillId="0" borderId="0" xfId="77" applyFont="1" applyFill="1" applyAlignment="1">
      <alignment vertical="center" wrapText="1"/>
      <protection/>
    </xf>
    <xf numFmtId="0" fontId="4" fillId="0" borderId="0" xfId="77" applyFont="1" applyFill="1" applyAlignment="1">
      <alignment vertical="center" wrapText="1"/>
      <protection/>
    </xf>
    <xf numFmtId="0" fontId="2" fillId="0" borderId="0" xfId="77" applyFont="1" applyFill="1" applyAlignment="1">
      <alignment horizontal="center" vertical="center" wrapText="1"/>
      <protection/>
    </xf>
    <xf numFmtId="49" fontId="10" fillId="0" borderId="0" xfId="120" applyNumberFormat="1" applyFont="1" applyFill="1" applyAlignment="1" quotePrefix="1">
      <alignment horizontal="center" vertical="center" wrapText="1"/>
      <protection/>
    </xf>
    <xf numFmtId="49" fontId="10" fillId="0" borderId="0" xfId="120" applyNumberFormat="1" applyFont="1" applyFill="1" applyAlignment="1" quotePrefix="1">
      <alignment vertical="center" wrapText="1"/>
      <protection/>
    </xf>
    <xf numFmtId="49" fontId="10" fillId="0" borderId="0" xfId="120" applyNumberFormat="1" applyFont="1" applyFill="1" applyAlignment="1" quotePrefix="1">
      <alignment horizontal="right" vertical="center" wrapText="1"/>
      <protection/>
    </xf>
    <xf numFmtId="178" fontId="10" fillId="0" borderId="0" xfId="77" applyNumberFormat="1" applyFont="1" applyFill="1" applyAlignment="1">
      <alignment horizontal="right" vertical="center" wrapText="1"/>
      <protection/>
    </xf>
    <xf numFmtId="1" fontId="2" fillId="0" borderId="0" xfId="77" applyNumberFormat="1" applyFont="1" applyFill="1" applyAlignment="1">
      <alignment vertical="center" wrapText="1"/>
      <protection/>
    </xf>
    <xf numFmtId="3" fontId="14" fillId="0" borderId="10" xfId="122" applyNumberFormat="1" applyFont="1" applyFill="1" applyBorder="1" applyAlignment="1">
      <alignment horizontal="center" vertical="center" wrapText="1"/>
      <protection/>
    </xf>
    <xf numFmtId="0" fontId="14" fillId="0" borderId="10" xfId="77" applyFont="1" applyFill="1" applyBorder="1" applyAlignment="1">
      <alignment horizontal="center" vertical="center"/>
      <protection/>
    </xf>
    <xf numFmtId="0" fontId="10" fillId="33" borderId="10" xfId="120"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1" fontId="10" fillId="33" borderId="15" xfId="0" applyNumberFormat="1" applyFont="1" applyFill="1" applyBorder="1" applyAlignment="1">
      <alignment vertical="center" wrapText="1"/>
    </xf>
    <xf numFmtId="0" fontId="13" fillId="34" borderId="0" xfId="0" applyFont="1" applyFill="1" applyBorder="1" applyAlignment="1">
      <alignment/>
    </xf>
    <xf numFmtId="0" fontId="13" fillId="33" borderId="0" xfId="0" applyFont="1" applyFill="1" applyAlignment="1">
      <alignment horizontal="center"/>
    </xf>
    <xf numFmtId="175" fontId="14" fillId="33" borderId="10" xfId="122" applyNumberFormat="1" applyFont="1" applyFill="1" applyBorder="1" applyAlignment="1">
      <alignment vertical="center" wrapText="1"/>
      <protection/>
    </xf>
    <xf numFmtId="0" fontId="27" fillId="33" borderId="16" xfId="0" applyFont="1" applyFill="1" applyBorder="1" applyAlignment="1">
      <alignment/>
    </xf>
    <xf numFmtId="0" fontId="14" fillId="33" borderId="0" xfId="0" applyFont="1" applyFill="1" applyAlignment="1">
      <alignment/>
    </xf>
    <xf numFmtId="0" fontId="13" fillId="33" borderId="0" xfId="0" applyFont="1" applyFill="1" applyAlignment="1">
      <alignment/>
    </xf>
    <xf numFmtId="173" fontId="13" fillId="33" borderId="0" xfId="0" applyNumberFormat="1" applyFont="1" applyFill="1" applyAlignment="1">
      <alignment/>
    </xf>
    <xf numFmtId="175" fontId="13" fillId="33" borderId="15" xfId="0" applyNumberFormat="1" applyFont="1" applyFill="1" applyBorder="1" applyAlignment="1">
      <alignment vertical="center" wrapText="1"/>
    </xf>
    <xf numFmtId="0" fontId="27" fillId="33" borderId="0" xfId="0" applyFont="1" applyFill="1" applyAlignment="1">
      <alignment/>
    </xf>
    <xf numFmtId="0" fontId="13" fillId="35" borderId="0" xfId="0" applyFont="1" applyFill="1" applyAlignment="1">
      <alignment/>
    </xf>
    <xf numFmtId="175" fontId="13" fillId="35" borderId="15" xfId="0" applyNumberFormat="1" applyFont="1" applyFill="1" applyBorder="1" applyAlignment="1">
      <alignment vertical="center" wrapText="1"/>
    </xf>
    <xf numFmtId="0" fontId="50" fillId="33" borderId="0" xfId="0" applyFont="1" applyFill="1" applyAlignment="1">
      <alignment/>
    </xf>
    <xf numFmtId="0" fontId="10" fillId="33" borderId="0" xfId="0" applyFont="1" applyFill="1" applyAlignment="1">
      <alignment/>
    </xf>
    <xf numFmtId="175" fontId="10" fillId="33" borderId="15" xfId="0" applyNumberFormat="1" applyFont="1" applyFill="1" applyBorder="1" applyAlignment="1">
      <alignment horizontal="right" vertical="center" wrapText="1"/>
    </xf>
    <xf numFmtId="1" fontId="14" fillId="33" borderId="15" xfId="0" applyNumberFormat="1" applyFont="1" applyFill="1" applyBorder="1" applyAlignment="1">
      <alignment vertical="center" wrapText="1"/>
    </xf>
    <xf numFmtId="1" fontId="13" fillId="33" borderId="15" xfId="0" applyNumberFormat="1" applyFont="1" applyFill="1" applyBorder="1" applyAlignment="1">
      <alignment vertical="center" wrapText="1"/>
    </xf>
    <xf numFmtId="175" fontId="10" fillId="33" borderId="0" xfId="0" applyNumberFormat="1" applyFont="1" applyFill="1" applyAlignment="1">
      <alignment/>
    </xf>
    <xf numFmtId="1" fontId="13" fillId="34" borderId="15" xfId="0" applyNumberFormat="1" applyFont="1" applyFill="1" applyBorder="1" applyAlignment="1">
      <alignment vertical="center" wrapText="1"/>
    </xf>
    <xf numFmtId="0" fontId="14" fillId="34" borderId="0" xfId="0" applyFont="1" applyFill="1" applyBorder="1" applyAlignment="1">
      <alignment/>
    </xf>
    <xf numFmtId="179" fontId="14" fillId="33" borderId="0" xfId="0" applyNumberFormat="1" applyFont="1" applyFill="1" applyAlignment="1">
      <alignment/>
    </xf>
    <xf numFmtId="184" fontId="13" fillId="33" borderId="15" xfId="0" applyNumberFormat="1" applyFont="1" applyFill="1" applyBorder="1" applyAlignment="1">
      <alignment vertical="center" wrapText="1"/>
    </xf>
    <xf numFmtId="3" fontId="13" fillId="33" borderId="0" xfId="0" applyNumberFormat="1" applyFont="1" applyFill="1" applyAlignment="1">
      <alignment/>
    </xf>
    <xf numFmtId="3" fontId="14" fillId="33" borderId="0" xfId="0" applyNumberFormat="1" applyFont="1" applyFill="1" applyAlignment="1">
      <alignment/>
    </xf>
    <xf numFmtId="175" fontId="10" fillId="33" borderId="15" xfId="0" applyNumberFormat="1" applyFont="1" applyFill="1" applyBorder="1" applyAlignment="1">
      <alignment vertical="center" wrapText="1"/>
    </xf>
    <xf numFmtId="0" fontId="14" fillId="33" borderId="10" xfId="77" applyFont="1" applyFill="1" applyBorder="1" applyAlignment="1">
      <alignment vertical="top" wrapText="1"/>
      <protection/>
    </xf>
    <xf numFmtId="0" fontId="13" fillId="33" borderId="10" xfId="77" applyFont="1" applyFill="1" applyBorder="1" applyAlignment="1">
      <alignment vertical="top" wrapText="1"/>
      <protection/>
    </xf>
    <xf numFmtId="0" fontId="13" fillId="33" borderId="10" xfId="77" applyFont="1" applyFill="1" applyBorder="1">
      <alignment/>
      <protection/>
    </xf>
    <xf numFmtId="49" fontId="13" fillId="33" borderId="11" xfId="77" applyNumberFormat="1" applyFont="1" applyFill="1" applyBorder="1">
      <alignment/>
      <protection/>
    </xf>
    <xf numFmtId="0" fontId="13" fillId="33" borderId="11" xfId="77" applyFont="1" applyFill="1" applyBorder="1">
      <alignment/>
      <protection/>
    </xf>
    <xf numFmtId="0" fontId="13" fillId="33" borderId="10" xfId="77" applyFont="1" applyFill="1" applyBorder="1" applyAlignment="1">
      <alignment vertical="center" wrapText="1"/>
      <protection/>
    </xf>
    <xf numFmtId="0" fontId="14" fillId="33" borderId="17" xfId="95" applyFont="1" applyFill="1" applyBorder="1" applyAlignment="1">
      <alignment horizontal="right" vertical="center" wrapText="1"/>
      <protection/>
    </xf>
    <xf numFmtId="0" fontId="13" fillId="33" borderId="11" xfId="77" applyFont="1" applyFill="1" applyBorder="1" applyAlignment="1">
      <alignment horizontal="right"/>
      <protection/>
    </xf>
    <xf numFmtId="0" fontId="0" fillId="0" borderId="0" xfId="0" applyAlignment="1">
      <alignment/>
    </xf>
    <xf numFmtId="179" fontId="10" fillId="0" borderId="10" xfId="77" applyNumberFormat="1" applyFont="1" applyFill="1" applyBorder="1" applyAlignment="1">
      <alignment horizontal="right" vertical="center" wrapText="1"/>
      <protection/>
    </xf>
    <xf numFmtId="178" fontId="12" fillId="0" borderId="0" xfId="77" applyNumberFormat="1" applyFont="1" applyFill="1" applyAlignment="1">
      <alignment vertical="center" wrapText="1"/>
      <protection/>
    </xf>
    <xf numFmtId="0" fontId="12" fillId="0" borderId="0" xfId="77" applyFont="1" applyFill="1" applyAlignment="1">
      <alignment vertical="center" wrapText="1"/>
      <protection/>
    </xf>
    <xf numFmtId="43" fontId="12" fillId="0" borderId="0" xfId="77" applyNumberFormat="1" applyFont="1" applyFill="1" applyAlignment="1">
      <alignment vertical="center" wrapText="1"/>
      <protection/>
    </xf>
    <xf numFmtId="179" fontId="13" fillId="0" borderId="10" xfId="77" applyNumberFormat="1" applyFont="1" applyFill="1" applyBorder="1" applyAlignment="1">
      <alignment horizontal="right" vertical="center" wrapText="1"/>
      <protection/>
    </xf>
    <xf numFmtId="0" fontId="16" fillId="0" borderId="18" xfId="77" applyFont="1" applyFill="1" applyBorder="1" applyAlignment="1">
      <alignment vertical="center" wrapText="1"/>
      <protection/>
    </xf>
    <xf numFmtId="1" fontId="12" fillId="0" borderId="0" xfId="77" applyNumberFormat="1" applyFont="1" applyFill="1" applyAlignment="1">
      <alignment vertical="center" wrapText="1"/>
      <protection/>
    </xf>
    <xf numFmtId="179" fontId="12" fillId="0" borderId="0" xfId="77" applyNumberFormat="1" applyFont="1" applyFill="1" applyAlignment="1">
      <alignment vertical="center" wrapText="1"/>
      <protection/>
    </xf>
    <xf numFmtId="179" fontId="13" fillId="0" borderId="10" xfId="77" applyNumberFormat="1" applyFont="1" applyFill="1" applyBorder="1" applyAlignment="1">
      <alignment horizontal="center" vertical="center" wrapText="1"/>
      <protection/>
    </xf>
    <xf numFmtId="178" fontId="4" fillId="0" borderId="0" xfId="77" applyNumberFormat="1" applyFont="1" applyFill="1" applyAlignment="1">
      <alignment vertical="center" wrapText="1"/>
      <protection/>
    </xf>
    <xf numFmtId="0" fontId="16" fillId="0" borderId="0" xfId="77" applyFont="1" applyFill="1" applyAlignment="1">
      <alignment horizontal="left" vertical="center" wrapText="1"/>
      <protection/>
    </xf>
    <xf numFmtId="178" fontId="2" fillId="0" borderId="0" xfId="77" applyNumberFormat="1" applyFont="1" applyFill="1" applyAlignment="1">
      <alignment vertical="center" wrapText="1"/>
      <protection/>
    </xf>
    <xf numFmtId="1" fontId="16" fillId="0" borderId="0" xfId="77" applyNumberFormat="1" applyFont="1" applyFill="1" applyAlignment="1">
      <alignment vertical="center" wrapText="1"/>
      <protection/>
    </xf>
    <xf numFmtId="0" fontId="2" fillId="0" borderId="11" xfId="77" applyFont="1" applyFill="1" applyBorder="1" applyAlignment="1">
      <alignment horizontal="center" vertical="center" wrapText="1"/>
      <protection/>
    </xf>
    <xf numFmtId="0" fontId="2" fillId="0" borderId="11" xfId="77" applyFont="1" applyFill="1" applyBorder="1" applyAlignment="1">
      <alignment vertical="center" wrapText="1"/>
      <protection/>
    </xf>
    <xf numFmtId="0" fontId="97" fillId="0" borderId="10" xfId="77" applyFont="1" applyFill="1" applyBorder="1" applyAlignment="1">
      <alignment horizontal="center" vertical="center" wrapText="1"/>
      <protection/>
    </xf>
    <xf numFmtId="0" fontId="13" fillId="33" borderId="10" xfId="77" applyFont="1" applyFill="1" applyBorder="1" applyAlignment="1">
      <alignment vertical="center" wrapText="1"/>
      <protection/>
    </xf>
    <xf numFmtId="0" fontId="98" fillId="0" borderId="10" xfId="77" applyFont="1" applyFill="1" applyBorder="1" applyAlignment="1">
      <alignment horizontal="center" vertical="center" wrapText="1"/>
      <protection/>
    </xf>
    <xf numFmtId="0" fontId="13" fillId="0" borderId="0" xfId="77" applyFont="1" applyFill="1">
      <alignment/>
      <protection/>
    </xf>
    <xf numFmtId="0" fontId="96" fillId="0" borderId="0" xfId="0" applyFont="1" applyFill="1" applyAlignment="1">
      <alignment vertical="center" wrapText="1"/>
    </xf>
    <xf numFmtId="0" fontId="97" fillId="0" borderId="0" xfId="0" applyFont="1" applyFill="1" applyAlignment="1">
      <alignment vertical="center" wrapText="1"/>
    </xf>
    <xf numFmtId="0" fontId="96" fillId="0" borderId="0" xfId="77" applyFont="1" applyFill="1" applyAlignment="1">
      <alignment vertical="center" wrapText="1"/>
      <protection/>
    </xf>
    <xf numFmtId="0" fontId="96" fillId="0" borderId="0" xfId="0" applyFont="1" applyFill="1" applyAlignment="1">
      <alignment horizontal="center" vertical="center" wrapText="1"/>
    </xf>
    <xf numFmtId="0" fontId="97" fillId="0" borderId="0" xfId="77" applyFont="1" applyFill="1" applyAlignment="1" quotePrefix="1">
      <alignment horizontal="right" vertical="center" wrapText="1"/>
      <protection/>
    </xf>
    <xf numFmtId="0" fontId="96" fillId="0" borderId="19" xfId="0" applyFont="1" applyFill="1" applyBorder="1" applyAlignment="1">
      <alignment vertical="center" wrapText="1"/>
    </xf>
    <xf numFmtId="0" fontId="13" fillId="0" borderId="19" xfId="77" applyFont="1" applyFill="1" applyBorder="1">
      <alignment/>
      <protection/>
    </xf>
    <xf numFmtId="0" fontId="96" fillId="0" borderId="19" xfId="0" applyFont="1" applyFill="1" applyBorder="1" applyAlignment="1">
      <alignment vertical="center" wrapText="1"/>
    </xf>
    <xf numFmtId="0" fontId="97" fillId="0" borderId="19" xfId="0" applyFont="1" applyFill="1" applyBorder="1" applyAlignment="1">
      <alignment vertical="center" wrapText="1"/>
    </xf>
    <xf numFmtId="0" fontId="2" fillId="0" borderId="17" xfId="0" applyFont="1" applyFill="1" applyBorder="1" applyAlignment="1">
      <alignment vertical="center" wrapText="1"/>
    </xf>
    <xf numFmtId="0" fontId="96" fillId="0" borderId="17" xfId="0" applyFont="1" applyFill="1" applyBorder="1" applyAlignment="1">
      <alignment vertical="center" wrapText="1"/>
    </xf>
    <xf numFmtId="0" fontId="97" fillId="0" borderId="17" xfId="0" applyFont="1" applyFill="1" applyBorder="1" applyAlignment="1">
      <alignment vertical="center" wrapText="1"/>
    </xf>
    <xf numFmtId="0" fontId="97" fillId="0" borderId="10" xfId="0" applyFont="1" applyFill="1" applyBorder="1" applyAlignment="1">
      <alignment horizontal="center" vertical="center" wrapText="1"/>
    </xf>
    <xf numFmtId="2" fontId="95" fillId="0" borderId="10" xfId="77" applyNumberFormat="1" applyFont="1" applyFill="1" applyBorder="1" applyAlignment="1">
      <alignment horizontal="left" vertical="center" wrapText="1"/>
      <protection/>
    </xf>
    <xf numFmtId="0" fontId="99" fillId="0" borderId="0" xfId="0" applyFont="1" applyFill="1" applyAlignment="1">
      <alignment vertical="center" wrapText="1"/>
    </xf>
    <xf numFmtId="4" fontId="97" fillId="0" borderId="10" xfId="77" applyNumberFormat="1" applyFont="1" applyFill="1" applyBorder="1" applyAlignment="1">
      <alignment horizontal="center" vertical="center" wrapText="1"/>
      <protection/>
    </xf>
    <xf numFmtId="2" fontId="97" fillId="0" borderId="10" xfId="77" applyNumberFormat="1" applyFont="1" applyFill="1" applyBorder="1" applyAlignment="1">
      <alignment horizontal="left" vertical="center" wrapText="1"/>
      <protection/>
    </xf>
    <xf numFmtId="0" fontId="100" fillId="0" borderId="0" xfId="0" applyFont="1" applyFill="1" applyAlignment="1">
      <alignment vertical="center" wrapText="1"/>
    </xf>
    <xf numFmtId="0" fontId="101" fillId="0" borderId="0" xfId="0" applyFont="1" applyFill="1" applyAlignment="1">
      <alignment vertical="center" wrapText="1"/>
    </xf>
    <xf numFmtId="0" fontId="98" fillId="0" borderId="10" xfId="0" applyFont="1" applyFill="1" applyBorder="1" applyAlignment="1">
      <alignment horizontal="center" vertical="center" wrapText="1"/>
    </xf>
    <xf numFmtId="4" fontId="98" fillId="0" borderId="10" xfId="77" applyNumberFormat="1" applyFont="1" applyFill="1" applyBorder="1" applyAlignment="1">
      <alignment horizontal="center" vertical="center" wrapText="1"/>
      <protection/>
    </xf>
    <xf numFmtId="2" fontId="98" fillId="0" borderId="10" xfId="77" applyNumberFormat="1" applyFont="1" applyFill="1" applyBorder="1" applyAlignment="1">
      <alignment horizontal="left" vertical="center" wrapText="1"/>
      <protection/>
    </xf>
    <xf numFmtId="0" fontId="101" fillId="0" borderId="0" xfId="0" applyFont="1" applyFill="1" applyAlignment="1">
      <alignment vertical="center" wrapText="1"/>
    </xf>
    <xf numFmtId="0" fontId="98" fillId="0" borderId="10" xfId="77" applyFont="1" applyFill="1" applyBorder="1" applyAlignment="1">
      <alignment horizontal="left" vertical="center" wrapText="1"/>
      <protection/>
    </xf>
    <xf numFmtId="3" fontId="95" fillId="0" borderId="10" xfId="77" applyNumberFormat="1" applyFont="1" applyFill="1" applyBorder="1" applyAlignment="1">
      <alignment vertical="center" wrapText="1"/>
      <protection/>
    </xf>
    <xf numFmtId="0" fontId="97" fillId="0" borderId="0" xfId="77" applyFont="1" applyFill="1" applyAlignment="1">
      <alignment vertical="center" wrapText="1"/>
      <protection/>
    </xf>
    <xf numFmtId="0" fontId="102" fillId="0" borderId="0" xfId="77" applyFont="1" applyFill="1" applyAlignment="1">
      <alignment horizontal="center" vertical="center" wrapText="1"/>
      <protection/>
    </xf>
    <xf numFmtId="0" fontId="103" fillId="0" borderId="0" xfId="0" applyFont="1" applyFill="1" applyAlignment="1">
      <alignment vertical="center" wrapText="1"/>
    </xf>
    <xf numFmtId="0" fontId="104" fillId="0" borderId="0" xfId="77" applyFont="1" applyFill="1" applyAlignment="1">
      <alignment vertical="center" wrapText="1"/>
      <protection/>
    </xf>
    <xf numFmtId="174" fontId="101" fillId="0" borderId="10" xfId="77" applyNumberFormat="1" applyFont="1" applyFill="1" applyBorder="1" applyAlignment="1">
      <alignment horizontal="right" vertical="center" wrapText="1"/>
      <protection/>
    </xf>
    <xf numFmtId="0" fontId="104" fillId="0" borderId="0" xfId="0" applyFont="1" applyFill="1" applyAlignment="1">
      <alignment vertical="center" wrapText="1"/>
    </xf>
    <xf numFmtId="0" fontId="2" fillId="0" borderId="17" xfId="77" applyFont="1" applyFill="1" applyBorder="1">
      <alignment/>
      <protection/>
    </xf>
    <xf numFmtId="0" fontId="105" fillId="0" borderId="0" xfId="77" applyFont="1" applyFill="1">
      <alignment/>
      <protection/>
    </xf>
    <xf numFmtId="0" fontId="106" fillId="0" borderId="17" xfId="77" applyFont="1" applyFill="1" applyBorder="1">
      <alignment/>
      <protection/>
    </xf>
    <xf numFmtId="0" fontId="105" fillId="0" borderId="19" xfId="77" applyFont="1" applyFill="1" applyBorder="1">
      <alignment/>
      <protection/>
    </xf>
    <xf numFmtId="0" fontId="106" fillId="0" borderId="0" xfId="0" applyFont="1" applyFill="1" applyAlignment="1">
      <alignment horizontal="center" vertical="center" wrapText="1"/>
    </xf>
    <xf numFmtId="0" fontId="12" fillId="0" borderId="10" xfId="120" applyFont="1" applyFill="1" applyBorder="1" applyAlignment="1">
      <alignment horizontal="center" vertical="center" wrapText="1"/>
      <protection/>
    </xf>
    <xf numFmtId="49" fontId="12" fillId="0" borderId="10" xfId="120" applyNumberFormat="1" applyFont="1" applyFill="1" applyBorder="1" applyAlignment="1">
      <alignment horizontal="left" vertical="center" wrapText="1"/>
      <protection/>
    </xf>
    <xf numFmtId="49" fontId="12" fillId="0" borderId="10" xfId="120" applyNumberFormat="1" applyFont="1" applyFill="1" applyBorder="1" applyAlignment="1">
      <alignment vertical="center" wrapText="1"/>
      <protection/>
    </xf>
    <xf numFmtId="0" fontId="16" fillId="0" borderId="10" xfId="120" applyFont="1" applyFill="1" applyBorder="1" applyAlignment="1">
      <alignment horizontal="center" vertical="center" wrapText="1"/>
      <protection/>
    </xf>
    <xf numFmtId="49" fontId="16" fillId="0" borderId="10" xfId="120" applyNumberFormat="1" applyFont="1" applyFill="1" applyBorder="1" applyAlignment="1">
      <alignment vertical="center" wrapText="1"/>
      <protection/>
    </xf>
    <xf numFmtId="0" fontId="12" fillId="0" borderId="10" xfId="120" applyFont="1" applyFill="1" applyBorder="1" applyAlignment="1" quotePrefix="1">
      <alignment horizontal="center" vertical="center" wrapText="1"/>
      <protection/>
    </xf>
    <xf numFmtId="49" fontId="16" fillId="0" borderId="10" xfId="120" applyNumberFormat="1" applyFont="1" applyFill="1" applyBorder="1" applyAlignment="1" quotePrefix="1">
      <alignment vertical="center" wrapText="1"/>
      <protection/>
    </xf>
    <xf numFmtId="0" fontId="16" fillId="0" borderId="10" xfId="77" applyFont="1" applyFill="1" applyBorder="1" applyAlignment="1">
      <alignment horizontal="center" vertical="center" wrapText="1"/>
      <protection/>
    </xf>
    <xf numFmtId="0" fontId="16" fillId="0" borderId="10" xfId="77" applyFont="1" applyFill="1" applyBorder="1" applyAlignment="1">
      <alignment vertical="center" wrapText="1"/>
      <protection/>
    </xf>
    <xf numFmtId="0" fontId="16" fillId="0" borderId="10" xfId="121" applyFont="1" applyFill="1" applyBorder="1" applyAlignment="1">
      <alignment horizontal="center" vertical="center" wrapText="1"/>
      <protection/>
    </xf>
    <xf numFmtId="49" fontId="12" fillId="0" borderId="10" xfId="120" applyNumberFormat="1" applyFont="1" applyFill="1" applyBorder="1" applyAlignment="1" quotePrefix="1">
      <alignment vertical="center" wrapText="1"/>
      <protection/>
    </xf>
    <xf numFmtId="174" fontId="12" fillId="0" borderId="10" xfId="77" applyNumberFormat="1" applyFont="1" applyFill="1" applyBorder="1" applyAlignment="1">
      <alignment vertical="center" wrapText="1"/>
      <protection/>
    </xf>
    <xf numFmtId="174" fontId="12" fillId="0" borderId="10" xfId="120" applyNumberFormat="1" applyFont="1" applyFill="1" applyBorder="1" applyAlignment="1">
      <alignment vertical="center" wrapText="1"/>
      <protection/>
    </xf>
    <xf numFmtId="174" fontId="12" fillId="0" borderId="10" xfId="43" applyNumberFormat="1" applyFont="1" applyFill="1" applyBorder="1" applyAlignment="1">
      <alignment vertical="center" wrapText="1"/>
    </xf>
    <xf numFmtId="174" fontId="12" fillId="0" borderId="10" xfId="48" applyNumberFormat="1" applyFont="1" applyFill="1" applyBorder="1" applyAlignment="1">
      <alignment vertical="center" wrapText="1"/>
    </xf>
    <xf numFmtId="174" fontId="16" fillId="0" borderId="10" xfId="48" applyNumberFormat="1" applyFont="1" applyFill="1" applyBorder="1" applyAlignment="1">
      <alignment vertical="center" wrapText="1"/>
    </xf>
    <xf numFmtId="174" fontId="16" fillId="0" borderId="10" xfId="77" applyNumberFormat="1" applyFont="1" applyFill="1" applyBorder="1" applyAlignment="1">
      <alignment vertical="center" wrapText="1"/>
      <protection/>
    </xf>
    <xf numFmtId="174" fontId="12" fillId="0" borderId="10" xfId="46" applyNumberFormat="1" applyFont="1" applyFill="1" applyBorder="1" applyAlignment="1">
      <alignment vertical="center" wrapText="1"/>
    </xf>
    <xf numFmtId="174" fontId="16" fillId="0" borderId="10" xfId="121" applyNumberFormat="1" applyFont="1" applyFill="1" applyBorder="1" applyAlignment="1">
      <alignment vertical="center" wrapText="1"/>
      <protection/>
    </xf>
    <xf numFmtId="174" fontId="16" fillId="0" borderId="10" xfId="48" applyNumberFormat="1" applyFont="1" applyFill="1" applyBorder="1" applyAlignment="1" applyProtection="1">
      <alignment vertical="center" wrapText="1"/>
      <protection/>
    </xf>
    <xf numFmtId="174" fontId="16" fillId="0" borderId="10" xfId="120" applyNumberFormat="1" applyFont="1" applyFill="1" applyBorder="1" applyAlignment="1">
      <alignment vertical="center" wrapText="1"/>
      <protection/>
    </xf>
    <xf numFmtId="174" fontId="12" fillId="0" borderId="10" xfId="48" applyNumberFormat="1" applyFont="1" applyFill="1" applyBorder="1" applyAlignment="1" applyProtection="1">
      <alignment vertical="center" wrapText="1"/>
      <protection/>
    </xf>
    <xf numFmtId="174" fontId="16" fillId="0" borderId="10" xfId="46" applyNumberFormat="1" applyFont="1" applyFill="1" applyBorder="1" applyAlignment="1" applyProtection="1">
      <alignment vertical="center" wrapText="1"/>
      <protection locked="0"/>
    </xf>
    <xf numFmtId="179" fontId="105" fillId="0" borderId="10" xfId="77" applyNumberFormat="1" applyFont="1" applyFill="1" applyBorder="1" applyAlignment="1">
      <alignment vertical="center" wrapText="1"/>
      <protection/>
    </xf>
    <xf numFmtId="49" fontId="16" fillId="0" borderId="10" xfId="121" applyNumberFormat="1" applyFont="1" applyFill="1" applyBorder="1" applyAlignment="1">
      <alignment vertical="center" wrapText="1"/>
      <protection/>
    </xf>
    <xf numFmtId="174" fontId="107" fillId="0" borderId="10" xfId="120" applyNumberFormat="1" applyFont="1" applyFill="1" applyBorder="1" applyAlignment="1">
      <alignment vertical="center" wrapText="1"/>
      <protection/>
    </xf>
    <xf numFmtId="0" fontId="12" fillId="33" borderId="15" xfId="0" applyFont="1" applyFill="1" applyBorder="1" applyAlignment="1">
      <alignment horizontal="center" vertical="center"/>
    </xf>
    <xf numFmtId="0" fontId="12" fillId="33" borderId="15" xfId="0" applyFont="1" applyFill="1" applyBorder="1" applyAlignment="1">
      <alignment horizontal="left" vertical="center" wrapText="1"/>
    </xf>
    <xf numFmtId="0" fontId="12" fillId="33" borderId="15" xfId="0" applyFont="1" applyFill="1" applyBorder="1" applyAlignment="1">
      <alignment horizontal="center" vertical="center" wrapText="1"/>
    </xf>
    <xf numFmtId="0" fontId="16" fillId="35" borderId="15" xfId="0" applyFont="1" applyFill="1" applyBorder="1" applyAlignment="1">
      <alignment horizontal="center" vertical="center"/>
    </xf>
    <xf numFmtId="0" fontId="16" fillId="35" borderId="15" xfId="0" applyFont="1" applyFill="1" applyBorder="1" applyAlignment="1">
      <alignment horizontal="left" vertical="center" wrapText="1"/>
    </xf>
    <xf numFmtId="0" fontId="16" fillId="35" borderId="15" xfId="0" applyFont="1" applyFill="1" applyBorder="1" applyAlignment="1">
      <alignment horizontal="center" vertical="center" wrapText="1"/>
    </xf>
    <xf numFmtId="0" fontId="16" fillId="33" borderId="15" xfId="0" applyFont="1" applyFill="1" applyBorder="1" applyAlignment="1">
      <alignment horizontal="center" vertical="center"/>
    </xf>
    <xf numFmtId="0" fontId="16" fillId="33" borderId="15" xfId="0" applyFont="1" applyFill="1" applyBorder="1" applyAlignment="1">
      <alignment horizontal="left" vertical="center" wrapText="1"/>
    </xf>
    <xf numFmtId="0" fontId="16" fillId="33" borderId="15" xfId="0" applyFont="1" applyFill="1" applyBorder="1" applyAlignment="1">
      <alignment horizontal="center" vertical="center" wrapText="1"/>
    </xf>
    <xf numFmtId="0" fontId="15" fillId="33" borderId="15" xfId="0" applyFont="1" applyFill="1" applyBorder="1" applyAlignment="1">
      <alignment horizontal="center" vertical="center"/>
    </xf>
    <xf numFmtId="0" fontId="15" fillId="33" borderId="15" xfId="0" applyFont="1" applyFill="1" applyBorder="1" applyAlignment="1">
      <alignment horizontal="left" vertical="center" wrapText="1"/>
    </xf>
    <xf numFmtId="0" fontId="15" fillId="33" borderId="15" xfId="0" applyFont="1" applyFill="1" applyBorder="1" applyAlignment="1">
      <alignment horizontal="center" vertical="center" wrapText="1"/>
    </xf>
    <xf numFmtId="0" fontId="16" fillId="34" borderId="15" xfId="0" applyFont="1" applyFill="1" applyBorder="1" applyAlignment="1">
      <alignment horizontal="center" vertical="center"/>
    </xf>
    <xf numFmtId="0" fontId="16" fillId="34" borderId="15" xfId="0" applyFont="1" applyFill="1" applyBorder="1" applyAlignment="1">
      <alignment horizontal="left" vertical="center" wrapText="1"/>
    </xf>
    <xf numFmtId="0" fontId="16" fillId="34" borderId="15" xfId="0" applyFont="1" applyFill="1" applyBorder="1" applyAlignment="1">
      <alignment horizontal="center" vertical="center" wrapText="1"/>
    </xf>
    <xf numFmtId="0" fontId="16" fillId="33" borderId="15" xfId="0" applyFont="1" applyFill="1" applyBorder="1" applyAlignment="1" quotePrefix="1">
      <alignment horizontal="center" vertical="center"/>
    </xf>
    <xf numFmtId="0" fontId="12" fillId="0" borderId="10" xfId="122" applyFont="1" applyFill="1" applyBorder="1" applyAlignment="1">
      <alignment horizontal="center" vertical="center"/>
      <protection/>
    </xf>
    <xf numFmtId="2" fontId="12" fillId="0" borderId="10" xfId="119" applyNumberFormat="1" applyFont="1" applyFill="1" applyBorder="1" applyAlignment="1">
      <alignment vertical="center" wrapText="1"/>
      <protection/>
    </xf>
    <xf numFmtId="2" fontId="12" fillId="0" borderId="10" xfId="119" applyNumberFormat="1" applyFont="1" applyFill="1" applyBorder="1" applyAlignment="1">
      <alignment horizontal="center" vertical="center" wrapText="1"/>
      <protection/>
    </xf>
    <xf numFmtId="0" fontId="15" fillId="0" borderId="10" xfId="122" applyFont="1" applyFill="1" applyBorder="1" applyAlignment="1">
      <alignment horizontal="center" vertical="center"/>
      <protection/>
    </xf>
    <xf numFmtId="0" fontId="15" fillId="0" borderId="10" xfId="122" applyFont="1" applyFill="1" applyBorder="1" applyAlignment="1">
      <alignment horizontal="left" vertical="center" wrapText="1"/>
      <protection/>
    </xf>
    <xf numFmtId="0" fontId="15" fillId="0" borderId="10" xfId="122" applyFont="1" applyFill="1" applyBorder="1" applyAlignment="1">
      <alignment horizontal="center" vertical="center" wrapText="1"/>
      <protection/>
    </xf>
    <xf numFmtId="179" fontId="16" fillId="0" borderId="10" xfId="43" applyNumberFormat="1" applyFont="1" applyFill="1" applyBorder="1" applyAlignment="1">
      <alignment horizontal="right" vertical="center" wrapText="1"/>
    </xf>
    <xf numFmtId="179" fontId="16" fillId="0" borderId="10" xfId="77" applyNumberFormat="1" applyFont="1" applyFill="1" applyBorder="1" applyAlignment="1">
      <alignment horizontal="right" vertical="center"/>
      <protection/>
    </xf>
    <xf numFmtId="178" fontId="16" fillId="0" borderId="10" xfId="77" applyNumberFormat="1" applyFont="1" applyFill="1" applyBorder="1" applyAlignment="1">
      <alignment horizontal="right" vertical="center"/>
      <protection/>
    </xf>
    <xf numFmtId="174" fontId="16" fillId="35" borderId="15" xfId="0" applyNumberFormat="1" applyFont="1" applyFill="1" applyBorder="1" applyAlignment="1">
      <alignment horizontal="right" vertical="center" wrapText="1"/>
    </xf>
    <xf numFmtId="174" fontId="16" fillId="33" borderId="10" xfId="43" applyNumberFormat="1" applyFont="1" applyFill="1" applyBorder="1" applyAlignment="1">
      <alignment horizontal="right" vertical="center" wrapText="1"/>
    </xf>
    <xf numFmtId="174" fontId="16" fillId="33" borderId="10" xfId="77" applyNumberFormat="1" applyFont="1" applyFill="1" applyBorder="1" applyAlignment="1">
      <alignment horizontal="right" vertical="center"/>
      <protection/>
    </xf>
    <xf numFmtId="174" fontId="16" fillId="35" borderId="15" xfId="0" applyNumberFormat="1" applyFont="1" applyFill="1" applyBorder="1" applyAlignment="1">
      <alignment horizontal="right" vertical="center"/>
    </xf>
    <xf numFmtId="174" fontId="16" fillId="33" borderId="15" xfId="0" applyNumberFormat="1" applyFont="1" applyFill="1" applyBorder="1" applyAlignment="1">
      <alignment horizontal="right" vertical="center"/>
    </xf>
    <xf numFmtId="174" fontId="16" fillId="34" borderId="15" xfId="0" applyNumberFormat="1" applyFont="1" applyFill="1" applyBorder="1" applyAlignment="1">
      <alignment horizontal="right" vertical="center"/>
    </xf>
    <xf numFmtId="174" fontId="12" fillId="33" borderId="15" xfId="0" applyNumberFormat="1" applyFont="1" applyFill="1" applyBorder="1" applyAlignment="1">
      <alignment horizontal="right" vertical="center" wrapText="1"/>
    </xf>
    <xf numFmtId="174" fontId="12" fillId="33" borderId="15" xfId="0" applyNumberFormat="1" applyFont="1" applyFill="1" applyBorder="1" applyAlignment="1">
      <alignment horizontal="right" vertical="center"/>
    </xf>
    <xf numFmtId="174" fontId="16" fillId="33" borderId="15" xfId="0" applyNumberFormat="1" applyFont="1" applyFill="1" applyBorder="1" applyAlignment="1">
      <alignment horizontal="right" vertical="center" wrapText="1"/>
    </xf>
    <xf numFmtId="174" fontId="16" fillId="34" borderId="15" xfId="0" applyNumberFormat="1" applyFont="1" applyFill="1" applyBorder="1" applyAlignment="1">
      <alignment horizontal="right" vertical="center" wrapText="1"/>
    </xf>
    <xf numFmtId="174" fontId="12" fillId="34" borderId="15" xfId="0" applyNumberFormat="1" applyFont="1" applyFill="1" applyBorder="1" applyAlignment="1">
      <alignment horizontal="right" vertical="center"/>
    </xf>
    <xf numFmtId="174" fontId="16" fillId="0" borderId="15" xfId="0" applyNumberFormat="1" applyFont="1" applyBorder="1" applyAlignment="1">
      <alignment horizontal="right" vertical="center"/>
    </xf>
    <xf numFmtId="174" fontId="16" fillId="33" borderId="10" xfId="43" applyNumberFormat="1" applyFont="1" applyFill="1" applyBorder="1" applyAlignment="1">
      <alignment horizontal="right" vertical="center"/>
    </xf>
    <xf numFmtId="174" fontId="12" fillId="0" borderId="10" xfId="43" applyNumberFormat="1" applyFont="1" applyFill="1" applyBorder="1" applyAlignment="1">
      <alignment horizontal="right" vertical="center" wrapText="1"/>
    </xf>
    <xf numFmtId="174" fontId="12" fillId="0" borderId="10" xfId="43" applyNumberFormat="1" applyFont="1" applyFill="1" applyBorder="1" applyAlignment="1">
      <alignment horizontal="right" vertical="center"/>
    </xf>
    <xf numFmtId="174" fontId="16" fillId="33" borderId="10" xfId="122" applyNumberFormat="1" applyFont="1" applyFill="1" applyBorder="1" applyAlignment="1">
      <alignment horizontal="right" vertical="center" wrapText="1"/>
      <protection/>
    </xf>
    <xf numFmtId="174" fontId="15" fillId="33" borderId="10" xfId="122" applyNumberFormat="1" applyFont="1" applyFill="1" applyBorder="1" applyAlignment="1">
      <alignment horizontal="right" vertical="center" wrapText="1"/>
      <protection/>
    </xf>
    <xf numFmtId="174" fontId="15" fillId="33" borderId="15" xfId="0" applyNumberFormat="1" applyFont="1" applyFill="1" applyBorder="1" applyAlignment="1">
      <alignment horizontal="right" vertical="center" wrapText="1"/>
    </xf>
    <xf numFmtId="174" fontId="16" fillId="33" borderId="10" xfId="0" applyNumberFormat="1" applyFont="1" applyFill="1" applyBorder="1" applyAlignment="1">
      <alignment horizontal="right" vertical="center"/>
    </xf>
    <xf numFmtId="174" fontId="12" fillId="0" borderId="10" xfId="119" applyNumberFormat="1" applyFont="1" applyFill="1" applyBorder="1" applyAlignment="1">
      <alignment horizontal="right" vertical="center" wrapText="1"/>
      <protection/>
    </xf>
    <xf numFmtId="0" fontId="97" fillId="33" borderId="0" xfId="77" applyFont="1" applyFill="1" applyAlignment="1">
      <alignment horizontal="center" vertical="center"/>
      <protection/>
    </xf>
    <xf numFmtId="0" fontId="97" fillId="33" borderId="11" xfId="77" applyFont="1" applyFill="1" applyBorder="1" applyAlignment="1">
      <alignment horizontal="center" vertical="center"/>
      <protection/>
    </xf>
    <xf numFmtId="0" fontId="95" fillId="0" borderId="10" xfId="122" applyFont="1" applyFill="1" applyBorder="1" applyAlignment="1">
      <alignment horizontal="center" vertical="center" wrapText="1"/>
      <protection/>
    </xf>
    <xf numFmtId="0" fontId="13" fillId="0" borderId="0" xfId="77" applyFont="1" applyFill="1" applyAlignment="1">
      <alignment vertical="center"/>
      <protection/>
    </xf>
    <xf numFmtId="0" fontId="108" fillId="0" borderId="10" xfId="0" applyFont="1" applyFill="1" applyBorder="1" applyAlignment="1">
      <alignment horizontal="center" vertical="center" wrapText="1"/>
    </xf>
    <xf numFmtId="0" fontId="98" fillId="0" borderId="10" xfId="122" applyFont="1" applyFill="1" applyBorder="1" applyAlignment="1" quotePrefix="1">
      <alignment horizontal="center" vertical="center" wrapText="1"/>
      <protection/>
    </xf>
    <xf numFmtId="174" fontId="104" fillId="0" borderId="10" xfId="77" applyNumberFormat="1" applyFont="1" applyFill="1" applyBorder="1" applyAlignment="1">
      <alignment horizontal="right" vertical="center" wrapText="1"/>
      <protection/>
    </xf>
    <xf numFmtId="174" fontId="104" fillId="0" borderId="10" xfId="52" applyNumberFormat="1" applyFont="1" applyFill="1" applyBorder="1" applyAlignment="1">
      <alignment horizontal="right" vertical="center" wrapText="1"/>
    </xf>
    <xf numFmtId="174" fontId="104" fillId="0" borderId="10" xfId="43" applyNumberFormat="1" applyFont="1" applyFill="1" applyBorder="1" applyAlignment="1">
      <alignment horizontal="right" vertical="center"/>
    </xf>
    <xf numFmtId="3" fontId="95" fillId="0" borderId="10" xfId="0" applyNumberFormat="1" applyFont="1" applyFill="1" applyBorder="1" applyAlignment="1">
      <alignment vertical="center" wrapText="1"/>
    </xf>
    <xf numFmtId="0" fontId="104" fillId="0" borderId="0" xfId="0" applyFont="1" applyFill="1" applyAlignment="1">
      <alignment vertical="center" wrapText="1"/>
    </xf>
    <xf numFmtId="174" fontId="96" fillId="0" borderId="10" xfId="77" applyNumberFormat="1" applyFont="1" applyFill="1" applyBorder="1" applyAlignment="1">
      <alignment horizontal="right" vertical="center" wrapText="1"/>
      <protection/>
    </xf>
    <xf numFmtId="174" fontId="96" fillId="0" borderId="10" xfId="43" applyNumberFormat="1" applyFont="1" applyFill="1" applyBorder="1" applyAlignment="1">
      <alignment horizontal="right" vertical="center" wrapText="1"/>
    </xf>
    <xf numFmtId="174" fontId="96" fillId="0" borderId="10" xfId="43" applyNumberFormat="1" applyFont="1" applyFill="1" applyBorder="1" applyAlignment="1">
      <alignment horizontal="right" vertical="center"/>
    </xf>
    <xf numFmtId="174" fontId="96" fillId="0" borderId="10" xfId="118" applyNumberFormat="1" applyFont="1" applyFill="1" applyBorder="1" applyAlignment="1">
      <alignment horizontal="right" vertical="center" wrapText="1"/>
      <protection/>
    </xf>
    <xf numFmtId="174" fontId="96" fillId="0" borderId="10" xfId="77" applyNumberFormat="1" applyFont="1" applyFill="1" applyBorder="1" applyAlignment="1">
      <alignment horizontal="right" vertical="center"/>
      <protection/>
    </xf>
    <xf numFmtId="174" fontId="101" fillId="0" borderId="10" xfId="43" applyNumberFormat="1" applyFont="1" applyFill="1" applyBorder="1" applyAlignment="1">
      <alignment horizontal="right" vertical="center" wrapText="1"/>
    </xf>
    <xf numFmtId="174" fontId="101" fillId="0" borderId="10" xfId="77" applyNumberFormat="1" applyFont="1" applyFill="1" applyBorder="1" applyAlignment="1">
      <alignment horizontal="right" vertical="center"/>
      <protection/>
    </xf>
    <xf numFmtId="0" fontId="98" fillId="0" borderId="10" xfId="123" applyFont="1" applyFill="1" applyBorder="1" applyAlignment="1">
      <alignment vertical="center" wrapText="1"/>
      <protection/>
    </xf>
    <xf numFmtId="174" fontId="96" fillId="0" borderId="10" xfId="0" applyNumberFormat="1" applyFont="1" applyFill="1" applyBorder="1" applyAlignment="1">
      <alignment horizontal="right" vertical="center" wrapText="1"/>
    </xf>
    <xf numFmtId="0" fontId="98" fillId="0" borderId="0" xfId="0" applyFont="1" applyFill="1" applyAlignment="1">
      <alignment vertical="center" wrapText="1"/>
    </xf>
    <xf numFmtId="174" fontId="109" fillId="0" borderId="10" xfId="77" applyNumberFormat="1" applyFont="1" applyFill="1" applyBorder="1" applyAlignment="1">
      <alignment horizontal="right" vertical="center"/>
      <protection/>
    </xf>
    <xf numFmtId="174" fontId="107" fillId="0" borderId="10" xfId="48" applyNumberFormat="1" applyFont="1" applyFill="1" applyBorder="1" applyAlignment="1" applyProtection="1">
      <alignment vertical="center" wrapText="1"/>
      <protection/>
    </xf>
    <xf numFmtId="174" fontId="107" fillId="0" borderId="10" xfId="120" applyNumberFormat="1" applyFont="1" applyFill="1" applyBorder="1" applyAlignment="1">
      <alignment horizontal="right" vertical="center" wrapText="1"/>
      <protection/>
    </xf>
    <xf numFmtId="174" fontId="107" fillId="0" borderId="15" xfId="0" applyNumberFormat="1" applyFont="1" applyFill="1" applyBorder="1" applyAlignment="1">
      <alignment horizontal="right" vertical="center" wrapText="1"/>
    </xf>
    <xf numFmtId="174" fontId="107" fillId="0" borderId="15" xfId="0" applyNumberFormat="1" applyFont="1" applyFill="1" applyBorder="1" applyAlignment="1">
      <alignment horizontal="right" vertical="center"/>
    </xf>
    <xf numFmtId="1" fontId="110" fillId="0" borderId="15" xfId="0" applyNumberFormat="1" applyFont="1" applyFill="1" applyBorder="1" applyAlignment="1">
      <alignment vertical="center" wrapText="1"/>
    </xf>
    <xf numFmtId="175" fontId="111" fillId="0" borderId="15" xfId="0" applyNumberFormat="1" applyFont="1" applyFill="1" applyBorder="1" applyAlignment="1">
      <alignment vertical="center" wrapText="1"/>
    </xf>
    <xf numFmtId="174" fontId="16" fillId="33" borderId="10" xfId="77" applyNumberFormat="1" applyFont="1" applyFill="1" applyBorder="1" applyAlignment="1">
      <alignment horizontal="right" vertical="center" wrapText="1"/>
      <protection/>
    </xf>
    <xf numFmtId="174" fontId="15" fillId="0" borderId="10" xfId="91" applyNumberFormat="1" applyFont="1" applyBorder="1" applyAlignment="1">
      <alignment horizontal="right" vertical="center" wrapText="1"/>
      <protection/>
    </xf>
    <xf numFmtId="174" fontId="15" fillId="33" borderId="10" xfId="91" applyNumberFormat="1" applyFont="1" applyFill="1" applyBorder="1" applyAlignment="1">
      <alignment horizontal="right" vertical="center" wrapText="1"/>
      <protection/>
    </xf>
    <xf numFmtId="174" fontId="15" fillId="33" borderId="10" xfId="77" applyNumberFormat="1" applyFont="1" applyFill="1" applyBorder="1" applyAlignment="1" quotePrefix="1">
      <alignment horizontal="right" vertical="center"/>
      <protection/>
    </xf>
    <xf numFmtId="174" fontId="16" fillId="33" borderId="10" xfId="77" applyNumberFormat="1" applyFont="1" applyFill="1" applyBorder="1" applyAlignment="1" quotePrefix="1">
      <alignment horizontal="right" vertical="center"/>
      <protection/>
    </xf>
    <xf numFmtId="174" fontId="15" fillId="33" borderId="10" xfId="85" applyNumberFormat="1" applyFont="1" applyFill="1" applyBorder="1" applyAlignment="1">
      <alignment horizontal="right" vertical="center"/>
      <protection/>
    </xf>
    <xf numFmtId="174" fontId="16" fillId="33" borderId="10" xfId="93" applyNumberFormat="1" applyFont="1" applyFill="1" applyBorder="1" applyAlignment="1">
      <alignment horizontal="right" vertical="center" wrapText="1"/>
      <protection/>
    </xf>
    <xf numFmtId="174" fontId="15" fillId="33" borderId="17" xfId="95" applyNumberFormat="1" applyFont="1" applyFill="1" applyBorder="1" applyAlignment="1">
      <alignment horizontal="right" vertical="center" wrapText="1"/>
      <protection/>
    </xf>
    <xf numFmtId="174" fontId="15" fillId="33" borderId="17" xfId="77" applyNumberFormat="1" applyFont="1" applyFill="1" applyBorder="1" applyAlignment="1" quotePrefix="1">
      <alignment horizontal="right" vertical="center"/>
      <protection/>
    </xf>
    <xf numFmtId="174" fontId="16" fillId="33" borderId="10" xfId="91" applyNumberFormat="1" applyFont="1" applyFill="1" applyBorder="1" applyAlignment="1" quotePrefix="1">
      <alignment horizontal="right" vertical="center" wrapText="1"/>
      <protection/>
    </xf>
    <xf numFmtId="174" fontId="15" fillId="33" borderId="10" xfId="91" applyNumberFormat="1" applyFont="1" applyFill="1" applyBorder="1" applyAlignment="1" quotePrefix="1">
      <alignment horizontal="right" vertical="center" wrapText="1"/>
      <protection/>
    </xf>
    <xf numFmtId="174" fontId="16" fillId="33" borderId="10" xfId="81" applyNumberFormat="1" applyFont="1" applyFill="1" applyBorder="1" applyAlignment="1">
      <alignment horizontal="right" vertical="center" wrapText="1"/>
      <protection/>
    </xf>
    <xf numFmtId="174" fontId="15" fillId="33" borderId="10" xfId="77" applyNumberFormat="1" applyFont="1" applyFill="1" applyBorder="1" applyAlignment="1">
      <alignment horizontal="right" vertical="center" wrapText="1"/>
      <protection/>
    </xf>
    <xf numFmtId="174" fontId="16" fillId="33" borderId="10" xfId="94" applyNumberFormat="1" applyFont="1" applyFill="1" applyBorder="1" applyAlignment="1">
      <alignment horizontal="right" vertical="center" wrapText="1"/>
      <protection/>
    </xf>
    <xf numFmtId="174" fontId="15" fillId="33" borderId="17" xfId="95" applyNumberFormat="1" applyFont="1" applyFill="1" applyBorder="1" applyAlignment="1" quotePrefix="1">
      <alignment horizontal="right" vertical="center" wrapText="1"/>
      <protection/>
    </xf>
    <xf numFmtId="174" fontId="12" fillId="33" borderId="10" xfId="77" applyNumberFormat="1" applyFont="1" applyFill="1" applyBorder="1" applyAlignment="1">
      <alignment horizontal="right" vertical="center" wrapText="1"/>
      <protection/>
    </xf>
    <xf numFmtId="174" fontId="15" fillId="33" borderId="10" xfId="77" applyNumberFormat="1" applyFont="1" applyFill="1" applyBorder="1" applyAlignment="1">
      <alignment horizontal="right" vertical="center"/>
      <protection/>
    </xf>
    <xf numFmtId="49" fontId="12" fillId="33" borderId="10" xfId="77" applyNumberFormat="1" applyFont="1" applyFill="1" applyBorder="1" applyAlignment="1">
      <alignment horizontal="center" vertical="center" wrapText="1"/>
      <protection/>
    </xf>
    <xf numFmtId="0" fontId="12" fillId="33" borderId="10" xfId="77" applyFont="1" applyFill="1" applyBorder="1" applyAlignment="1">
      <alignment horizontal="left" vertical="center" wrapText="1"/>
      <protection/>
    </xf>
    <xf numFmtId="0" fontId="12" fillId="33" borderId="10" xfId="77" applyFont="1" applyFill="1" applyBorder="1" applyAlignment="1">
      <alignment horizontal="center" vertical="center" wrapText="1"/>
      <protection/>
    </xf>
    <xf numFmtId="49" fontId="16" fillId="33" borderId="10" xfId="77" applyNumberFormat="1" applyFont="1" applyFill="1" applyBorder="1" applyAlignment="1">
      <alignment horizontal="center" vertical="center" wrapText="1"/>
      <protection/>
    </xf>
    <xf numFmtId="0" fontId="16" fillId="33" borderId="10" xfId="77" applyFont="1" applyFill="1" applyBorder="1" applyAlignment="1">
      <alignment horizontal="left" vertical="center" wrapText="1"/>
      <protection/>
    </xf>
    <xf numFmtId="0" fontId="16" fillId="33" borderId="10" xfId="77" applyFont="1" applyFill="1" applyBorder="1" applyAlignment="1">
      <alignment horizontal="center" vertical="center" wrapText="1"/>
      <protection/>
    </xf>
    <xf numFmtId="49" fontId="15" fillId="0" borderId="10" xfId="77" applyNumberFormat="1" applyFont="1" applyBorder="1" applyAlignment="1">
      <alignment horizontal="center" vertical="center" wrapText="1"/>
      <protection/>
    </xf>
    <xf numFmtId="0" fontId="15" fillId="0" borderId="10" xfId="77" applyFont="1" applyBorder="1" applyAlignment="1">
      <alignment horizontal="left" vertical="center" wrapText="1"/>
      <protection/>
    </xf>
    <xf numFmtId="0" fontId="15" fillId="0" borderId="10" xfId="77" applyFont="1" applyBorder="1" applyAlignment="1">
      <alignment horizontal="center" vertical="center" wrapText="1"/>
      <protection/>
    </xf>
    <xf numFmtId="49" fontId="15" fillId="33" borderId="10" xfId="77" applyNumberFormat="1" applyFont="1" applyFill="1" applyBorder="1" applyAlignment="1">
      <alignment horizontal="center" vertical="center" wrapText="1"/>
      <protection/>
    </xf>
    <xf numFmtId="0" fontId="15" fillId="33" borderId="10" xfId="77" applyFont="1" applyFill="1" applyBorder="1" applyAlignment="1">
      <alignment horizontal="left" vertical="center" wrapText="1"/>
      <protection/>
    </xf>
    <xf numFmtId="0" fontId="15" fillId="33" borderId="10" xfId="77" applyFont="1" applyFill="1" applyBorder="1" applyAlignment="1">
      <alignment horizontal="center" vertical="center" wrapText="1"/>
      <protection/>
    </xf>
    <xf numFmtId="49" fontId="15" fillId="33" borderId="17" xfId="77" applyNumberFormat="1" applyFont="1" applyFill="1" applyBorder="1" applyAlignment="1">
      <alignment horizontal="center" vertical="center" wrapText="1"/>
      <protection/>
    </xf>
    <xf numFmtId="0" fontId="15" fillId="33" borderId="17" xfId="77" applyFont="1" applyFill="1" applyBorder="1" applyAlignment="1">
      <alignment horizontal="left" vertical="center" wrapText="1"/>
      <protection/>
    </xf>
    <xf numFmtId="0" fontId="15" fillId="33" borderId="17" xfId="77" applyFont="1" applyFill="1" applyBorder="1" applyAlignment="1">
      <alignment horizontal="center" vertical="center" wrapText="1"/>
      <protection/>
    </xf>
    <xf numFmtId="49" fontId="16" fillId="0" borderId="10" xfId="77" applyNumberFormat="1" applyFont="1" applyFill="1" applyBorder="1" applyAlignment="1">
      <alignment horizontal="center" vertical="center" wrapText="1"/>
      <protection/>
    </xf>
    <xf numFmtId="0" fontId="16" fillId="0" borderId="10" xfId="77" applyFont="1" applyFill="1" applyBorder="1" applyAlignment="1">
      <alignment horizontal="left" vertical="center" wrapText="1"/>
      <protection/>
    </xf>
    <xf numFmtId="174" fontId="16" fillId="0" borderId="10" xfId="77" applyNumberFormat="1" applyFont="1" applyFill="1" applyBorder="1" applyAlignment="1">
      <alignment horizontal="right" vertical="center" wrapText="1"/>
      <protection/>
    </xf>
    <xf numFmtId="0" fontId="13" fillId="0" borderId="10" xfId="77" applyFont="1" applyFill="1" applyBorder="1" applyAlignment="1">
      <alignment vertical="center" wrapText="1"/>
      <protection/>
    </xf>
    <xf numFmtId="49" fontId="15" fillId="0" borderId="10" xfId="77" applyNumberFormat="1" applyFont="1" applyFill="1" applyBorder="1" applyAlignment="1">
      <alignment horizontal="center" vertical="center" wrapText="1"/>
      <protection/>
    </xf>
    <xf numFmtId="0" fontId="15" fillId="0" borderId="10" xfId="77" applyFont="1" applyFill="1" applyBorder="1" applyAlignment="1">
      <alignment horizontal="left" vertical="center" wrapText="1"/>
      <protection/>
    </xf>
    <xf numFmtId="0" fontId="15" fillId="0" borderId="10" xfId="77" applyFont="1" applyFill="1" applyBorder="1" applyAlignment="1">
      <alignment horizontal="center" vertical="center" wrapText="1"/>
      <protection/>
    </xf>
    <xf numFmtId="174" fontId="15" fillId="0" borderId="10" xfId="77" applyNumberFormat="1" applyFont="1" applyFill="1" applyBorder="1" applyAlignment="1">
      <alignment horizontal="right" vertical="center" wrapText="1"/>
      <protection/>
    </xf>
    <xf numFmtId="174" fontId="16" fillId="0" borderId="10" xfId="77" applyNumberFormat="1" applyFont="1" applyFill="1" applyBorder="1" applyAlignment="1" quotePrefix="1">
      <alignment horizontal="right" vertical="center"/>
      <protection/>
    </xf>
    <xf numFmtId="0" fontId="14" fillId="0" borderId="0" xfId="77" applyFont="1" applyFill="1">
      <alignment/>
      <protection/>
    </xf>
    <xf numFmtId="174" fontId="16" fillId="33" borderId="10" xfId="77" applyNumberFormat="1" applyFont="1" applyFill="1" applyBorder="1" applyAlignment="1">
      <alignment horizontal="right"/>
      <protection/>
    </xf>
    <xf numFmtId="174" fontId="15" fillId="0" borderId="10" xfId="77" applyNumberFormat="1" applyFont="1" applyBorder="1" applyAlignment="1">
      <alignment horizontal="right" vertical="center" wrapText="1"/>
      <protection/>
    </xf>
    <xf numFmtId="174" fontId="15" fillId="33" borderId="17" xfId="77" applyNumberFormat="1" applyFont="1" applyFill="1" applyBorder="1" applyAlignment="1">
      <alignment horizontal="right" vertical="center" wrapText="1"/>
      <protection/>
    </xf>
    <xf numFmtId="174" fontId="96" fillId="0" borderId="0" xfId="0" applyNumberFormat="1" applyFont="1" applyFill="1" applyAlignment="1">
      <alignment vertical="center" wrapText="1"/>
    </xf>
    <xf numFmtId="174" fontId="112" fillId="0" borderId="10" xfId="43" applyNumberFormat="1" applyFont="1" applyFill="1" applyBorder="1" applyAlignment="1">
      <alignment horizontal="right" vertical="center" wrapText="1"/>
    </xf>
    <xf numFmtId="0" fontId="22"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174" fontId="16" fillId="0" borderId="11" xfId="77" applyNumberFormat="1" applyFont="1" applyFill="1" applyBorder="1" applyAlignment="1">
      <alignment horizontal="right" vertical="center"/>
      <protection/>
    </xf>
    <xf numFmtId="0" fontId="14" fillId="0" borderId="10" xfId="122" applyFont="1" applyFill="1" applyBorder="1" applyAlignment="1" quotePrefix="1">
      <alignment horizontal="center" vertical="center" wrapText="1"/>
      <protection/>
    </xf>
    <xf numFmtId="174" fontId="107" fillId="0" borderId="10" xfId="43" applyNumberFormat="1" applyFont="1" applyFill="1" applyBorder="1" applyAlignment="1">
      <alignment horizontal="right" vertical="center" wrapText="1"/>
    </xf>
    <xf numFmtId="0" fontId="111" fillId="0" borderId="10" xfId="77" applyFont="1" applyFill="1" applyBorder="1" applyAlignment="1">
      <alignment horizontal="center" vertical="center" wrapText="1"/>
      <protection/>
    </xf>
    <xf numFmtId="174" fontId="113" fillId="0" borderId="10" xfId="77" applyNumberFormat="1" applyFont="1" applyFill="1" applyBorder="1" applyAlignment="1">
      <alignment horizontal="right" vertical="center" wrapText="1"/>
      <protection/>
    </xf>
    <xf numFmtId="174" fontId="114" fillId="0" borderId="10" xfId="77" applyNumberFormat="1" applyFont="1" applyFill="1" applyBorder="1" applyAlignment="1">
      <alignment horizontal="right" vertical="center" wrapText="1"/>
      <protection/>
    </xf>
    <xf numFmtId="174" fontId="101" fillId="0" borderId="10" xfId="77" applyNumberFormat="1" applyFont="1" applyFill="1" applyBorder="1" applyAlignment="1">
      <alignment horizontal="right" vertical="center"/>
      <protection/>
    </xf>
    <xf numFmtId="174" fontId="114" fillId="0" borderId="10" xfId="77" applyNumberFormat="1" applyFont="1" applyFill="1" applyBorder="1" applyAlignment="1">
      <alignment horizontal="right" vertical="center"/>
      <protection/>
    </xf>
    <xf numFmtId="4" fontId="96" fillId="0" borderId="10" xfId="77" applyNumberFormat="1" applyFont="1" applyFill="1" applyBorder="1" applyAlignment="1">
      <alignment horizontal="right" vertical="center"/>
      <protection/>
    </xf>
    <xf numFmtId="4" fontId="96" fillId="0" borderId="10" xfId="77" applyNumberFormat="1" applyFont="1" applyFill="1" applyBorder="1" applyAlignment="1">
      <alignment horizontal="right" vertical="center" wrapText="1"/>
      <protection/>
    </xf>
    <xf numFmtId="4" fontId="101" fillId="0" borderId="10" xfId="77" applyNumberFormat="1" applyFont="1" applyFill="1" applyBorder="1" applyAlignment="1">
      <alignment horizontal="right" vertical="center" wrapText="1"/>
      <protection/>
    </xf>
    <xf numFmtId="4" fontId="109" fillId="0" borderId="10" xfId="77" applyNumberFormat="1" applyFont="1" applyFill="1" applyBorder="1" applyAlignment="1">
      <alignment horizontal="right" vertical="center" wrapText="1"/>
      <protection/>
    </xf>
    <xf numFmtId="174" fontId="109" fillId="0" borderId="10" xfId="77" applyNumberFormat="1" applyFont="1" applyFill="1" applyBorder="1" applyAlignment="1">
      <alignment horizontal="right" vertical="center" wrapText="1"/>
      <protection/>
    </xf>
    <xf numFmtId="4" fontId="114" fillId="0" borderId="10" xfId="77" applyNumberFormat="1" applyFont="1" applyFill="1" applyBorder="1" applyAlignment="1">
      <alignment horizontal="right" vertical="center"/>
      <protection/>
    </xf>
    <xf numFmtId="0" fontId="107" fillId="0" borderId="0" xfId="77" applyFont="1" applyFill="1" applyAlignment="1">
      <alignment vertical="center" wrapText="1"/>
      <protection/>
    </xf>
    <xf numFmtId="0" fontId="115" fillId="0" borderId="0" xfId="77" applyFont="1" applyFill="1" applyAlignment="1">
      <alignment horizontal="center" vertical="center" wrapText="1"/>
      <protection/>
    </xf>
    <xf numFmtId="0" fontId="114" fillId="0" borderId="11" xfId="77" applyFont="1" applyFill="1" applyBorder="1" applyAlignment="1">
      <alignment vertical="center" wrapText="1"/>
      <protection/>
    </xf>
    <xf numFmtId="0" fontId="114" fillId="0" borderId="0" xfId="77" applyFont="1" applyFill="1" applyAlignment="1">
      <alignment vertical="center" wrapText="1"/>
      <protection/>
    </xf>
    <xf numFmtId="49" fontId="116" fillId="0" borderId="0" xfId="120" applyNumberFormat="1" applyFont="1" applyFill="1" applyAlignment="1" quotePrefix="1">
      <alignment horizontal="right" vertical="center" wrapText="1"/>
      <protection/>
    </xf>
    <xf numFmtId="49" fontId="111" fillId="0" borderId="12" xfId="120" applyNumberFormat="1" applyFont="1" applyFill="1" applyBorder="1" applyAlignment="1">
      <alignment horizontal="center" vertical="center" wrapText="1"/>
      <protection/>
    </xf>
    <xf numFmtId="174" fontId="112" fillId="0" borderId="10" xfId="77" applyNumberFormat="1" applyFont="1" applyFill="1" applyBorder="1" applyAlignment="1">
      <alignment vertical="center" wrapText="1"/>
      <protection/>
    </xf>
    <xf numFmtId="174" fontId="112" fillId="0" borderId="10" xfId="43" applyNumberFormat="1" applyFont="1" applyFill="1" applyBorder="1" applyAlignment="1">
      <alignment vertical="center" wrapText="1"/>
    </xf>
    <xf numFmtId="174" fontId="107" fillId="0" borderId="10" xfId="43" applyNumberFormat="1" applyFont="1" applyFill="1" applyBorder="1" applyAlignment="1">
      <alignment vertical="center" wrapText="1"/>
    </xf>
    <xf numFmtId="174" fontId="112" fillId="0" borderId="10" xfId="120" applyNumberFormat="1" applyFont="1" applyFill="1" applyBorder="1" applyAlignment="1">
      <alignment vertical="center" wrapText="1"/>
      <protection/>
    </xf>
    <xf numFmtId="174" fontId="107" fillId="0" borderId="10" xfId="46" applyNumberFormat="1" applyFont="1" applyFill="1" applyBorder="1" applyAlignment="1" applyProtection="1">
      <alignment vertical="center" wrapText="1"/>
      <protection locked="0"/>
    </xf>
    <xf numFmtId="3" fontId="111" fillId="0" borderId="10" xfId="122" applyNumberFormat="1" applyFont="1" applyFill="1" applyBorder="1" applyAlignment="1">
      <alignment horizontal="center" vertical="center" wrapText="1"/>
      <protection/>
    </xf>
    <xf numFmtId="174" fontId="112" fillId="0" borderId="15" xfId="0" applyNumberFormat="1" applyFont="1" applyFill="1" applyBorder="1" applyAlignment="1">
      <alignment horizontal="right" vertical="center"/>
    </xf>
    <xf numFmtId="174" fontId="112" fillId="0" borderId="15" xfId="0" applyNumberFormat="1" applyFont="1" applyFill="1" applyBorder="1" applyAlignment="1">
      <alignment horizontal="right" vertical="center" wrapText="1"/>
    </xf>
    <xf numFmtId="174" fontId="107" fillId="36" borderId="10" xfId="43" applyNumberFormat="1" applyFont="1" applyFill="1" applyBorder="1" applyAlignment="1">
      <alignment horizontal="right" vertical="center" wrapText="1"/>
    </xf>
    <xf numFmtId="174" fontId="107" fillId="34" borderId="15" xfId="0" applyNumberFormat="1" applyFont="1" applyFill="1" applyBorder="1" applyAlignment="1">
      <alignment horizontal="right" vertical="center"/>
    </xf>
    <xf numFmtId="174" fontId="107" fillId="33" borderId="15" xfId="0" applyNumberFormat="1" applyFont="1" applyFill="1" applyBorder="1" applyAlignment="1">
      <alignment horizontal="right" vertical="center" wrapText="1"/>
    </xf>
    <xf numFmtId="174" fontId="107" fillId="36" borderId="15" xfId="0" applyNumberFormat="1" applyFont="1" applyFill="1" applyBorder="1" applyAlignment="1">
      <alignment horizontal="right" vertical="center" wrapText="1"/>
    </xf>
    <xf numFmtId="174" fontId="117" fillId="0" borderId="15" xfId="0" applyNumberFormat="1" applyFont="1" applyFill="1" applyBorder="1" applyAlignment="1">
      <alignment horizontal="right" vertical="center" wrapText="1"/>
    </xf>
    <xf numFmtId="174" fontId="107" fillId="0" borderId="10" xfId="0" applyNumberFormat="1" applyFont="1" applyFill="1" applyBorder="1" applyAlignment="1">
      <alignment horizontal="right" vertical="center"/>
    </xf>
    <xf numFmtId="179" fontId="107" fillId="0" borderId="10" xfId="77" applyNumberFormat="1" applyFont="1" applyFill="1" applyBorder="1" applyAlignment="1">
      <alignment horizontal="right" vertical="center"/>
      <protection/>
    </xf>
    <xf numFmtId="174" fontId="112" fillId="36" borderId="10" xfId="77" applyNumberFormat="1" applyFont="1" applyFill="1" applyBorder="1" applyAlignment="1">
      <alignment horizontal="right" vertical="center" wrapText="1"/>
      <protection/>
    </xf>
    <xf numFmtId="174" fontId="12" fillId="37" borderId="10" xfId="43" applyNumberFormat="1" applyFont="1" applyFill="1" applyBorder="1" applyAlignment="1">
      <alignment horizontal="right" vertical="center" wrapText="1"/>
    </xf>
    <xf numFmtId="174" fontId="16" fillId="37" borderId="10" xfId="77" applyNumberFormat="1" applyFont="1" applyFill="1" applyBorder="1" applyAlignment="1">
      <alignment horizontal="right" vertical="center" wrapText="1"/>
      <protection/>
    </xf>
    <xf numFmtId="174" fontId="15" fillId="37" borderId="10" xfId="77" applyNumberFormat="1" applyFont="1" applyFill="1" applyBorder="1" applyAlignment="1" quotePrefix="1">
      <alignment horizontal="right" vertical="center"/>
      <protection/>
    </xf>
    <xf numFmtId="174" fontId="15" fillId="37" borderId="10" xfId="77" applyNumberFormat="1" applyFont="1" applyFill="1" applyBorder="1" applyAlignment="1" quotePrefix="1">
      <alignment vertical="center"/>
      <protection/>
    </xf>
    <xf numFmtId="174" fontId="16" fillId="0" borderId="10" xfId="77" applyNumberFormat="1" applyFont="1" applyFill="1" applyBorder="1" applyAlignment="1">
      <alignment horizontal="right"/>
      <protection/>
    </xf>
    <xf numFmtId="174" fontId="118" fillId="0" borderId="10" xfId="77" applyNumberFormat="1" applyFont="1" applyFill="1" applyBorder="1" applyAlignment="1">
      <alignment horizontal="right" vertical="center" wrapText="1"/>
      <protection/>
    </xf>
    <xf numFmtId="174" fontId="119" fillId="0" borderId="10" xfId="91" applyNumberFormat="1" applyFont="1" applyFill="1" applyBorder="1" applyAlignment="1">
      <alignment horizontal="right" vertical="center" wrapText="1"/>
      <protection/>
    </xf>
    <xf numFmtId="174" fontId="118" fillId="0" borderId="10" xfId="93" applyNumberFormat="1" applyFont="1" applyFill="1" applyBorder="1" applyAlignment="1">
      <alignment horizontal="right" vertical="center" wrapText="1"/>
      <protection/>
    </xf>
    <xf numFmtId="174" fontId="119" fillId="0" borderId="17" xfId="95" applyNumberFormat="1" applyFont="1" applyFill="1" applyBorder="1" applyAlignment="1">
      <alignment horizontal="right" vertical="center" wrapText="1"/>
      <protection/>
    </xf>
    <xf numFmtId="174" fontId="107" fillId="0" borderId="10" xfId="77" applyNumberFormat="1" applyFont="1" applyFill="1" applyBorder="1" applyAlignment="1">
      <alignment horizontal="right" vertical="center" wrapText="1"/>
      <protection/>
    </xf>
    <xf numFmtId="174" fontId="120" fillId="0" borderId="10" xfId="91" applyNumberFormat="1" applyFont="1" applyFill="1" applyBorder="1" applyAlignment="1">
      <alignment horizontal="right" vertical="center" wrapText="1"/>
      <protection/>
    </xf>
    <xf numFmtId="174" fontId="120" fillId="0" borderId="10" xfId="85" applyNumberFormat="1" applyFont="1" applyFill="1" applyBorder="1" applyAlignment="1">
      <alignment horizontal="right" vertical="center"/>
      <protection/>
    </xf>
    <xf numFmtId="174" fontId="107" fillId="0" borderId="10" xfId="81" applyNumberFormat="1" applyFont="1" applyFill="1" applyBorder="1" applyAlignment="1">
      <alignment horizontal="right" vertical="center" wrapText="1"/>
      <protection/>
    </xf>
    <xf numFmtId="174" fontId="120" fillId="0" borderId="10" xfId="91" applyNumberFormat="1" applyFont="1" applyFill="1" applyBorder="1" applyAlignment="1" quotePrefix="1">
      <alignment horizontal="right" vertical="center" wrapText="1"/>
      <protection/>
    </xf>
    <xf numFmtId="174" fontId="16" fillId="37" borderId="10" xfId="81" applyNumberFormat="1" applyFont="1" applyFill="1" applyBorder="1" applyAlignment="1">
      <alignment horizontal="right" vertical="center" wrapText="1"/>
      <protection/>
    </xf>
    <xf numFmtId="174" fontId="15" fillId="37" borderId="10" xfId="91" applyNumberFormat="1" applyFont="1" applyFill="1" applyBorder="1" applyAlignment="1">
      <alignment horizontal="right" vertical="center" wrapText="1"/>
      <protection/>
    </xf>
    <xf numFmtId="174" fontId="118" fillId="0" borderId="10" xfId="81" applyNumberFormat="1" applyFont="1" applyFill="1" applyBorder="1" applyAlignment="1">
      <alignment horizontal="right" vertical="center" wrapText="1"/>
      <protection/>
    </xf>
    <xf numFmtId="174" fontId="118" fillId="0" borderId="10" xfId="91" applyNumberFormat="1" applyFont="1" applyFill="1" applyBorder="1" applyAlignment="1" quotePrefix="1">
      <alignment horizontal="right" vertical="center" wrapText="1"/>
      <protection/>
    </xf>
    <xf numFmtId="174" fontId="107" fillId="0" borderId="10" xfId="91" applyNumberFormat="1" applyFont="1" applyFill="1" applyBorder="1" applyAlignment="1" quotePrefix="1">
      <alignment horizontal="right" vertical="center" wrapText="1"/>
      <protection/>
    </xf>
    <xf numFmtId="174" fontId="120" fillId="0" borderId="10" xfId="77" applyNumberFormat="1" applyFont="1" applyFill="1" applyBorder="1" applyAlignment="1">
      <alignment horizontal="right" vertical="center" wrapText="1"/>
      <protection/>
    </xf>
    <xf numFmtId="174" fontId="16" fillId="37" borderId="10" xfId="77" applyNumberFormat="1" applyFont="1" applyFill="1" applyBorder="1" applyAlignment="1" quotePrefix="1">
      <alignment horizontal="right" vertical="center"/>
      <protection/>
    </xf>
    <xf numFmtId="174" fontId="118" fillId="0" borderId="10" xfId="94" applyNumberFormat="1" applyFont="1" applyFill="1" applyBorder="1" applyAlignment="1">
      <alignment horizontal="right" vertical="center" wrapText="1"/>
      <protection/>
    </xf>
    <xf numFmtId="174" fontId="119" fillId="0" borderId="10" xfId="77" applyNumberFormat="1" applyFont="1" applyFill="1" applyBorder="1" applyAlignment="1">
      <alignment horizontal="right" vertical="center" wrapText="1"/>
      <protection/>
    </xf>
    <xf numFmtId="0" fontId="13" fillId="0" borderId="11" xfId="77" applyFont="1" applyFill="1" applyBorder="1" applyAlignment="1">
      <alignment horizontal="right"/>
      <protection/>
    </xf>
    <xf numFmtId="0" fontId="17" fillId="0" borderId="0" xfId="0" applyFont="1" applyFill="1" applyAlignment="1">
      <alignment vertical="center"/>
    </xf>
    <xf numFmtId="0" fontId="26" fillId="0" borderId="0" xfId="0" applyFont="1" applyFill="1" applyAlignment="1">
      <alignment vertical="center"/>
    </xf>
    <xf numFmtId="0" fontId="16" fillId="0" borderId="0" xfId="0" applyFont="1" applyFill="1" applyAlignment="1">
      <alignment vertical="center"/>
    </xf>
    <xf numFmtId="3" fontId="21" fillId="0" borderId="0" xfId="0" applyNumberFormat="1" applyFont="1" applyFill="1" applyAlignment="1">
      <alignment vertical="center"/>
    </xf>
    <xf numFmtId="185" fontId="21" fillId="0" borderId="0" xfId="0" applyNumberFormat="1" applyFont="1" applyFill="1" applyAlignment="1">
      <alignment vertical="center"/>
    </xf>
    <xf numFmtId="174" fontId="17" fillId="0" borderId="0" xfId="0" applyNumberFormat="1" applyFont="1" applyFill="1" applyAlignment="1">
      <alignment vertical="center"/>
    </xf>
    <xf numFmtId="0" fontId="12" fillId="0" borderId="10" xfId="0" applyFont="1" applyFill="1" applyBorder="1" applyAlignment="1">
      <alignment horizontal="center" vertical="center" wrapText="1"/>
    </xf>
    <xf numFmtId="0" fontId="10" fillId="0" borderId="10" xfId="122" applyFont="1" applyFill="1" applyBorder="1" applyAlignment="1">
      <alignment horizontal="center" vertical="center" wrapText="1"/>
      <protection/>
    </xf>
    <xf numFmtId="0" fontId="14" fillId="0" borderId="10" xfId="77" applyFont="1" applyFill="1" applyBorder="1" applyAlignment="1">
      <alignment horizontal="center" vertical="center" wrapText="1"/>
      <protection/>
    </xf>
    <xf numFmtId="0" fontId="14" fillId="0" borderId="10" xfId="122"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174" fontId="16" fillId="0" borderId="10" xfId="43" applyNumberFormat="1" applyFont="1" applyFill="1" applyBorder="1" applyAlignment="1">
      <alignment horizontal="right" vertical="center" wrapText="1"/>
    </xf>
    <xf numFmtId="174" fontId="16" fillId="0" borderId="10" xfId="0" applyNumberFormat="1" applyFont="1" applyFill="1" applyBorder="1" applyAlignment="1">
      <alignment horizontal="right" vertical="center" wrapText="1"/>
    </xf>
    <xf numFmtId="174" fontId="16" fillId="0" borderId="10" xfId="77" applyNumberFormat="1" applyFont="1" applyFill="1" applyBorder="1" applyAlignment="1">
      <alignment horizontal="right" vertical="center"/>
      <protection/>
    </xf>
    <xf numFmtId="0" fontId="13" fillId="0" borderId="10" xfId="0" applyFont="1" applyFill="1" applyBorder="1" applyAlignment="1">
      <alignment horizontal="center" vertical="center" wrapText="1"/>
    </xf>
    <xf numFmtId="0" fontId="28" fillId="0" borderId="0" xfId="0" applyFont="1" applyFill="1" applyAlignment="1">
      <alignment vertical="center"/>
    </xf>
    <xf numFmtId="0" fontId="23" fillId="0" borderId="10" xfId="0" applyFont="1" applyFill="1" applyBorder="1" applyAlignment="1">
      <alignment horizontal="left" vertical="center" wrapText="1"/>
    </xf>
    <xf numFmtId="174" fontId="23" fillId="0" borderId="10" xfId="43" applyNumberFormat="1" applyFont="1" applyFill="1" applyBorder="1" applyAlignment="1">
      <alignment horizontal="right" vertical="center" wrapText="1"/>
    </xf>
    <xf numFmtId="177" fontId="23" fillId="0" borderId="10" xfId="0" applyNumberFormat="1" applyFont="1" applyFill="1" applyBorder="1" applyAlignment="1">
      <alignment horizontal="right" vertical="center" wrapText="1"/>
    </xf>
    <xf numFmtId="174" fontId="26" fillId="0" borderId="0" xfId="0" applyNumberFormat="1" applyFont="1" applyFill="1" applyAlignment="1">
      <alignment vertical="center"/>
    </xf>
    <xf numFmtId="0" fontId="1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174" fontId="15" fillId="0" borderId="10" xfId="43" applyNumberFormat="1" applyFont="1" applyFill="1" applyBorder="1" applyAlignment="1">
      <alignment horizontal="right" vertical="center" wrapText="1"/>
    </xf>
    <xf numFmtId="174" fontId="23" fillId="0" borderId="10" xfId="0" applyNumberFormat="1" applyFont="1" applyFill="1" applyBorder="1" applyAlignment="1">
      <alignment horizontal="right" vertical="center" wrapText="1"/>
    </xf>
    <xf numFmtId="177" fontId="12" fillId="0" borderId="10" xfId="0" applyNumberFormat="1" applyFont="1" applyFill="1" applyBorder="1" applyAlignment="1">
      <alignment horizontal="right" vertical="center" wrapText="1"/>
    </xf>
    <xf numFmtId="4" fontId="16" fillId="0" borderId="10" xfId="43" applyNumberFormat="1" applyFont="1" applyFill="1" applyBorder="1" applyAlignment="1">
      <alignment horizontal="right" vertical="center" wrapText="1"/>
    </xf>
    <xf numFmtId="0" fontId="15" fillId="0" borderId="10" xfId="0" applyFont="1" applyFill="1" applyBorder="1" applyAlignment="1">
      <alignment horizontal="left" vertical="center" wrapText="1"/>
    </xf>
    <xf numFmtId="177" fontId="15" fillId="0" borderId="10" xfId="0" applyNumberFormat="1" applyFont="1" applyFill="1" applyBorder="1" applyAlignment="1">
      <alignment horizontal="right" vertical="center" wrapText="1"/>
    </xf>
    <xf numFmtId="174" fontId="23" fillId="0" borderId="10" xfId="77" applyNumberFormat="1" applyFont="1" applyFill="1" applyBorder="1" applyAlignment="1">
      <alignment horizontal="right" vertical="center"/>
      <protection/>
    </xf>
    <xf numFmtId="174" fontId="12" fillId="0" borderId="10" xfId="54" applyNumberFormat="1" applyFont="1" applyFill="1" applyBorder="1" applyAlignment="1">
      <alignment horizontal="right" vertical="center" wrapText="1"/>
    </xf>
    <xf numFmtId="174" fontId="12" fillId="0" borderId="10" xfId="0" applyNumberFormat="1" applyFont="1" applyFill="1" applyBorder="1" applyAlignment="1">
      <alignment horizontal="right" vertical="center" wrapText="1"/>
    </xf>
    <xf numFmtId="174" fontId="16" fillId="0" borderId="10" xfId="43" applyNumberFormat="1" applyFont="1" applyFill="1" applyBorder="1" applyAlignment="1">
      <alignment horizontal="right" vertical="center"/>
    </xf>
    <xf numFmtId="174" fontId="16" fillId="0" borderId="10" xfId="54" applyNumberFormat="1" applyFont="1" applyFill="1" applyBorder="1" applyAlignment="1">
      <alignment horizontal="right" vertical="center" wrapText="1"/>
    </xf>
    <xf numFmtId="174" fontId="12" fillId="0" borderId="10" xfId="77" applyNumberFormat="1" applyFont="1" applyFill="1" applyBorder="1" applyAlignment="1">
      <alignment horizontal="right" vertical="center"/>
      <protection/>
    </xf>
    <xf numFmtId="174" fontId="15" fillId="0" borderId="10" xfId="77" applyNumberFormat="1" applyFont="1" applyFill="1" applyBorder="1" applyAlignment="1">
      <alignment horizontal="right" vertical="center"/>
      <protection/>
    </xf>
    <xf numFmtId="177" fontId="16" fillId="0" borderId="10" xfId="0" applyNumberFormat="1" applyFont="1" applyFill="1" applyBorder="1" applyAlignment="1">
      <alignment horizontal="right" vertical="center" wrapText="1"/>
    </xf>
    <xf numFmtId="174" fontId="23" fillId="0" borderId="10" xfId="54" applyNumberFormat="1" applyFont="1" applyFill="1" applyBorder="1" applyAlignment="1">
      <alignment horizontal="right" vertical="center" wrapText="1"/>
    </xf>
    <xf numFmtId="174" fontId="15" fillId="0" borderId="10" xfId="54" applyNumberFormat="1" applyFont="1" applyFill="1" applyBorder="1" applyAlignment="1">
      <alignment horizontal="right" vertical="center" wrapText="1"/>
    </xf>
    <xf numFmtId="174" fontId="15" fillId="0" borderId="10" xfId="0" applyNumberFormat="1" applyFont="1" applyFill="1" applyBorder="1" applyAlignment="1">
      <alignment horizontal="right" vertical="center" wrapText="1"/>
    </xf>
    <xf numFmtId="3" fontId="16" fillId="0" borderId="10" xfId="43" applyNumberFormat="1" applyFont="1" applyFill="1" applyBorder="1" applyAlignment="1">
      <alignment horizontal="right" vertical="center" wrapText="1"/>
    </xf>
    <xf numFmtId="43" fontId="12" fillId="0" borderId="10" xfId="43" applyFont="1" applyFill="1" applyBorder="1" applyAlignment="1">
      <alignment horizontal="center" vertical="center" wrapText="1"/>
    </xf>
    <xf numFmtId="0" fontId="16" fillId="0" borderId="10" xfId="0" applyFont="1" applyFill="1" applyBorder="1" applyAlignment="1" quotePrefix="1">
      <alignment horizontal="center" vertical="center" wrapText="1"/>
    </xf>
    <xf numFmtId="0" fontId="13" fillId="0" borderId="10" xfId="0" applyFont="1" applyFill="1" applyBorder="1" applyAlignment="1">
      <alignment vertical="center" wrapText="1"/>
    </xf>
    <xf numFmtId="0" fontId="16" fillId="0" borderId="10" xfId="0" applyFont="1" applyFill="1" applyBorder="1" applyAlignment="1" quotePrefix="1">
      <alignment horizontal="left" vertical="center" wrapText="1"/>
    </xf>
    <xf numFmtId="177" fontId="16" fillId="0" borderId="10" xfId="0" applyNumberFormat="1" applyFont="1" applyFill="1" applyBorder="1" applyAlignment="1">
      <alignment horizontal="center" vertical="center" wrapText="1"/>
    </xf>
    <xf numFmtId="174" fontId="21" fillId="0" borderId="0" xfId="0" applyNumberFormat="1" applyFont="1" applyFill="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174" fontId="16" fillId="0" borderId="11" xfId="0" applyNumberFormat="1" applyFont="1" applyFill="1" applyBorder="1" applyAlignment="1">
      <alignment horizontal="right" vertical="center" wrapText="1"/>
    </xf>
    <xf numFmtId="174" fontId="16" fillId="0" borderId="11" xfId="43" applyNumberFormat="1" applyFont="1" applyFill="1" applyBorder="1" applyAlignment="1">
      <alignment horizontal="right" vertical="center"/>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174" fontId="17" fillId="0" borderId="18"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4" fillId="0" borderId="0" xfId="0" applyFont="1" applyFill="1" applyAlignment="1">
      <alignment horizontal="center" vertical="center"/>
    </xf>
    <xf numFmtId="0" fontId="17" fillId="0" borderId="0" xfId="0" applyFont="1" applyFill="1" applyAlignment="1">
      <alignment horizontal="center" vertical="center" wrapText="1"/>
    </xf>
    <xf numFmtId="0" fontId="22" fillId="0" borderId="0" xfId="0" applyFont="1" applyFill="1" applyAlignment="1">
      <alignment horizontal="center" vertical="center" wrapText="1"/>
    </xf>
    <xf numFmtId="0" fontId="117" fillId="0" borderId="17" xfId="0" applyFont="1" applyFill="1" applyBorder="1" applyAlignment="1">
      <alignment horizontal="center" vertical="center" wrapText="1"/>
    </xf>
    <xf numFmtId="0" fontId="117" fillId="0" borderId="12" xfId="0" applyFont="1" applyFill="1" applyBorder="1" applyAlignment="1">
      <alignment horizontal="center" vertical="center" wrapText="1"/>
    </xf>
    <xf numFmtId="0" fontId="116" fillId="0" borderId="17" xfId="122" applyFont="1" applyFill="1" applyBorder="1" applyAlignment="1">
      <alignment horizontal="center" vertical="center" wrapText="1"/>
      <protection/>
    </xf>
    <xf numFmtId="0" fontId="116" fillId="0" borderId="12" xfId="122" applyFont="1" applyFill="1" applyBorder="1" applyAlignment="1">
      <alignment horizontal="center" vertical="center" wrapText="1"/>
      <protection/>
    </xf>
    <xf numFmtId="0" fontId="95" fillId="0" borderId="17" xfId="77" applyFont="1" applyFill="1" applyBorder="1" applyAlignment="1">
      <alignment horizontal="center" vertical="center" wrapText="1"/>
      <protection/>
    </xf>
    <xf numFmtId="0" fontId="95" fillId="0" borderId="12" xfId="77" applyFont="1" applyFill="1" applyBorder="1" applyAlignment="1">
      <alignment horizontal="center" vertical="center" wrapText="1"/>
      <protection/>
    </xf>
    <xf numFmtId="0" fontId="121" fillId="0" borderId="0" xfId="0" applyFont="1" applyFill="1" applyAlignment="1">
      <alignment horizontal="center" vertical="center"/>
    </xf>
    <xf numFmtId="0" fontId="122" fillId="0" borderId="0" xfId="77" applyFont="1" applyFill="1" applyAlignment="1">
      <alignment horizontal="center" vertical="center" wrapText="1"/>
      <protection/>
    </xf>
    <xf numFmtId="0" fontId="101" fillId="0" borderId="0" xfId="77" applyFont="1" applyFill="1" applyAlignment="1">
      <alignment horizontal="center" vertical="center" wrapText="1"/>
      <protection/>
    </xf>
    <xf numFmtId="0" fontId="102" fillId="0" borderId="0" xfId="77" applyFont="1" applyFill="1" applyAlignment="1">
      <alignment horizontal="center" vertical="center" wrapText="1"/>
      <protection/>
    </xf>
    <xf numFmtId="0" fontId="95" fillId="0" borderId="10" xfId="122" applyFont="1" applyFill="1" applyBorder="1" applyAlignment="1">
      <alignment horizontal="center" vertical="center" wrapText="1"/>
      <protection/>
    </xf>
    <xf numFmtId="0" fontId="96" fillId="0" borderId="0" xfId="0" applyFont="1" applyFill="1" applyAlignment="1">
      <alignment horizontal="center" vertical="center" wrapText="1"/>
    </xf>
    <xf numFmtId="0" fontId="118" fillId="0" borderId="10" xfId="77" applyFont="1" applyFill="1" applyBorder="1" applyAlignment="1">
      <alignment horizontal="center" vertical="center" wrapText="1"/>
      <protection/>
    </xf>
    <xf numFmtId="0" fontId="10" fillId="0" borderId="10" xfId="120" applyFont="1" applyFill="1" applyBorder="1" applyAlignment="1">
      <alignment horizontal="center" vertical="center" wrapText="1"/>
      <protection/>
    </xf>
    <xf numFmtId="0" fontId="12" fillId="0" borderId="18" xfId="77" applyFont="1" applyFill="1" applyBorder="1" applyAlignment="1">
      <alignment horizontal="center" vertical="center" wrapText="1"/>
      <protection/>
    </xf>
    <xf numFmtId="0" fontId="25" fillId="0" borderId="0" xfId="0" applyFont="1" applyFill="1" applyAlignment="1">
      <alignment horizontal="center" vertical="center"/>
    </xf>
    <xf numFmtId="0" fontId="17" fillId="0" borderId="0" xfId="77" applyFont="1" applyFill="1" applyAlignment="1">
      <alignment horizontal="center" vertical="center" wrapText="1"/>
      <protection/>
    </xf>
    <xf numFmtId="0" fontId="3" fillId="0" borderId="0" xfId="77" applyFont="1" applyFill="1" applyAlignment="1">
      <alignment horizontal="center" vertical="center" wrapText="1"/>
      <protection/>
    </xf>
    <xf numFmtId="49" fontId="10" fillId="0" borderId="10" xfId="120" applyNumberFormat="1" applyFont="1" applyFill="1" applyBorder="1" applyAlignment="1">
      <alignment horizontal="center" vertical="center" wrapText="1"/>
      <protection/>
    </xf>
    <xf numFmtId="0" fontId="10" fillId="0" borderId="17" xfId="120" applyFont="1" applyFill="1" applyBorder="1" applyAlignment="1">
      <alignment horizontal="center" vertical="center" wrapText="1"/>
      <protection/>
    </xf>
    <xf numFmtId="0" fontId="10" fillId="0" borderId="12" xfId="120" applyFont="1" applyFill="1" applyBorder="1" applyAlignment="1">
      <alignment horizontal="center" vertical="center" wrapText="1"/>
      <protection/>
    </xf>
    <xf numFmtId="0" fontId="95" fillId="0" borderId="10" xfId="122" applyFont="1" applyBorder="1" applyAlignment="1">
      <alignment horizontal="center" vertical="center" wrapText="1"/>
      <protection/>
    </xf>
    <xf numFmtId="0" fontId="10" fillId="0" borderId="14" xfId="120" applyFont="1" applyFill="1" applyBorder="1" applyAlignment="1">
      <alignment horizontal="center" vertical="center" wrapText="1"/>
      <protection/>
    </xf>
    <xf numFmtId="0" fontId="10" fillId="0" borderId="20" xfId="120" applyFont="1" applyFill="1" applyBorder="1" applyAlignment="1">
      <alignment horizontal="center" vertical="center" wrapText="1"/>
      <protection/>
    </xf>
    <xf numFmtId="0" fontId="116" fillId="0" borderId="10" xfId="120" applyFont="1" applyFill="1" applyBorder="1" applyAlignment="1">
      <alignment horizontal="center" vertical="center" wrapText="1"/>
      <protection/>
    </xf>
    <xf numFmtId="0" fontId="10" fillId="0" borderId="10" xfId="122" applyFont="1" applyBorder="1" applyAlignment="1">
      <alignment horizontal="center" vertical="center" wrapText="1"/>
      <protection/>
    </xf>
    <xf numFmtId="3" fontId="10" fillId="0" borderId="17" xfId="122" applyNumberFormat="1" applyFont="1" applyBorder="1" applyAlignment="1">
      <alignment horizontal="center" vertical="center" wrapText="1"/>
      <protection/>
    </xf>
    <xf numFmtId="3" fontId="10" fillId="0" borderId="12" xfId="122" applyNumberFormat="1" applyFont="1" applyBorder="1" applyAlignment="1">
      <alignment horizontal="center" vertical="center" wrapText="1"/>
      <protection/>
    </xf>
    <xf numFmtId="0" fontId="10" fillId="0" borderId="17" xfId="77" applyFont="1" applyBorder="1" applyAlignment="1">
      <alignment horizontal="center" vertical="center"/>
      <protection/>
    </xf>
    <xf numFmtId="0" fontId="10" fillId="0" borderId="12" xfId="77" applyFont="1" applyBorder="1" applyAlignment="1">
      <alignment horizontal="center" vertical="center"/>
      <protection/>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0" xfId="77" applyFont="1" applyAlignment="1">
      <alignment horizontal="center" vertical="center"/>
      <protection/>
    </xf>
    <xf numFmtId="0" fontId="25" fillId="0" borderId="0" xfId="0" applyFont="1" applyAlignment="1">
      <alignment horizontal="center" vertical="center"/>
    </xf>
    <xf numFmtId="0" fontId="4" fillId="0" borderId="0" xfId="77" applyFont="1" applyAlignment="1">
      <alignment horizontal="center" vertical="center" wrapText="1"/>
      <protection/>
    </xf>
    <xf numFmtId="0" fontId="4" fillId="0" borderId="0" xfId="77" applyFont="1" applyAlignment="1">
      <alignment horizontal="center" vertical="center"/>
      <protection/>
    </xf>
    <xf numFmtId="0" fontId="116" fillId="0" borderId="17" xfId="122" applyFont="1" applyFill="1" applyBorder="1" applyAlignment="1">
      <alignment horizontal="center" vertical="center" wrapText="1"/>
      <protection/>
    </xf>
    <xf numFmtId="0" fontId="116" fillId="0" borderId="12" xfId="122" applyFont="1" applyFill="1" applyBorder="1" applyAlignment="1">
      <alignment horizontal="center" vertical="center" wrapText="1"/>
      <protection/>
    </xf>
    <xf numFmtId="0" fontId="10" fillId="33" borderId="10" xfId="120" applyFont="1" applyFill="1" applyBorder="1" applyAlignment="1">
      <alignment horizontal="center" vertical="center" wrapText="1"/>
      <protection/>
    </xf>
    <xf numFmtId="0" fontId="13" fillId="33" borderId="0" xfId="77" applyFont="1" applyFill="1" applyAlignment="1">
      <alignment horizontal="left" wrapText="1"/>
      <protection/>
    </xf>
    <xf numFmtId="0" fontId="10" fillId="33" borderId="17" xfId="77" applyFont="1" applyFill="1" applyBorder="1" applyAlignment="1">
      <alignment horizontal="center" vertical="center" wrapText="1"/>
      <protection/>
    </xf>
    <xf numFmtId="0" fontId="10" fillId="33" borderId="12" xfId="77" applyFont="1" applyFill="1" applyBorder="1" applyAlignment="1">
      <alignment horizontal="center" vertical="center" wrapText="1"/>
      <protection/>
    </xf>
    <xf numFmtId="0" fontId="24" fillId="0" borderId="0" xfId="0" applyFont="1" applyAlignment="1">
      <alignment horizontal="center" vertical="center"/>
    </xf>
    <xf numFmtId="0" fontId="4" fillId="33" borderId="0" xfId="77" applyFont="1" applyFill="1" applyAlignment="1">
      <alignment horizontal="center" vertical="center" wrapText="1"/>
      <protection/>
    </xf>
    <xf numFmtId="0" fontId="15" fillId="33" borderId="0" xfId="77" applyFont="1" applyFill="1" applyAlignment="1">
      <alignment horizontal="center" vertical="center"/>
      <protection/>
    </xf>
    <xf numFmtId="0" fontId="13" fillId="33" borderId="0" xfId="77" applyFont="1" applyFill="1" applyAlignment="1">
      <alignment horizontal="left" vertical="center" wrapText="1"/>
      <protection/>
    </xf>
  </cellXfs>
  <cellStyles count="12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0] 2" xfId="45"/>
    <cellStyle name="Comma 10" xfId="46"/>
    <cellStyle name="Comma 10 2" xfId="47"/>
    <cellStyle name="Comma 10 3" xfId="48"/>
    <cellStyle name="Comma 10 3 2" xfId="49"/>
    <cellStyle name="Comma 11_88482_93673" xfId="50"/>
    <cellStyle name="Comma 2 3 3 2" xfId="51"/>
    <cellStyle name="Comma 3" xfId="52"/>
    <cellStyle name="Comma 3 2" xfId="53"/>
    <cellStyle name="Comma 4" xfId="54"/>
    <cellStyle name="Comma 6" xfId="55"/>
    <cellStyle name="Comma 6 2 3 2" xfId="56"/>
    <cellStyle name="Comma 6 2 3 2 2" xfId="57"/>
    <cellStyle name="Comma 70" xfId="58"/>
    <cellStyle name="Comma 9" xfId="59"/>
    <cellStyle name="Comma 9 2" xfId="60"/>
    <cellStyle name="Currency" xfId="61"/>
    <cellStyle name="Currency [0]" xfId="62"/>
    <cellStyle name="Dấu phẩy 2 3" xfId="63"/>
    <cellStyle name="Dấu phẩy 5"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11 3 3" xfId="77"/>
    <cellStyle name="Normal 2" xfId="78"/>
    <cellStyle name="Normal 2 2 2" xfId="79"/>
    <cellStyle name="Normal 2 2 2 2" xfId="80"/>
    <cellStyle name="Normal 2 60" xfId="81"/>
    <cellStyle name="Normal 20" xfId="82"/>
    <cellStyle name="Normal 23" xfId="83"/>
    <cellStyle name="Normal 24" xfId="84"/>
    <cellStyle name="Normal 25" xfId="85"/>
    <cellStyle name="Normal 26" xfId="86"/>
    <cellStyle name="Normal 27" xfId="87"/>
    <cellStyle name="Normal 28" xfId="88"/>
    <cellStyle name="Normal 29" xfId="89"/>
    <cellStyle name="Normal 3 2 2 2" xfId="90"/>
    <cellStyle name="Normal 3 2 4" xfId="91"/>
    <cellStyle name="Normal 3 20" xfId="92"/>
    <cellStyle name="Normal 3 62" xfId="93"/>
    <cellStyle name="Normal 3 67" xfId="94"/>
    <cellStyle name="Normal 3 70" xfId="95"/>
    <cellStyle name="Normal 3 73" xfId="96"/>
    <cellStyle name="Normal 30" xfId="97"/>
    <cellStyle name="Normal 31" xfId="98"/>
    <cellStyle name="Normal 32" xfId="99"/>
    <cellStyle name="Normal 36" xfId="100"/>
    <cellStyle name="Normal 37" xfId="101"/>
    <cellStyle name="Normal 38" xfId="102"/>
    <cellStyle name="Normal 39" xfId="103"/>
    <cellStyle name="Normal 4" xfId="104"/>
    <cellStyle name="Normal 4 2" xfId="105"/>
    <cellStyle name="Normal 41" xfId="106"/>
    <cellStyle name="Normal 42" xfId="107"/>
    <cellStyle name="Normal 43" xfId="108"/>
    <cellStyle name="Normal 44" xfId="109"/>
    <cellStyle name="Normal 45" xfId="110"/>
    <cellStyle name="Normal 46" xfId="111"/>
    <cellStyle name="Normal 48" xfId="112"/>
    <cellStyle name="Normal 5" xfId="113"/>
    <cellStyle name="Normal 50" xfId="114"/>
    <cellStyle name="Normal 53" xfId="115"/>
    <cellStyle name="Normal 54" xfId="116"/>
    <cellStyle name="Normal 60" xfId="117"/>
    <cellStyle name="Normal_BC va kehoach2010-2015 danso bancuoi" xfId="118"/>
    <cellStyle name="Normal_Bieu So KH 11.11.2008_Bieu so lieu KH 2010 ((1493))" xfId="119"/>
    <cellStyle name="Normal_Chi tieu nam 2009 moi" xfId="120"/>
    <cellStyle name="Normal_Chi tieu nam 2009 moi 2 2" xfId="121"/>
    <cellStyle name="Normal_Chi tieu PTSNYT và hoat dong tinh 2009" xfId="122"/>
    <cellStyle name="Normal_Sheet1" xfId="123"/>
    <cellStyle name="Note" xfId="124"/>
    <cellStyle name="Output" xfId="125"/>
    <cellStyle name="Percent" xfId="126"/>
    <cellStyle name="Percent 18" xfId="127"/>
    <cellStyle name="Percent 2 2" xfId="128"/>
    <cellStyle name="Percent 5 3 2" xfId="129"/>
    <cellStyle name="Phần trăm 2 2" xfId="130"/>
    <cellStyle name="Title" xfId="131"/>
    <cellStyle name="Total" xfId="132"/>
    <cellStyle name="Warning Text"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an%20Trung%20Kien\Documents\Zalo%20Received%20Files\BC%203%20CTMT\Bieu%20von%20giao%20(ca%20keo%20dai)-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4Test5"/>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111"/>
  <sheetViews>
    <sheetView showZeros="0" tabSelected="1" view="pageBreakPreview" zoomScale="85" zoomScaleNormal="68" zoomScaleSheetLayoutView="85" zoomScalePageLayoutView="0" workbookViewId="0" topLeftCell="A1">
      <pane ySplit="6" topLeftCell="A82" activePane="bottomLeft" state="frozen"/>
      <selection pane="topLeft" activeCell="A1" sqref="A1"/>
      <selection pane="bottomLeft" activeCell="K93" sqref="K93"/>
    </sheetView>
  </sheetViews>
  <sheetFormatPr defaultColWidth="8.88671875" defaultRowHeight="18.75"/>
  <cols>
    <col min="1" max="1" width="4.10546875" style="297" customWidth="1"/>
    <col min="2" max="2" width="25.88671875" style="298" customWidth="1"/>
    <col min="3" max="3" width="6.4453125" style="297" customWidth="1"/>
    <col min="4" max="4" width="9.99609375" style="297" customWidth="1"/>
    <col min="5" max="5" width="10.77734375" style="297" customWidth="1"/>
    <col min="6" max="6" width="10.77734375" style="224" customWidth="1"/>
    <col min="7" max="7" width="11.4453125" style="224" customWidth="1"/>
    <col min="8" max="26" width="9.4453125" style="224" customWidth="1"/>
    <col min="27" max="27" width="10.21484375" style="298" customWidth="1"/>
    <col min="28" max="28" width="12.21484375" style="298" customWidth="1"/>
    <col min="29" max="31" width="14.3359375" style="298" customWidth="1"/>
    <col min="32" max="16384" width="8.88671875" style="298" customWidth="1"/>
  </cols>
  <sheetData>
    <row r="1" spans="1:2" ht="26.25" customHeight="1">
      <c r="A1" s="420" t="s">
        <v>367</v>
      </c>
      <c r="B1" s="420"/>
    </row>
    <row r="2" spans="1:27" s="359" customFormat="1" ht="29.25" customHeight="1">
      <c r="A2" s="421" t="s">
        <v>457</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7" ht="21" customHeight="1">
      <c r="A3" s="422" t="s">
        <v>445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row>
    <row r="4" ht="9" customHeight="1"/>
    <row r="5" spans="1:27" s="297" customFormat="1" ht="44.25" customHeight="1">
      <c r="A5" s="411" t="s">
        <v>216</v>
      </c>
      <c r="B5" s="411" t="s">
        <v>0</v>
      </c>
      <c r="C5" s="411" t="s">
        <v>214</v>
      </c>
      <c r="D5" s="411" t="s">
        <v>400</v>
      </c>
      <c r="E5" s="417" t="s">
        <v>375</v>
      </c>
      <c r="F5" s="417"/>
      <c r="G5" s="411" t="s">
        <v>408</v>
      </c>
      <c r="H5" s="413" t="s">
        <v>431</v>
      </c>
      <c r="I5" s="414"/>
      <c r="J5" s="414"/>
      <c r="K5" s="414"/>
      <c r="L5" s="414"/>
      <c r="M5" s="414"/>
      <c r="N5" s="414"/>
      <c r="O5" s="414"/>
      <c r="P5" s="414"/>
      <c r="Q5" s="414"/>
      <c r="R5" s="414"/>
      <c r="S5" s="414"/>
      <c r="T5" s="414"/>
      <c r="U5" s="414"/>
      <c r="V5" s="414"/>
      <c r="W5" s="414"/>
      <c r="X5" s="414"/>
      <c r="Y5" s="414"/>
      <c r="Z5" s="415"/>
      <c r="AA5" s="411" t="s">
        <v>1</v>
      </c>
    </row>
    <row r="6" spans="1:27" s="297" customFormat="1" ht="46.5" customHeight="1">
      <c r="A6" s="412"/>
      <c r="B6" s="412"/>
      <c r="C6" s="412"/>
      <c r="D6" s="412"/>
      <c r="E6" s="365" t="s">
        <v>378</v>
      </c>
      <c r="F6" s="366" t="s">
        <v>399</v>
      </c>
      <c r="G6" s="412"/>
      <c r="H6" s="60" t="s">
        <v>379</v>
      </c>
      <c r="I6" s="60" t="s">
        <v>380</v>
      </c>
      <c r="J6" s="60" t="s">
        <v>381</v>
      </c>
      <c r="K6" s="60" t="s">
        <v>382</v>
      </c>
      <c r="L6" s="60" t="s">
        <v>383</v>
      </c>
      <c r="M6" s="60" t="s">
        <v>384</v>
      </c>
      <c r="N6" s="60" t="s">
        <v>385</v>
      </c>
      <c r="O6" s="60" t="s">
        <v>386</v>
      </c>
      <c r="P6" s="60" t="s">
        <v>387</v>
      </c>
      <c r="Q6" s="60" t="s">
        <v>388</v>
      </c>
      <c r="R6" s="60" t="s">
        <v>389</v>
      </c>
      <c r="S6" s="60" t="s">
        <v>390</v>
      </c>
      <c r="T6" s="60" t="s">
        <v>391</v>
      </c>
      <c r="U6" s="60" t="s">
        <v>392</v>
      </c>
      <c r="V6" s="60" t="s">
        <v>393</v>
      </c>
      <c r="W6" s="60" t="s">
        <v>394</v>
      </c>
      <c r="X6" s="60" t="s">
        <v>395</v>
      </c>
      <c r="Y6" s="60" t="s">
        <v>396</v>
      </c>
      <c r="Z6" s="60" t="s">
        <v>397</v>
      </c>
      <c r="AA6" s="412"/>
    </row>
    <row r="7" spans="1:27" s="32" customFormat="1" ht="17.25" customHeight="1">
      <c r="A7" s="367">
        <v>1</v>
      </c>
      <c r="B7" s="367">
        <v>2</v>
      </c>
      <c r="C7" s="367">
        <v>3</v>
      </c>
      <c r="D7" s="367">
        <v>4</v>
      </c>
      <c r="E7" s="368">
        <v>5</v>
      </c>
      <c r="F7" s="300">
        <v>6</v>
      </c>
      <c r="G7" s="300">
        <v>7</v>
      </c>
      <c r="H7" s="300" t="s">
        <v>412</v>
      </c>
      <c r="I7" s="300" t="s">
        <v>413</v>
      </c>
      <c r="J7" s="300" t="s">
        <v>414</v>
      </c>
      <c r="K7" s="300" t="s">
        <v>415</v>
      </c>
      <c r="L7" s="300" t="s">
        <v>416</v>
      </c>
      <c r="M7" s="300" t="s">
        <v>417</v>
      </c>
      <c r="N7" s="300" t="s">
        <v>418</v>
      </c>
      <c r="O7" s="300" t="s">
        <v>419</v>
      </c>
      <c r="P7" s="300" t="s">
        <v>420</v>
      </c>
      <c r="Q7" s="300" t="s">
        <v>421</v>
      </c>
      <c r="R7" s="300" t="s">
        <v>422</v>
      </c>
      <c r="S7" s="300" t="s">
        <v>423</v>
      </c>
      <c r="T7" s="300" t="s">
        <v>424</v>
      </c>
      <c r="U7" s="300" t="s">
        <v>425</v>
      </c>
      <c r="V7" s="300" t="s">
        <v>426</v>
      </c>
      <c r="W7" s="300" t="s">
        <v>427</v>
      </c>
      <c r="X7" s="300" t="s">
        <v>428</v>
      </c>
      <c r="Y7" s="300" t="s">
        <v>429</v>
      </c>
      <c r="Z7" s="300" t="s">
        <v>430</v>
      </c>
      <c r="AA7" s="48">
        <v>8</v>
      </c>
    </row>
    <row r="8" spans="1:28" ht="18.75">
      <c r="A8" s="365" t="s">
        <v>2</v>
      </c>
      <c r="B8" s="369" t="s">
        <v>3</v>
      </c>
      <c r="C8" s="370"/>
      <c r="D8" s="371"/>
      <c r="E8" s="372"/>
      <c r="F8" s="373"/>
      <c r="G8" s="214"/>
      <c r="H8" s="373"/>
      <c r="I8" s="373"/>
      <c r="J8" s="373"/>
      <c r="K8" s="373"/>
      <c r="L8" s="373"/>
      <c r="M8" s="373"/>
      <c r="N8" s="373"/>
      <c r="O8" s="373"/>
      <c r="P8" s="373"/>
      <c r="Q8" s="373"/>
      <c r="R8" s="373"/>
      <c r="S8" s="373"/>
      <c r="T8" s="373"/>
      <c r="U8" s="373"/>
      <c r="V8" s="373"/>
      <c r="W8" s="373"/>
      <c r="X8" s="373"/>
      <c r="Y8" s="373"/>
      <c r="Z8" s="373"/>
      <c r="AA8" s="374"/>
      <c r="AB8" s="375"/>
    </row>
    <row r="9" spans="1:28" ht="18.75">
      <c r="A9" s="365" t="s">
        <v>4</v>
      </c>
      <c r="B9" s="369" t="s">
        <v>5</v>
      </c>
      <c r="C9" s="370"/>
      <c r="D9" s="371"/>
      <c r="E9" s="372"/>
      <c r="F9" s="283"/>
      <c r="G9" s="214"/>
      <c r="H9" s="283"/>
      <c r="I9" s="283"/>
      <c r="J9" s="283"/>
      <c r="K9" s="283"/>
      <c r="L9" s="283"/>
      <c r="M9" s="283"/>
      <c r="N9" s="283"/>
      <c r="O9" s="283"/>
      <c r="P9" s="283"/>
      <c r="Q9" s="283"/>
      <c r="R9" s="283"/>
      <c r="S9" s="283"/>
      <c r="T9" s="283"/>
      <c r="U9" s="283"/>
      <c r="V9" s="283"/>
      <c r="W9" s="283"/>
      <c r="X9" s="283"/>
      <c r="Y9" s="283"/>
      <c r="Z9" s="283"/>
      <c r="AA9" s="374"/>
      <c r="AB9" s="375"/>
    </row>
    <row r="10" spans="1:29" s="360" customFormat="1" ht="30">
      <c r="A10" s="60"/>
      <c r="B10" s="376" t="s">
        <v>349</v>
      </c>
      <c r="C10" s="60" t="s">
        <v>15</v>
      </c>
      <c r="D10" s="377">
        <f aca="true" t="shared" si="0" ref="D10:S11">D17+D32</f>
        <v>11836.54</v>
      </c>
      <c r="E10" s="377">
        <f t="shared" si="0"/>
        <v>11550</v>
      </c>
      <c r="F10" s="377">
        <f t="shared" si="0"/>
        <v>10920.24</v>
      </c>
      <c r="G10" s="377">
        <f t="shared" si="0"/>
        <v>10760</v>
      </c>
      <c r="H10" s="377">
        <f t="shared" si="0"/>
        <v>282</v>
      </c>
      <c r="I10" s="377">
        <f t="shared" si="0"/>
        <v>375</v>
      </c>
      <c r="J10" s="377">
        <f t="shared" si="0"/>
        <v>82</v>
      </c>
      <c r="K10" s="377">
        <f t="shared" si="0"/>
        <v>229</v>
      </c>
      <c r="L10" s="377">
        <f t="shared" si="0"/>
        <v>279</v>
      </c>
      <c r="M10" s="377">
        <f t="shared" si="0"/>
        <v>89</v>
      </c>
      <c r="N10" s="377">
        <f t="shared" si="0"/>
        <v>609</v>
      </c>
      <c r="O10" s="377">
        <f t="shared" si="0"/>
        <v>536</v>
      </c>
      <c r="P10" s="377">
        <f t="shared" si="0"/>
        <v>478</v>
      </c>
      <c r="Q10" s="377">
        <f t="shared" si="0"/>
        <v>222.5</v>
      </c>
      <c r="R10" s="377">
        <f t="shared" si="0"/>
        <v>207</v>
      </c>
      <c r="S10" s="377">
        <f t="shared" si="0"/>
        <v>735.5</v>
      </c>
      <c r="T10" s="377">
        <f aca="true" t="shared" si="1" ref="T10:Z10">T17+T32</f>
        <v>708</v>
      </c>
      <c r="U10" s="377">
        <f t="shared" si="1"/>
        <v>371</v>
      </c>
      <c r="V10" s="377">
        <f t="shared" si="1"/>
        <v>571</v>
      </c>
      <c r="W10" s="377">
        <f t="shared" si="1"/>
        <v>1032</v>
      </c>
      <c r="X10" s="377">
        <f t="shared" si="1"/>
        <v>1683</v>
      </c>
      <c r="Y10" s="377">
        <f t="shared" si="1"/>
        <v>1235</v>
      </c>
      <c r="Z10" s="377">
        <f t="shared" si="1"/>
        <v>1036</v>
      </c>
      <c r="AA10" s="378"/>
      <c r="AB10" s="379">
        <f>F10-D10</f>
        <v>-916.3000000000011</v>
      </c>
      <c r="AC10" s="360">
        <f>F10/E10*100</f>
        <v>94.54753246753246</v>
      </c>
    </row>
    <row r="11" spans="1:29" s="360" customFormat="1" ht="17.25">
      <c r="A11" s="60"/>
      <c r="B11" s="376" t="s">
        <v>350</v>
      </c>
      <c r="C11" s="60" t="s">
        <v>17</v>
      </c>
      <c r="D11" s="377">
        <f t="shared" si="0"/>
        <v>37934.724</v>
      </c>
      <c r="E11" s="377">
        <f t="shared" si="0"/>
        <v>37962.09509999999</v>
      </c>
      <c r="F11" s="377">
        <f t="shared" si="0"/>
        <v>38008.983</v>
      </c>
      <c r="G11" s="377">
        <f t="shared" si="0"/>
        <v>37539.0025</v>
      </c>
      <c r="H11" s="377">
        <f t="shared" si="0"/>
        <v>1531</v>
      </c>
      <c r="I11" s="377">
        <f t="shared" si="0"/>
        <v>1755.5</v>
      </c>
      <c r="J11" s="377">
        <f t="shared" si="0"/>
        <v>419.3</v>
      </c>
      <c r="K11" s="377">
        <f t="shared" si="0"/>
        <v>769.5</v>
      </c>
      <c r="L11" s="377">
        <f t="shared" si="0"/>
        <v>953.2045</v>
      </c>
      <c r="M11" s="377">
        <f t="shared" si="0"/>
        <v>511.75</v>
      </c>
      <c r="N11" s="377">
        <f t="shared" si="0"/>
        <v>3104</v>
      </c>
      <c r="O11" s="377">
        <f t="shared" si="0"/>
        <v>2774</v>
      </c>
      <c r="P11" s="377">
        <f t="shared" si="0"/>
        <v>2303.7</v>
      </c>
      <c r="Q11" s="377">
        <f t="shared" si="0"/>
        <v>818.6</v>
      </c>
      <c r="R11" s="377">
        <f t="shared" si="0"/>
        <v>812.1</v>
      </c>
      <c r="S11" s="377">
        <f t="shared" si="0"/>
        <v>3045.5</v>
      </c>
      <c r="T11" s="377">
        <f aca="true" t="shared" si="2" ref="T11:Z11">T18+T33</f>
        <v>1362.6</v>
      </c>
      <c r="U11" s="377">
        <f t="shared" si="2"/>
        <v>934.8</v>
      </c>
      <c r="V11" s="377">
        <f t="shared" si="2"/>
        <v>1812.9</v>
      </c>
      <c r="W11" s="377">
        <f t="shared" si="2"/>
        <v>3016.3</v>
      </c>
      <c r="X11" s="377">
        <f t="shared" si="2"/>
        <v>4676.7</v>
      </c>
      <c r="Y11" s="377">
        <f t="shared" si="2"/>
        <v>4039.89</v>
      </c>
      <c r="Z11" s="377">
        <f t="shared" si="2"/>
        <v>2897.658</v>
      </c>
      <c r="AA11" s="378"/>
      <c r="AB11" s="379">
        <f>F11-D11</f>
        <v>74.2589999999982</v>
      </c>
      <c r="AC11" s="360">
        <f>F11/E11*100</f>
        <v>100.1235124138341</v>
      </c>
    </row>
    <row r="12" spans="1:29" s="296" customFormat="1" ht="17.25">
      <c r="A12" s="380"/>
      <c r="B12" s="381" t="s">
        <v>7</v>
      </c>
      <c r="C12" s="380"/>
      <c r="D12" s="382"/>
      <c r="E12" s="377"/>
      <c r="F12" s="373"/>
      <c r="G12" s="377"/>
      <c r="H12" s="383"/>
      <c r="I12" s="383"/>
      <c r="J12" s="383"/>
      <c r="K12" s="383"/>
      <c r="L12" s="383"/>
      <c r="M12" s="383"/>
      <c r="N12" s="383"/>
      <c r="O12" s="383"/>
      <c r="P12" s="383"/>
      <c r="Q12" s="383"/>
      <c r="R12" s="383"/>
      <c r="S12" s="383"/>
      <c r="T12" s="383"/>
      <c r="U12" s="383"/>
      <c r="V12" s="383"/>
      <c r="W12" s="383"/>
      <c r="X12" s="383"/>
      <c r="Y12" s="372"/>
      <c r="Z12" s="372"/>
      <c r="AA12" s="384"/>
      <c r="AB12" s="379">
        <f>F12-D12</f>
        <v>0</v>
      </c>
      <c r="AC12" s="360" t="e">
        <f>F12/E12*100</f>
        <v>#DIV/0!</v>
      </c>
    </row>
    <row r="13" spans="1:29" ht="17.25">
      <c r="A13" s="370"/>
      <c r="B13" s="381" t="s">
        <v>9</v>
      </c>
      <c r="C13" s="370" t="s">
        <v>17</v>
      </c>
      <c r="D13" s="371">
        <f>D22+D26+D30</f>
        <v>19416.199</v>
      </c>
      <c r="E13" s="371">
        <f>E22+E26+E30</f>
        <v>19232.550099999997</v>
      </c>
      <c r="F13" s="371">
        <f>F22+F26+F30</f>
        <v>20402.983</v>
      </c>
      <c r="G13" s="371">
        <f>G22+G26+G30</f>
        <v>19448.998</v>
      </c>
      <c r="H13" s="371">
        <v>1449</v>
      </c>
      <c r="I13" s="371">
        <v>1528</v>
      </c>
      <c r="J13" s="371">
        <v>419.3</v>
      </c>
      <c r="K13" s="371">
        <v>704.5</v>
      </c>
      <c r="L13" s="371">
        <v>747.2</v>
      </c>
      <c r="M13" s="371">
        <v>511.75</v>
      </c>
      <c r="N13" s="371">
        <v>2552</v>
      </c>
      <c r="O13" s="371">
        <v>2338</v>
      </c>
      <c r="P13" s="371">
        <v>1718.2</v>
      </c>
      <c r="Q13" s="371">
        <v>562.6</v>
      </c>
      <c r="R13" s="371">
        <v>548.1</v>
      </c>
      <c r="S13" s="371">
        <v>1995.5</v>
      </c>
      <c r="T13" s="371">
        <v>867.6</v>
      </c>
      <c r="U13" s="371">
        <v>262.8</v>
      </c>
      <c r="V13" s="371">
        <v>412.9</v>
      </c>
      <c r="W13" s="371">
        <v>268.8</v>
      </c>
      <c r="X13" s="371">
        <v>1276.7</v>
      </c>
      <c r="Y13" s="371">
        <v>714.89</v>
      </c>
      <c r="Z13" s="371">
        <v>571.158</v>
      </c>
      <c r="AA13" s="384"/>
      <c r="AB13" s="379">
        <f>F13-D13</f>
        <v>986.7839999999997</v>
      </c>
      <c r="AC13" s="360">
        <f>F13/E13*100</f>
        <v>106.08568751369067</v>
      </c>
    </row>
    <row r="14" spans="1:29" ht="17.25">
      <c r="A14" s="370"/>
      <c r="B14" s="381" t="s">
        <v>10</v>
      </c>
      <c r="C14" s="370" t="s">
        <v>17</v>
      </c>
      <c r="D14" s="371">
        <f>D22+D26</f>
        <v>15748.198999999999</v>
      </c>
      <c r="E14" s="371">
        <f>E22+E26</f>
        <v>15852.550099999997</v>
      </c>
      <c r="F14" s="371">
        <f>F22+F26</f>
        <v>16632.733</v>
      </c>
      <c r="G14" s="371">
        <f>G22+G26</f>
        <v>15823.998</v>
      </c>
      <c r="H14" s="372">
        <v>1449</v>
      </c>
      <c r="I14" s="372">
        <v>1458</v>
      </c>
      <c r="J14" s="372">
        <v>419.3</v>
      </c>
      <c r="K14" s="372">
        <v>554.5</v>
      </c>
      <c r="L14" s="372">
        <v>604.7</v>
      </c>
      <c r="M14" s="372">
        <v>511.75</v>
      </c>
      <c r="N14" s="372">
        <v>2552</v>
      </c>
      <c r="O14" s="372">
        <v>2338</v>
      </c>
      <c r="P14" s="372">
        <v>1718.2</v>
      </c>
      <c r="Q14" s="372">
        <v>492.6</v>
      </c>
      <c r="R14" s="372">
        <v>506.1</v>
      </c>
      <c r="S14" s="372">
        <v>1815.5</v>
      </c>
      <c r="T14" s="372">
        <v>84.6</v>
      </c>
      <c r="U14" s="372">
        <v>52.8</v>
      </c>
      <c r="V14" s="372">
        <v>225.4</v>
      </c>
      <c r="W14" s="372">
        <v>58.8</v>
      </c>
      <c r="X14" s="372">
        <v>406.7</v>
      </c>
      <c r="Y14" s="372">
        <v>424.89</v>
      </c>
      <c r="Z14" s="372">
        <v>151.158</v>
      </c>
      <c r="AA14" s="384"/>
      <c r="AB14" s="379">
        <f>F14-D14</f>
        <v>884.5340000000015</v>
      </c>
      <c r="AC14" s="360">
        <f>F14/E14*100</f>
        <v>104.92149777214709</v>
      </c>
    </row>
    <row r="15" spans="1:29" ht="30">
      <c r="A15" s="370"/>
      <c r="B15" s="381" t="s">
        <v>11</v>
      </c>
      <c r="C15" s="370" t="s">
        <v>12</v>
      </c>
      <c r="D15" s="385">
        <v>41.51394115850163</v>
      </c>
      <c r="E15" s="385">
        <v>41.75889148963225</v>
      </c>
      <c r="F15" s="385">
        <v>43.76000536504752</v>
      </c>
      <c r="G15" s="385">
        <f>G14/G11*100</f>
        <v>42.153485564780254</v>
      </c>
      <c r="H15" s="372">
        <v>94.64402351404311</v>
      </c>
      <c r="I15" s="372">
        <v>83.05326117915124</v>
      </c>
      <c r="J15" s="372">
        <v>100</v>
      </c>
      <c r="K15" s="372">
        <v>72.05977907732294</v>
      </c>
      <c r="L15" s="372">
        <v>63.43864301941504</v>
      </c>
      <c r="M15" s="372">
        <v>100</v>
      </c>
      <c r="N15" s="372">
        <v>82.21649484536083</v>
      </c>
      <c r="O15" s="372">
        <v>84.28262436914203</v>
      </c>
      <c r="P15" s="372">
        <v>74.58436428354386</v>
      </c>
      <c r="Q15" s="372">
        <v>60.17591009039825</v>
      </c>
      <c r="R15" s="372">
        <v>62.31991134096787</v>
      </c>
      <c r="S15" s="372">
        <v>59.612543096371695</v>
      </c>
      <c r="T15" s="372">
        <v>6.208718626155878</v>
      </c>
      <c r="U15" s="372">
        <v>5.648267008985879</v>
      </c>
      <c r="V15" s="372">
        <v>12.433118208395388</v>
      </c>
      <c r="W15" s="372">
        <v>1.9494082153631929</v>
      </c>
      <c r="X15" s="372">
        <v>8.69630294866038</v>
      </c>
      <c r="Y15" s="372">
        <v>10.517365571834876</v>
      </c>
      <c r="Z15" s="372">
        <v>5.216557647589881</v>
      </c>
      <c r="AA15" s="384"/>
      <c r="AB15" s="379">
        <f>F15-D15</f>
        <v>2.2460642065458885</v>
      </c>
      <c r="AC15" s="360">
        <f>F15/E15*100</f>
        <v>104.79206656123068</v>
      </c>
    </row>
    <row r="16" spans="1:29" s="359" customFormat="1" ht="17.25">
      <c r="A16" s="365">
        <v>1</v>
      </c>
      <c r="B16" s="369" t="s">
        <v>13</v>
      </c>
      <c r="C16" s="365"/>
      <c r="D16" s="371"/>
      <c r="E16" s="377"/>
      <c r="F16" s="373"/>
      <c r="G16" s="377"/>
      <c r="H16" s="372"/>
      <c r="I16" s="372"/>
      <c r="J16" s="372"/>
      <c r="K16" s="372"/>
      <c r="L16" s="372"/>
      <c r="M16" s="372"/>
      <c r="N16" s="372"/>
      <c r="O16" s="372"/>
      <c r="P16" s="372"/>
      <c r="Q16" s="372"/>
      <c r="R16" s="372"/>
      <c r="S16" s="372"/>
      <c r="T16" s="372"/>
      <c r="U16" s="372"/>
      <c r="V16" s="372"/>
      <c r="W16" s="372"/>
      <c r="X16" s="372"/>
      <c r="Y16" s="372"/>
      <c r="Z16" s="372"/>
      <c r="AA16" s="384"/>
      <c r="AB16" s="379">
        <f>F16-D16</f>
        <v>0</v>
      </c>
      <c r="AC16" s="360" t="e">
        <f>F16/E16*100</f>
        <v>#DIV/0!</v>
      </c>
    </row>
    <row r="17" spans="1:29" s="296" customFormat="1" ht="17.25">
      <c r="A17" s="380"/>
      <c r="B17" s="386" t="s">
        <v>14</v>
      </c>
      <c r="C17" s="380" t="s">
        <v>15</v>
      </c>
      <c r="D17" s="382">
        <f>D20+D24+D28</f>
        <v>5651.04</v>
      </c>
      <c r="E17" s="382">
        <f>E20+E24+E28</f>
        <v>5450</v>
      </c>
      <c r="F17" s="382">
        <f>F20+F24+F28</f>
        <v>5420.24</v>
      </c>
      <c r="G17" s="382">
        <f>G20+G24+G28</f>
        <v>5360</v>
      </c>
      <c r="H17" s="382">
        <f aca="true" t="shared" si="3" ref="H17:Z17">H20+H24+H28</f>
        <v>252</v>
      </c>
      <c r="I17" s="382">
        <f t="shared" si="3"/>
        <v>305</v>
      </c>
      <c r="J17" s="382">
        <f t="shared" si="3"/>
        <v>82</v>
      </c>
      <c r="K17" s="382">
        <f t="shared" si="3"/>
        <v>209</v>
      </c>
      <c r="L17" s="382">
        <f t="shared" si="3"/>
        <v>214</v>
      </c>
      <c r="M17" s="382">
        <f t="shared" si="3"/>
        <v>89</v>
      </c>
      <c r="N17" s="382">
        <f t="shared" si="3"/>
        <v>449</v>
      </c>
      <c r="O17" s="382">
        <f t="shared" si="3"/>
        <v>406</v>
      </c>
      <c r="P17" s="382">
        <f t="shared" si="3"/>
        <v>308</v>
      </c>
      <c r="Q17" s="382">
        <f t="shared" si="3"/>
        <v>142.5</v>
      </c>
      <c r="R17" s="382">
        <f t="shared" si="3"/>
        <v>127</v>
      </c>
      <c r="S17" s="382">
        <f t="shared" si="3"/>
        <v>435.5</v>
      </c>
      <c r="T17" s="382">
        <f t="shared" si="3"/>
        <v>558</v>
      </c>
      <c r="U17" s="382">
        <f t="shared" si="3"/>
        <v>161</v>
      </c>
      <c r="V17" s="382">
        <f t="shared" si="3"/>
        <v>171</v>
      </c>
      <c r="W17" s="382">
        <f t="shared" si="3"/>
        <v>152</v>
      </c>
      <c r="X17" s="382">
        <f t="shared" si="3"/>
        <v>683</v>
      </c>
      <c r="Y17" s="382">
        <f t="shared" si="3"/>
        <v>285</v>
      </c>
      <c r="Z17" s="382">
        <f t="shared" si="3"/>
        <v>331</v>
      </c>
      <c r="AA17" s="387"/>
      <c r="AB17" s="379">
        <f>F17-D17</f>
        <v>-230.80000000000018</v>
      </c>
      <c r="AC17" s="360">
        <f>F17/E17*100</f>
        <v>99.45394495412843</v>
      </c>
    </row>
    <row r="18" spans="1:29" s="296" customFormat="1" ht="17.25">
      <c r="A18" s="380"/>
      <c r="B18" s="386" t="s">
        <v>16</v>
      </c>
      <c r="C18" s="380" t="s">
        <v>17</v>
      </c>
      <c r="D18" s="382">
        <f>D22+D26+D30</f>
        <v>19416.199</v>
      </c>
      <c r="E18" s="382">
        <f>E22+E26+E30</f>
        <v>19232.550099999997</v>
      </c>
      <c r="F18" s="382">
        <f>F22+F26+F30</f>
        <v>20402.983</v>
      </c>
      <c r="G18" s="382">
        <f>G22+G26+G30</f>
        <v>19448.998</v>
      </c>
      <c r="H18" s="382">
        <f aca="true" t="shared" si="4" ref="H18:Z18">H22+H26+H30</f>
        <v>1449</v>
      </c>
      <c r="I18" s="382">
        <f t="shared" si="4"/>
        <v>1528</v>
      </c>
      <c r="J18" s="382">
        <f t="shared" si="4"/>
        <v>419.3</v>
      </c>
      <c r="K18" s="382">
        <f t="shared" si="4"/>
        <v>704.5</v>
      </c>
      <c r="L18" s="382">
        <f t="shared" si="4"/>
        <v>747.2</v>
      </c>
      <c r="M18" s="382">
        <f t="shared" si="4"/>
        <v>511.75</v>
      </c>
      <c r="N18" s="382">
        <f t="shared" si="4"/>
        <v>2552</v>
      </c>
      <c r="O18" s="382">
        <f t="shared" si="4"/>
        <v>2338</v>
      </c>
      <c r="P18" s="382">
        <f t="shared" si="4"/>
        <v>1718.2</v>
      </c>
      <c r="Q18" s="382">
        <f t="shared" si="4"/>
        <v>562.6</v>
      </c>
      <c r="R18" s="382">
        <f t="shared" si="4"/>
        <v>548.1</v>
      </c>
      <c r="S18" s="382">
        <f t="shared" si="4"/>
        <v>1995.5</v>
      </c>
      <c r="T18" s="382">
        <f t="shared" si="4"/>
        <v>867.6</v>
      </c>
      <c r="U18" s="382">
        <f t="shared" si="4"/>
        <v>262.8</v>
      </c>
      <c r="V18" s="382">
        <f t="shared" si="4"/>
        <v>412.9</v>
      </c>
      <c r="W18" s="382">
        <f t="shared" si="4"/>
        <v>268.8</v>
      </c>
      <c r="X18" s="382">
        <f t="shared" si="4"/>
        <v>1276.7</v>
      </c>
      <c r="Y18" s="382">
        <f t="shared" si="4"/>
        <v>714.89</v>
      </c>
      <c r="Z18" s="382">
        <f t="shared" si="4"/>
        <v>571.158</v>
      </c>
      <c r="AA18" s="387"/>
      <c r="AB18" s="379">
        <f>F18-D18</f>
        <v>986.7839999999997</v>
      </c>
      <c r="AC18" s="360">
        <f>F18/E18*100</f>
        <v>106.08568751369067</v>
      </c>
    </row>
    <row r="19" spans="1:29" ht="17.25">
      <c r="A19" s="365" t="s">
        <v>18</v>
      </c>
      <c r="B19" s="369" t="s">
        <v>19</v>
      </c>
      <c r="C19" s="365"/>
      <c r="D19" s="371"/>
      <c r="E19" s="377"/>
      <c r="F19" s="388"/>
      <c r="G19" s="377"/>
      <c r="H19" s="389"/>
      <c r="I19" s="389"/>
      <c r="J19" s="389"/>
      <c r="K19" s="389"/>
      <c r="L19" s="389"/>
      <c r="M19" s="389"/>
      <c r="N19" s="389"/>
      <c r="O19" s="389"/>
      <c r="P19" s="389"/>
      <c r="Q19" s="389"/>
      <c r="R19" s="389"/>
      <c r="S19" s="389"/>
      <c r="T19" s="389"/>
      <c r="U19" s="389"/>
      <c r="V19" s="389"/>
      <c r="W19" s="389"/>
      <c r="X19" s="389"/>
      <c r="Y19" s="390"/>
      <c r="Z19" s="390"/>
      <c r="AA19" s="384"/>
      <c r="AB19" s="379">
        <f>F19-D19</f>
        <v>0</v>
      </c>
      <c r="AC19" s="360" t="e">
        <f>F19/E19*100</f>
        <v>#DIV/0!</v>
      </c>
    </row>
    <row r="20" spans="1:29" ht="17.25">
      <c r="A20" s="370" t="s">
        <v>64</v>
      </c>
      <c r="B20" s="381" t="s">
        <v>65</v>
      </c>
      <c r="C20" s="370" t="s">
        <v>15</v>
      </c>
      <c r="D20" s="371">
        <v>1100.3</v>
      </c>
      <c r="E20" s="371">
        <v>1100</v>
      </c>
      <c r="F20" s="391">
        <v>1130</v>
      </c>
      <c r="G20" s="371">
        <f>SUM(H20:Z20)</f>
        <v>1110</v>
      </c>
      <c r="H20" s="392">
        <v>126</v>
      </c>
      <c r="I20" s="392">
        <v>135</v>
      </c>
      <c r="J20" s="392">
        <v>25</v>
      </c>
      <c r="K20" s="392">
        <v>19</v>
      </c>
      <c r="L20" s="392">
        <v>36</v>
      </c>
      <c r="M20" s="392">
        <v>44.5</v>
      </c>
      <c r="N20" s="392">
        <v>165</v>
      </c>
      <c r="O20" s="392">
        <v>161</v>
      </c>
      <c r="P20" s="392">
        <v>110</v>
      </c>
      <c r="Q20" s="392">
        <v>43</v>
      </c>
      <c r="R20" s="392">
        <v>44</v>
      </c>
      <c r="S20" s="392">
        <v>160.5</v>
      </c>
      <c r="T20" s="392"/>
      <c r="U20" s="392"/>
      <c r="V20" s="392"/>
      <c r="W20" s="392"/>
      <c r="X20" s="392"/>
      <c r="Y20" s="372">
        <v>35</v>
      </c>
      <c r="Z20" s="372">
        <v>6</v>
      </c>
      <c r="AA20" s="384"/>
      <c r="AB20" s="379">
        <f>F20-D20</f>
        <v>29.700000000000045</v>
      </c>
      <c r="AC20" s="360">
        <f>F20/E20*100</f>
        <v>102.72727272727273</v>
      </c>
    </row>
    <row r="21" spans="1:29" ht="17.25">
      <c r="A21" s="370" t="s">
        <v>64</v>
      </c>
      <c r="B21" s="381" t="s">
        <v>311</v>
      </c>
      <c r="C21" s="370" t="s">
        <v>21</v>
      </c>
      <c r="D21" s="371">
        <f>D22/D20*10</f>
        <v>58</v>
      </c>
      <c r="E21" s="371">
        <f>E22/E20*10</f>
        <v>59.00002272727272</v>
      </c>
      <c r="F21" s="371">
        <f>F22/F20*10</f>
        <v>61.5</v>
      </c>
      <c r="G21" s="371">
        <f>G22/G20*10</f>
        <v>58.99998198198198</v>
      </c>
      <c r="H21" s="372">
        <v>60</v>
      </c>
      <c r="I21" s="372">
        <v>60</v>
      </c>
      <c r="J21" s="372">
        <v>56</v>
      </c>
      <c r="K21" s="372">
        <v>55</v>
      </c>
      <c r="L21" s="372">
        <v>55</v>
      </c>
      <c r="M21" s="372">
        <v>60</v>
      </c>
      <c r="N21" s="372">
        <v>60</v>
      </c>
      <c r="O21" s="372">
        <v>60</v>
      </c>
      <c r="P21" s="372">
        <v>59</v>
      </c>
      <c r="Q21" s="372">
        <v>57</v>
      </c>
      <c r="R21" s="372">
        <v>56</v>
      </c>
      <c r="S21" s="372">
        <v>60</v>
      </c>
      <c r="T21" s="372"/>
      <c r="U21" s="372"/>
      <c r="V21" s="372"/>
      <c r="W21" s="372"/>
      <c r="X21" s="372"/>
      <c r="Y21" s="372">
        <v>52.24</v>
      </c>
      <c r="Z21" s="372">
        <v>51.93</v>
      </c>
      <c r="AA21" s="384"/>
      <c r="AB21" s="379">
        <f>F21-D21</f>
        <v>3.5</v>
      </c>
      <c r="AC21" s="360">
        <f>F21/E21*100</f>
        <v>104.23724798257012</v>
      </c>
    </row>
    <row r="22" spans="1:29" ht="17.25">
      <c r="A22" s="370" t="s">
        <v>64</v>
      </c>
      <c r="B22" s="381" t="s">
        <v>312</v>
      </c>
      <c r="C22" s="370" t="s">
        <v>17</v>
      </c>
      <c r="D22" s="371">
        <v>6381.74</v>
      </c>
      <c r="E22" s="371">
        <v>6490.0025</v>
      </c>
      <c r="F22" s="371">
        <v>6949.5</v>
      </c>
      <c r="G22" s="371">
        <f>SUM(H22:Z22)</f>
        <v>6548.9980000000005</v>
      </c>
      <c r="H22" s="392">
        <v>756</v>
      </c>
      <c r="I22" s="392">
        <v>810</v>
      </c>
      <c r="J22" s="392">
        <v>140</v>
      </c>
      <c r="K22" s="392">
        <v>104.5</v>
      </c>
      <c r="L22" s="392">
        <v>198</v>
      </c>
      <c r="M22" s="392">
        <v>267</v>
      </c>
      <c r="N22" s="392">
        <v>990</v>
      </c>
      <c r="O22" s="392">
        <v>966</v>
      </c>
      <c r="P22" s="392">
        <v>649</v>
      </c>
      <c r="Q22" s="392">
        <v>245.1</v>
      </c>
      <c r="R22" s="392">
        <v>246.4</v>
      </c>
      <c r="S22" s="392">
        <v>963</v>
      </c>
      <c r="T22" s="392">
        <v>0</v>
      </c>
      <c r="U22" s="392">
        <v>0</v>
      </c>
      <c r="V22" s="392">
        <v>0</v>
      </c>
      <c r="W22" s="392">
        <v>0</v>
      </c>
      <c r="X22" s="392">
        <v>0</v>
      </c>
      <c r="Y22" s="392">
        <v>182.84</v>
      </c>
      <c r="Z22" s="392">
        <v>31.157999999999998</v>
      </c>
      <c r="AA22" s="384"/>
      <c r="AB22" s="379">
        <f>F22-D22</f>
        <v>567.7600000000002</v>
      </c>
      <c r="AC22" s="360">
        <f>F22/E22*100</f>
        <v>107.0800820184584</v>
      </c>
    </row>
    <row r="23" spans="1:29" ht="17.25">
      <c r="A23" s="365" t="s">
        <v>22</v>
      </c>
      <c r="B23" s="369" t="s">
        <v>23</v>
      </c>
      <c r="C23" s="365"/>
      <c r="D23" s="371"/>
      <c r="E23" s="377"/>
      <c r="F23" s="393"/>
      <c r="G23" s="377"/>
      <c r="H23" s="390"/>
      <c r="I23" s="390"/>
      <c r="J23" s="390"/>
      <c r="K23" s="390"/>
      <c r="L23" s="390"/>
      <c r="M23" s="390"/>
      <c r="N23" s="390"/>
      <c r="O23" s="390"/>
      <c r="P23" s="390"/>
      <c r="Q23" s="390"/>
      <c r="R23" s="390"/>
      <c r="S23" s="390"/>
      <c r="T23" s="390"/>
      <c r="U23" s="390"/>
      <c r="V23" s="390"/>
      <c r="W23" s="390"/>
      <c r="X23" s="390"/>
      <c r="Y23" s="390"/>
      <c r="Z23" s="390"/>
      <c r="AA23" s="384"/>
      <c r="AB23" s="379">
        <f>F23-D23</f>
        <v>0</v>
      </c>
      <c r="AC23" s="360" t="e">
        <f>F23/E23*100</f>
        <v>#DIV/0!</v>
      </c>
    </row>
    <row r="24" spans="1:29" ht="17.25">
      <c r="A24" s="370" t="s">
        <v>64</v>
      </c>
      <c r="B24" s="381" t="s">
        <v>65</v>
      </c>
      <c r="C24" s="370" t="s">
        <v>15</v>
      </c>
      <c r="D24" s="371">
        <v>1750.74</v>
      </c>
      <c r="E24" s="371">
        <v>1750</v>
      </c>
      <c r="F24" s="391">
        <v>1776.74</v>
      </c>
      <c r="G24" s="371">
        <f>SUM(H24:Z24)</f>
        <v>1750</v>
      </c>
      <c r="H24" s="392">
        <v>126</v>
      </c>
      <c r="I24" s="392">
        <v>120</v>
      </c>
      <c r="J24" s="392">
        <v>57</v>
      </c>
      <c r="K24" s="392">
        <v>90</v>
      </c>
      <c r="L24" s="392">
        <v>83</v>
      </c>
      <c r="M24" s="392">
        <v>44.5</v>
      </c>
      <c r="N24" s="392">
        <v>284</v>
      </c>
      <c r="O24" s="392">
        <v>245</v>
      </c>
      <c r="P24" s="392">
        <v>198</v>
      </c>
      <c r="Q24" s="392">
        <v>49.5</v>
      </c>
      <c r="R24" s="392">
        <v>53</v>
      </c>
      <c r="S24" s="392">
        <v>155</v>
      </c>
      <c r="T24" s="392">
        <v>18</v>
      </c>
      <c r="U24" s="392">
        <v>11</v>
      </c>
      <c r="V24" s="392">
        <v>46</v>
      </c>
      <c r="W24" s="392">
        <v>12</v>
      </c>
      <c r="X24" s="392">
        <v>83</v>
      </c>
      <c r="Y24" s="392">
        <v>50</v>
      </c>
      <c r="Z24" s="392">
        <v>25</v>
      </c>
      <c r="AA24" s="384"/>
      <c r="AB24" s="379">
        <f>F24-D24</f>
        <v>26</v>
      </c>
      <c r="AC24" s="360">
        <f>F24/E24*100</f>
        <v>101.52799999999999</v>
      </c>
    </row>
    <row r="25" spans="1:29" ht="17.25">
      <c r="A25" s="370" t="s">
        <v>64</v>
      </c>
      <c r="B25" s="381" t="s">
        <v>66</v>
      </c>
      <c r="C25" s="370" t="s">
        <v>21</v>
      </c>
      <c r="D25" s="371">
        <f>D26/D24*10</f>
        <v>53.5</v>
      </c>
      <c r="E25" s="371">
        <f>E26/E24*10</f>
        <v>53.50027199999999</v>
      </c>
      <c r="F25" s="371">
        <f>F26/F24*10</f>
        <v>54.5</v>
      </c>
      <c r="G25" s="371">
        <f>G26/G24*10</f>
        <v>52.999999999999986</v>
      </c>
      <c r="H25" s="392">
        <v>55</v>
      </c>
      <c r="I25" s="392">
        <v>54</v>
      </c>
      <c r="J25" s="392">
        <v>49</v>
      </c>
      <c r="K25" s="392">
        <v>50</v>
      </c>
      <c r="L25" s="392">
        <v>49</v>
      </c>
      <c r="M25" s="392">
        <v>55</v>
      </c>
      <c r="N25" s="392">
        <v>55</v>
      </c>
      <c r="O25" s="392">
        <v>56</v>
      </c>
      <c r="P25" s="392">
        <v>54</v>
      </c>
      <c r="Q25" s="392">
        <v>50</v>
      </c>
      <c r="R25" s="392">
        <v>49</v>
      </c>
      <c r="S25" s="392">
        <v>55</v>
      </c>
      <c r="T25" s="392">
        <v>47</v>
      </c>
      <c r="U25" s="392">
        <v>48</v>
      </c>
      <c r="V25" s="392">
        <v>49</v>
      </c>
      <c r="W25" s="392">
        <v>49</v>
      </c>
      <c r="X25" s="392">
        <v>49</v>
      </c>
      <c r="Y25" s="392">
        <v>48.41</v>
      </c>
      <c r="Z25" s="392">
        <v>48</v>
      </c>
      <c r="AA25" s="384"/>
      <c r="AB25" s="379">
        <f>F25-D25</f>
        <v>1</v>
      </c>
      <c r="AC25" s="360">
        <f>F25/E25*100</f>
        <v>101.86864096690951</v>
      </c>
    </row>
    <row r="26" spans="1:29" ht="17.25">
      <c r="A26" s="370" t="s">
        <v>64</v>
      </c>
      <c r="B26" s="381" t="s">
        <v>67</v>
      </c>
      <c r="C26" s="370" t="s">
        <v>17</v>
      </c>
      <c r="D26" s="371">
        <v>9366.458999999999</v>
      </c>
      <c r="E26" s="371">
        <v>9362.547599999998</v>
      </c>
      <c r="F26" s="371">
        <v>9683.233</v>
      </c>
      <c r="G26" s="371">
        <f>SUM(H26:Z26)</f>
        <v>9274.999999999998</v>
      </c>
      <c r="H26" s="392">
        <v>693</v>
      </c>
      <c r="I26" s="392">
        <v>648</v>
      </c>
      <c r="J26" s="392">
        <v>279.3</v>
      </c>
      <c r="K26" s="392">
        <v>450</v>
      </c>
      <c r="L26" s="392">
        <v>406.7</v>
      </c>
      <c r="M26" s="392">
        <v>244.75</v>
      </c>
      <c r="N26" s="392">
        <v>1562</v>
      </c>
      <c r="O26" s="392">
        <v>1372</v>
      </c>
      <c r="P26" s="392">
        <v>1069.2</v>
      </c>
      <c r="Q26" s="392">
        <v>247.5</v>
      </c>
      <c r="R26" s="392">
        <v>259.7</v>
      </c>
      <c r="S26" s="392">
        <v>852.5</v>
      </c>
      <c r="T26" s="392">
        <v>84.6</v>
      </c>
      <c r="U26" s="392">
        <v>52.8</v>
      </c>
      <c r="V26" s="392">
        <v>225.4</v>
      </c>
      <c r="W26" s="392">
        <v>58.8</v>
      </c>
      <c r="X26" s="392">
        <v>406.7</v>
      </c>
      <c r="Y26" s="392">
        <v>242.05</v>
      </c>
      <c r="Z26" s="392">
        <v>120</v>
      </c>
      <c r="AA26" s="384"/>
      <c r="AB26" s="379">
        <f>F26-D26</f>
        <v>316.77400000000125</v>
      </c>
      <c r="AC26" s="360">
        <f>F26/E26*100</f>
        <v>103.42519380088389</v>
      </c>
    </row>
    <row r="27" spans="1:29" ht="17.25">
      <c r="A27" s="365" t="s">
        <v>24</v>
      </c>
      <c r="B27" s="369" t="s">
        <v>25</v>
      </c>
      <c r="C27" s="365"/>
      <c r="D27" s="371"/>
      <c r="E27" s="377"/>
      <c r="F27" s="393"/>
      <c r="G27" s="377"/>
      <c r="H27" s="389"/>
      <c r="I27" s="389"/>
      <c r="J27" s="389"/>
      <c r="K27" s="389"/>
      <c r="L27" s="389"/>
      <c r="M27" s="389"/>
      <c r="N27" s="389"/>
      <c r="O27" s="389"/>
      <c r="P27" s="389"/>
      <c r="Q27" s="389"/>
      <c r="R27" s="389"/>
      <c r="S27" s="389"/>
      <c r="T27" s="389"/>
      <c r="U27" s="389"/>
      <c r="V27" s="389"/>
      <c r="W27" s="389"/>
      <c r="X27" s="389"/>
      <c r="Y27" s="390"/>
      <c r="Z27" s="390"/>
      <c r="AA27" s="384"/>
      <c r="AB27" s="379">
        <f>F27-D27</f>
        <v>0</v>
      </c>
      <c r="AC27" s="360" t="e">
        <f>F27/E27*100</f>
        <v>#DIV/0!</v>
      </c>
    </row>
    <row r="28" spans="1:29" ht="17.25">
      <c r="A28" s="370" t="s">
        <v>64</v>
      </c>
      <c r="B28" s="381" t="s">
        <v>65</v>
      </c>
      <c r="C28" s="370" t="s">
        <v>15</v>
      </c>
      <c r="D28" s="371">
        <v>2800</v>
      </c>
      <c r="E28" s="371">
        <v>2600</v>
      </c>
      <c r="F28" s="391">
        <v>2513.5</v>
      </c>
      <c r="G28" s="371">
        <f>SUM(H28:Z28)</f>
        <v>2500</v>
      </c>
      <c r="H28" s="392"/>
      <c r="I28" s="392">
        <v>50</v>
      </c>
      <c r="J28" s="392"/>
      <c r="K28" s="392">
        <v>100</v>
      </c>
      <c r="L28" s="392">
        <v>95</v>
      </c>
      <c r="M28" s="392"/>
      <c r="N28" s="392"/>
      <c r="O28" s="392"/>
      <c r="P28" s="392"/>
      <c r="Q28" s="392">
        <v>50</v>
      </c>
      <c r="R28" s="392">
        <v>30</v>
      </c>
      <c r="S28" s="392">
        <v>120</v>
      </c>
      <c r="T28" s="392">
        <v>540</v>
      </c>
      <c r="U28" s="392">
        <v>150</v>
      </c>
      <c r="V28" s="392">
        <v>125</v>
      </c>
      <c r="W28" s="392">
        <v>140</v>
      </c>
      <c r="X28" s="392">
        <v>600</v>
      </c>
      <c r="Y28" s="372">
        <v>200</v>
      </c>
      <c r="Z28" s="372">
        <v>300</v>
      </c>
      <c r="AA28" s="384"/>
      <c r="AB28" s="379">
        <f>F28-D28</f>
        <v>-286.5</v>
      </c>
      <c r="AC28" s="360">
        <f>F28/E28*100</f>
        <v>96.67307692307693</v>
      </c>
    </row>
    <row r="29" spans="1:29" ht="17.25">
      <c r="A29" s="370" t="s">
        <v>64</v>
      </c>
      <c r="B29" s="381" t="s">
        <v>66</v>
      </c>
      <c r="C29" s="370" t="s">
        <v>21</v>
      </c>
      <c r="D29" s="371">
        <f>D30/D28*10</f>
        <v>13.100000000000001</v>
      </c>
      <c r="E29" s="371">
        <f>E30/E28*10</f>
        <v>13</v>
      </c>
      <c r="F29" s="371">
        <f>F30/F28*10</f>
        <v>15</v>
      </c>
      <c r="G29" s="371">
        <f>G30/G28*10</f>
        <v>14.5</v>
      </c>
      <c r="H29" s="392"/>
      <c r="I29" s="392">
        <v>14</v>
      </c>
      <c r="J29" s="392"/>
      <c r="K29" s="392">
        <v>15</v>
      </c>
      <c r="L29" s="392">
        <v>15</v>
      </c>
      <c r="M29" s="392"/>
      <c r="N29" s="392"/>
      <c r="O29" s="392"/>
      <c r="P29" s="392"/>
      <c r="Q29" s="392">
        <v>14</v>
      </c>
      <c r="R29" s="392">
        <v>14</v>
      </c>
      <c r="S29" s="392">
        <v>15</v>
      </c>
      <c r="T29" s="392">
        <v>14.5</v>
      </c>
      <c r="U29" s="392">
        <v>14</v>
      </c>
      <c r="V29" s="392">
        <v>15</v>
      </c>
      <c r="W29" s="392">
        <v>15</v>
      </c>
      <c r="X29" s="392">
        <v>14.5</v>
      </c>
      <c r="Y29" s="392">
        <v>14.5</v>
      </c>
      <c r="Z29" s="392">
        <v>14</v>
      </c>
      <c r="AA29" s="384"/>
      <c r="AB29" s="379">
        <f>F29-D29</f>
        <v>1.8999999999999986</v>
      </c>
      <c r="AC29" s="360">
        <f>F29/E29*100</f>
        <v>115.38461538461537</v>
      </c>
    </row>
    <row r="30" spans="1:29" ht="17.25">
      <c r="A30" s="370" t="s">
        <v>64</v>
      </c>
      <c r="B30" s="381" t="s">
        <v>67</v>
      </c>
      <c r="C30" s="370" t="s">
        <v>17</v>
      </c>
      <c r="D30" s="371">
        <v>3668</v>
      </c>
      <c r="E30" s="371">
        <v>3380</v>
      </c>
      <c r="F30" s="371">
        <v>3770.25</v>
      </c>
      <c r="G30" s="371">
        <f>SUM(H30:Z30)</f>
        <v>3625</v>
      </c>
      <c r="H30" s="392"/>
      <c r="I30" s="392">
        <v>70</v>
      </c>
      <c r="J30" s="392"/>
      <c r="K30" s="392">
        <v>150</v>
      </c>
      <c r="L30" s="392">
        <v>142.5</v>
      </c>
      <c r="M30" s="392"/>
      <c r="N30" s="392"/>
      <c r="O30" s="392"/>
      <c r="P30" s="392"/>
      <c r="Q30" s="392">
        <v>70</v>
      </c>
      <c r="R30" s="392">
        <v>42</v>
      </c>
      <c r="S30" s="392">
        <v>180</v>
      </c>
      <c r="T30" s="392">
        <v>783</v>
      </c>
      <c r="U30" s="392">
        <v>210</v>
      </c>
      <c r="V30" s="392">
        <v>187.5</v>
      </c>
      <c r="W30" s="392">
        <v>210</v>
      </c>
      <c r="X30" s="392">
        <v>870</v>
      </c>
      <c r="Y30" s="392">
        <v>290</v>
      </c>
      <c r="Z30" s="392">
        <v>420</v>
      </c>
      <c r="AA30" s="384"/>
      <c r="AB30" s="379">
        <f>F30-D30</f>
        <v>102.25</v>
      </c>
      <c r="AC30" s="360">
        <f>F30/E30*100</f>
        <v>111.54585798816568</v>
      </c>
    </row>
    <row r="31" spans="1:29" ht="17.25">
      <c r="A31" s="365">
        <v>2</v>
      </c>
      <c r="B31" s="369" t="s">
        <v>26</v>
      </c>
      <c r="C31" s="370"/>
      <c r="D31" s="371"/>
      <c r="E31" s="377"/>
      <c r="F31" s="394"/>
      <c r="G31" s="377"/>
      <c r="H31" s="392"/>
      <c r="I31" s="392"/>
      <c r="J31" s="392"/>
      <c r="K31" s="392"/>
      <c r="L31" s="392"/>
      <c r="M31" s="392"/>
      <c r="N31" s="392"/>
      <c r="O31" s="392"/>
      <c r="P31" s="392"/>
      <c r="Q31" s="392"/>
      <c r="R31" s="392"/>
      <c r="S31" s="392"/>
      <c r="T31" s="392"/>
      <c r="U31" s="392"/>
      <c r="V31" s="392"/>
      <c r="W31" s="392"/>
      <c r="X31" s="392"/>
      <c r="Y31" s="372"/>
      <c r="Z31" s="372"/>
      <c r="AA31" s="384"/>
      <c r="AB31" s="379">
        <f>F31-D31</f>
        <v>0</v>
      </c>
      <c r="AC31" s="360" t="e">
        <f>F31/E31*100</f>
        <v>#DIV/0!</v>
      </c>
    </row>
    <row r="32" spans="1:29" s="296" customFormat="1" ht="17.25">
      <c r="A32" s="380"/>
      <c r="B32" s="386" t="s">
        <v>14</v>
      </c>
      <c r="C32" s="380" t="s">
        <v>15</v>
      </c>
      <c r="D32" s="382">
        <f>D35+D39+D42</f>
        <v>6185.5</v>
      </c>
      <c r="E32" s="382">
        <f>E35+E39+E42</f>
        <v>6100</v>
      </c>
      <c r="F32" s="382">
        <f>F35+F39+F42</f>
        <v>5500</v>
      </c>
      <c r="G32" s="382">
        <f>G35+G39+G42</f>
        <v>5400</v>
      </c>
      <c r="H32" s="382">
        <f aca="true" t="shared" si="5" ref="H32:Z32">H35+H39+H42</f>
        <v>30</v>
      </c>
      <c r="I32" s="382">
        <f t="shared" si="5"/>
        <v>70</v>
      </c>
      <c r="J32" s="382">
        <f t="shared" si="5"/>
        <v>0</v>
      </c>
      <c r="K32" s="382">
        <f t="shared" si="5"/>
        <v>20</v>
      </c>
      <c r="L32" s="382">
        <f t="shared" si="5"/>
        <v>65</v>
      </c>
      <c r="M32" s="382">
        <f t="shared" si="5"/>
        <v>0</v>
      </c>
      <c r="N32" s="382">
        <f t="shared" si="5"/>
        <v>160</v>
      </c>
      <c r="O32" s="382">
        <f t="shared" si="5"/>
        <v>130</v>
      </c>
      <c r="P32" s="382">
        <f t="shared" si="5"/>
        <v>170</v>
      </c>
      <c r="Q32" s="382">
        <f t="shared" si="5"/>
        <v>80</v>
      </c>
      <c r="R32" s="382">
        <f t="shared" si="5"/>
        <v>80</v>
      </c>
      <c r="S32" s="382">
        <f t="shared" si="5"/>
        <v>300</v>
      </c>
      <c r="T32" s="382">
        <f t="shared" si="5"/>
        <v>150</v>
      </c>
      <c r="U32" s="382">
        <f t="shared" si="5"/>
        <v>210</v>
      </c>
      <c r="V32" s="382">
        <f t="shared" si="5"/>
        <v>400</v>
      </c>
      <c r="W32" s="382">
        <f t="shared" si="5"/>
        <v>880</v>
      </c>
      <c r="X32" s="382">
        <f t="shared" si="5"/>
        <v>1000</v>
      </c>
      <c r="Y32" s="382">
        <f t="shared" si="5"/>
        <v>950</v>
      </c>
      <c r="Z32" s="382">
        <f t="shared" si="5"/>
        <v>705</v>
      </c>
      <c r="AA32" s="395"/>
      <c r="AB32" s="379">
        <f>F32-D32</f>
        <v>-685.5</v>
      </c>
      <c r="AC32" s="360">
        <f>F32/E32*100</f>
        <v>90.1639344262295</v>
      </c>
    </row>
    <row r="33" spans="1:29" s="296" customFormat="1" ht="17.25">
      <c r="A33" s="380"/>
      <c r="B33" s="386" t="s">
        <v>27</v>
      </c>
      <c r="C33" s="380" t="s">
        <v>17</v>
      </c>
      <c r="D33" s="382">
        <f>D37+D41+D43</f>
        <v>18518.525</v>
      </c>
      <c r="E33" s="382">
        <f>E37+E41+E43</f>
        <v>18729.545</v>
      </c>
      <c r="F33" s="382">
        <f>F37+F41+F43</f>
        <v>17606</v>
      </c>
      <c r="G33" s="382">
        <f>G37+G41+G43</f>
        <v>18090.0045</v>
      </c>
      <c r="H33" s="382">
        <f aca="true" t="shared" si="6" ref="H33:Z33">H37+H41+H43</f>
        <v>82</v>
      </c>
      <c r="I33" s="382">
        <f t="shared" si="6"/>
        <v>227.5</v>
      </c>
      <c r="J33" s="382">
        <f t="shared" si="6"/>
        <v>0</v>
      </c>
      <c r="K33" s="382">
        <f t="shared" si="6"/>
        <v>65</v>
      </c>
      <c r="L33" s="382">
        <f t="shared" si="6"/>
        <v>206.0045</v>
      </c>
      <c r="M33" s="382">
        <f t="shared" si="6"/>
        <v>0</v>
      </c>
      <c r="N33" s="382">
        <f t="shared" si="6"/>
        <v>552</v>
      </c>
      <c r="O33" s="382">
        <f t="shared" si="6"/>
        <v>436</v>
      </c>
      <c r="P33" s="382">
        <f t="shared" si="6"/>
        <v>585.5</v>
      </c>
      <c r="Q33" s="382">
        <f t="shared" si="6"/>
        <v>256</v>
      </c>
      <c r="R33" s="382">
        <f t="shared" si="6"/>
        <v>264</v>
      </c>
      <c r="S33" s="382">
        <f t="shared" si="6"/>
        <v>1050</v>
      </c>
      <c r="T33" s="382">
        <f t="shared" si="6"/>
        <v>495</v>
      </c>
      <c r="U33" s="382">
        <f t="shared" si="6"/>
        <v>672</v>
      </c>
      <c r="V33" s="382">
        <f t="shared" si="6"/>
        <v>1400</v>
      </c>
      <c r="W33" s="382">
        <f t="shared" si="6"/>
        <v>2747.5</v>
      </c>
      <c r="X33" s="382">
        <f t="shared" si="6"/>
        <v>3400</v>
      </c>
      <c r="Y33" s="382">
        <f t="shared" si="6"/>
        <v>3325</v>
      </c>
      <c r="Z33" s="382">
        <f t="shared" si="6"/>
        <v>2326.5</v>
      </c>
      <c r="AA33" s="395"/>
      <c r="AB33" s="379">
        <f>F33-D33</f>
        <v>-912.5250000000015</v>
      </c>
      <c r="AC33" s="360">
        <f>F33/E33*100</f>
        <v>94.00121572627633</v>
      </c>
    </row>
    <row r="34" spans="1:29" ht="17.25">
      <c r="A34" s="370" t="s">
        <v>18</v>
      </c>
      <c r="B34" s="381" t="s">
        <v>28</v>
      </c>
      <c r="C34" s="370"/>
      <c r="D34" s="371"/>
      <c r="E34" s="382"/>
      <c r="F34" s="394"/>
      <c r="G34" s="377"/>
      <c r="H34" s="396"/>
      <c r="I34" s="396"/>
      <c r="J34" s="396"/>
      <c r="K34" s="396"/>
      <c r="L34" s="396"/>
      <c r="M34" s="396"/>
      <c r="N34" s="396"/>
      <c r="O34" s="396"/>
      <c r="P34" s="396"/>
      <c r="Q34" s="396"/>
      <c r="R34" s="396"/>
      <c r="S34" s="396"/>
      <c r="T34" s="396"/>
      <c r="U34" s="396"/>
      <c r="V34" s="396"/>
      <c r="W34" s="396"/>
      <c r="X34" s="396"/>
      <c r="Y34" s="390"/>
      <c r="Z34" s="390"/>
      <c r="AA34" s="384"/>
      <c r="AB34" s="379">
        <f>F34-D34</f>
        <v>0</v>
      </c>
      <c r="AC34" s="360" t="e">
        <f>F34/E34*100</f>
        <v>#DIV/0!</v>
      </c>
    </row>
    <row r="35" spans="1:29" ht="17.25">
      <c r="A35" s="370" t="s">
        <v>64</v>
      </c>
      <c r="B35" s="381" t="s">
        <v>65</v>
      </c>
      <c r="C35" s="370" t="s">
        <v>15</v>
      </c>
      <c r="D35" s="371">
        <v>5954</v>
      </c>
      <c r="E35" s="371">
        <v>5950</v>
      </c>
      <c r="F35" s="391">
        <v>5180</v>
      </c>
      <c r="G35" s="371">
        <f>SUM(H35:Z35)</f>
        <v>5200</v>
      </c>
      <c r="H35" s="392">
        <v>20</v>
      </c>
      <c r="I35" s="392">
        <v>70</v>
      </c>
      <c r="J35" s="392"/>
      <c r="K35" s="392">
        <v>20</v>
      </c>
      <c r="L35" s="392">
        <v>65</v>
      </c>
      <c r="M35" s="392"/>
      <c r="N35" s="392">
        <v>160</v>
      </c>
      <c r="O35" s="392">
        <v>120</v>
      </c>
      <c r="P35" s="392">
        <v>165</v>
      </c>
      <c r="Q35" s="392">
        <v>80</v>
      </c>
      <c r="R35" s="392">
        <v>80</v>
      </c>
      <c r="S35" s="392">
        <v>300</v>
      </c>
      <c r="T35" s="392">
        <v>150</v>
      </c>
      <c r="U35" s="392">
        <v>210</v>
      </c>
      <c r="V35" s="392">
        <v>400</v>
      </c>
      <c r="W35" s="392">
        <v>705</v>
      </c>
      <c r="X35" s="392">
        <v>1000</v>
      </c>
      <c r="Y35" s="392">
        <v>950</v>
      </c>
      <c r="Z35" s="372">
        <v>705</v>
      </c>
      <c r="AA35" s="384"/>
      <c r="AB35" s="379">
        <f>F35-D35</f>
        <v>-774</v>
      </c>
      <c r="AC35" s="360">
        <f>F35/E35*100</f>
        <v>87.05882352941177</v>
      </c>
    </row>
    <row r="36" spans="1:29" ht="17.25">
      <c r="A36" s="370" t="s">
        <v>64</v>
      </c>
      <c r="B36" s="381" t="s">
        <v>66</v>
      </c>
      <c r="C36" s="370" t="s">
        <v>21</v>
      </c>
      <c r="D36" s="371">
        <f>D37/D35*10</f>
        <v>30.500000000000004</v>
      </c>
      <c r="E36" s="371">
        <f>E37/E35*10</f>
        <v>31.1000756302521</v>
      </c>
      <c r="F36" s="371">
        <f>F37/F35*10</f>
        <v>33</v>
      </c>
      <c r="G36" s="371">
        <f>G37/G35*10</f>
        <v>34.17308557692308</v>
      </c>
      <c r="H36" s="372">
        <v>33</v>
      </c>
      <c r="I36" s="372">
        <v>32.5</v>
      </c>
      <c r="J36" s="372"/>
      <c r="K36" s="372">
        <v>32.5</v>
      </c>
      <c r="L36" s="372">
        <v>31.693</v>
      </c>
      <c r="M36" s="372"/>
      <c r="N36" s="372">
        <v>34.5</v>
      </c>
      <c r="O36" s="372">
        <v>35</v>
      </c>
      <c r="P36" s="372">
        <v>35</v>
      </c>
      <c r="Q36" s="372">
        <v>32</v>
      </c>
      <c r="R36" s="372">
        <v>33</v>
      </c>
      <c r="S36" s="372">
        <v>35</v>
      </c>
      <c r="T36" s="372">
        <v>33</v>
      </c>
      <c r="U36" s="372">
        <v>32</v>
      </c>
      <c r="V36" s="372">
        <v>35</v>
      </c>
      <c r="W36" s="372">
        <v>35</v>
      </c>
      <c r="X36" s="372">
        <v>34</v>
      </c>
      <c r="Y36" s="372">
        <v>35</v>
      </c>
      <c r="Z36" s="372">
        <v>33</v>
      </c>
      <c r="AA36" s="384"/>
      <c r="AB36" s="379">
        <f>F36-D36</f>
        <v>2.4999999999999964</v>
      </c>
      <c r="AC36" s="360">
        <f>F36/E36*100</f>
        <v>106.10906671847376</v>
      </c>
    </row>
    <row r="37" spans="1:29" ht="17.25">
      <c r="A37" s="370" t="s">
        <v>64</v>
      </c>
      <c r="B37" s="381" t="s">
        <v>67</v>
      </c>
      <c r="C37" s="370" t="s">
        <v>17</v>
      </c>
      <c r="D37" s="371">
        <v>18159.7</v>
      </c>
      <c r="E37" s="371">
        <v>18504.545</v>
      </c>
      <c r="F37" s="371">
        <v>17094</v>
      </c>
      <c r="G37" s="371">
        <f>SUM(H37:Z37)</f>
        <v>17770.0045</v>
      </c>
      <c r="H37" s="392">
        <v>66</v>
      </c>
      <c r="I37" s="392">
        <v>227.5</v>
      </c>
      <c r="J37" s="392">
        <v>0</v>
      </c>
      <c r="K37" s="392">
        <v>65</v>
      </c>
      <c r="L37" s="392">
        <v>206.0045</v>
      </c>
      <c r="M37" s="392">
        <v>0</v>
      </c>
      <c r="N37" s="392">
        <v>552</v>
      </c>
      <c r="O37" s="392">
        <v>420</v>
      </c>
      <c r="P37" s="392">
        <v>577.5</v>
      </c>
      <c r="Q37" s="392">
        <v>256</v>
      </c>
      <c r="R37" s="392">
        <v>264</v>
      </c>
      <c r="S37" s="392">
        <v>1050</v>
      </c>
      <c r="T37" s="392">
        <v>495</v>
      </c>
      <c r="U37" s="392">
        <v>672</v>
      </c>
      <c r="V37" s="392">
        <v>1400</v>
      </c>
      <c r="W37" s="392">
        <v>2467.5</v>
      </c>
      <c r="X37" s="392">
        <v>3400</v>
      </c>
      <c r="Y37" s="392">
        <v>3325</v>
      </c>
      <c r="Z37" s="392">
        <v>2326.5</v>
      </c>
      <c r="AA37" s="384"/>
      <c r="AB37" s="379">
        <f>F37-D37</f>
        <v>-1065.7000000000007</v>
      </c>
      <c r="AC37" s="360">
        <f>F37/E37*100</f>
        <v>92.37730514314187</v>
      </c>
    </row>
    <row r="38" spans="1:29" ht="17.25">
      <c r="A38" s="370" t="s">
        <v>22</v>
      </c>
      <c r="B38" s="381" t="s">
        <v>29</v>
      </c>
      <c r="C38" s="370"/>
      <c r="D38" s="371"/>
      <c r="E38" s="382"/>
      <c r="F38" s="373"/>
      <c r="G38" s="382"/>
      <c r="H38" s="396"/>
      <c r="I38" s="396"/>
      <c r="J38" s="396"/>
      <c r="K38" s="396"/>
      <c r="L38" s="396"/>
      <c r="M38" s="396"/>
      <c r="N38" s="396"/>
      <c r="O38" s="396"/>
      <c r="P38" s="396"/>
      <c r="Q38" s="396"/>
      <c r="R38" s="396"/>
      <c r="S38" s="396"/>
      <c r="T38" s="396"/>
      <c r="U38" s="396"/>
      <c r="V38" s="396"/>
      <c r="W38" s="396"/>
      <c r="X38" s="396"/>
      <c r="Y38" s="383"/>
      <c r="Z38" s="383"/>
      <c r="AA38" s="384"/>
      <c r="AB38" s="379">
        <f>F38-D38</f>
        <v>0</v>
      </c>
      <c r="AC38" s="360" t="e">
        <f>F38/E38*100</f>
        <v>#DIV/0!</v>
      </c>
    </row>
    <row r="39" spans="1:29" ht="17.25">
      <c r="A39" s="370" t="s">
        <v>64</v>
      </c>
      <c r="B39" s="381" t="s">
        <v>65</v>
      </c>
      <c r="C39" s="370" t="s">
        <v>15</v>
      </c>
      <c r="D39" s="371">
        <v>231.5</v>
      </c>
      <c r="E39" s="371">
        <v>150</v>
      </c>
      <c r="F39" s="373">
        <v>320</v>
      </c>
      <c r="G39" s="371">
        <f>SUM(H39:Z39)</f>
        <v>200</v>
      </c>
      <c r="H39" s="392">
        <v>10</v>
      </c>
      <c r="I39" s="392"/>
      <c r="J39" s="392"/>
      <c r="K39" s="392"/>
      <c r="L39" s="392"/>
      <c r="M39" s="392"/>
      <c r="N39" s="392"/>
      <c r="O39" s="392">
        <v>10</v>
      </c>
      <c r="P39" s="392">
        <v>5</v>
      </c>
      <c r="Q39" s="392"/>
      <c r="R39" s="392"/>
      <c r="S39" s="392"/>
      <c r="T39" s="392"/>
      <c r="U39" s="392"/>
      <c r="V39" s="392"/>
      <c r="W39" s="392">
        <v>175</v>
      </c>
      <c r="X39" s="392"/>
      <c r="Y39" s="372"/>
      <c r="Z39" s="372"/>
      <c r="AA39" s="384"/>
      <c r="AB39" s="379">
        <f>F39-D39</f>
        <v>88.5</v>
      </c>
      <c r="AC39" s="360">
        <f>F39/E39*100</f>
        <v>213.33333333333334</v>
      </c>
    </row>
    <row r="40" spans="1:29" ht="17.25">
      <c r="A40" s="370" t="s">
        <v>64</v>
      </c>
      <c r="B40" s="381" t="s">
        <v>66</v>
      </c>
      <c r="C40" s="370" t="s">
        <v>21</v>
      </c>
      <c r="D40" s="371">
        <f>D41/D39*10</f>
        <v>15.5</v>
      </c>
      <c r="E40" s="371">
        <f>E41/E39*10</f>
        <v>15</v>
      </c>
      <c r="F40" s="371">
        <f>F41/F39*10</f>
        <v>16</v>
      </c>
      <c r="G40" s="371">
        <f>G41/G39*10</f>
        <v>16</v>
      </c>
      <c r="H40" s="372">
        <v>16</v>
      </c>
      <c r="I40" s="372"/>
      <c r="J40" s="372"/>
      <c r="K40" s="372"/>
      <c r="L40" s="372"/>
      <c r="M40" s="372"/>
      <c r="N40" s="372"/>
      <c r="O40" s="372">
        <v>16</v>
      </c>
      <c r="P40" s="372">
        <v>16</v>
      </c>
      <c r="Q40" s="372"/>
      <c r="R40" s="372"/>
      <c r="S40" s="372"/>
      <c r="T40" s="372"/>
      <c r="U40" s="372"/>
      <c r="V40" s="372"/>
      <c r="W40" s="372">
        <v>16</v>
      </c>
      <c r="X40" s="372"/>
      <c r="Y40" s="372"/>
      <c r="Z40" s="372"/>
      <c r="AA40" s="384"/>
      <c r="AB40" s="379">
        <f>F40-D40</f>
        <v>0.5</v>
      </c>
      <c r="AC40" s="360">
        <f>F40/E40*100</f>
        <v>106.66666666666667</v>
      </c>
    </row>
    <row r="41" spans="1:29" ht="17.25">
      <c r="A41" s="370" t="s">
        <v>64</v>
      </c>
      <c r="B41" s="381" t="s">
        <v>67</v>
      </c>
      <c r="C41" s="370" t="s">
        <v>17</v>
      </c>
      <c r="D41" s="371">
        <v>358.825</v>
      </c>
      <c r="E41" s="371">
        <v>225</v>
      </c>
      <c r="F41" s="371">
        <v>512</v>
      </c>
      <c r="G41" s="371">
        <f>SUM(H41:Z41)</f>
        <v>320</v>
      </c>
      <c r="H41" s="392">
        <v>16</v>
      </c>
      <c r="I41" s="392">
        <v>0</v>
      </c>
      <c r="J41" s="392"/>
      <c r="K41" s="392"/>
      <c r="L41" s="392"/>
      <c r="M41" s="392"/>
      <c r="N41" s="392"/>
      <c r="O41" s="392">
        <v>16</v>
      </c>
      <c r="P41" s="392">
        <v>8</v>
      </c>
      <c r="Q41" s="392"/>
      <c r="R41" s="392"/>
      <c r="S41" s="392"/>
      <c r="T41" s="392"/>
      <c r="U41" s="392"/>
      <c r="V41" s="392"/>
      <c r="W41" s="392">
        <v>280</v>
      </c>
      <c r="X41" s="392"/>
      <c r="Y41" s="372"/>
      <c r="Z41" s="372"/>
      <c r="AA41" s="384"/>
      <c r="AB41" s="379">
        <f>F41-D41</f>
        <v>153.175</v>
      </c>
      <c r="AC41" s="360">
        <f>F41/E41*100</f>
        <v>227.55555555555554</v>
      </c>
    </row>
    <row r="42" spans="1:29" ht="17.25" hidden="1">
      <c r="A42" s="370" t="s">
        <v>24</v>
      </c>
      <c r="B42" s="381" t="s">
        <v>451</v>
      </c>
      <c r="C42" s="370"/>
      <c r="D42" s="371"/>
      <c r="E42" s="382"/>
      <c r="F42" s="373"/>
      <c r="G42" s="382"/>
      <c r="H42" s="396"/>
      <c r="I42" s="396"/>
      <c r="J42" s="396"/>
      <c r="K42" s="396"/>
      <c r="L42" s="396"/>
      <c r="M42" s="396"/>
      <c r="N42" s="396"/>
      <c r="O42" s="396"/>
      <c r="P42" s="396"/>
      <c r="Q42" s="396"/>
      <c r="R42" s="396"/>
      <c r="S42" s="396"/>
      <c r="T42" s="396"/>
      <c r="U42" s="396"/>
      <c r="V42" s="396"/>
      <c r="W42" s="396"/>
      <c r="X42" s="396"/>
      <c r="Y42" s="383"/>
      <c r="Z42" s="383"/>
      <c r="AA42" s="384"/>
      <c r="AB42" s="379">
        <f>F42-D42</f>
        <v>0</v>
      </c>
      <c r="AC42" s="360" t="e">
        <f>F42/E42*100</f>
        <v>#DIV/0!</v>
      </c>
    </row>
    <row r="43" spans="1:29" ht="17.25" hidden="1">
      <c r="A43" s="370" t="s">
        <v>64</v>
      </c>
      <c r="B43" s="381" t="s">
        <v>65</v>
      </c>
      <c r="C43" s="370" t="s">
        <v>15</v>
      </c>
      <c r="D43" s="371"/>
      <c r="E43" s="371"/>
      <c r="F43" s="373"/>
      <c r="G43" s="371">
        <f>SUM(H43:Z43)</f>
        <v>0</v>
      </c>
      <c r="H43" s="392"/>
      <c r="I43" s="392"/>
      <c r="J43" s="392"/>
      <c r="K43" s="392"/>
      <c r="L43" s="392"/>
      <c r="M43" s="392"/>
      <c r="N43" s="392"/>
      <c r="O43" s="392"/>
      <c r="P43" s="392"/>
      <c r="Q43" s="392"/>
      <c r="R43" s="392"/>
      <c r="S43" s="392"/>
      <c r="T43" s="392"/>
      <c r="U43" s="392"/>
      <c r="V43" s="392"/>
      <c r="W43" s="392"/>
      <c r="X43" s="392"/>
      <c r="Y43" s="372"/>
      <c r="Z43" s="372"/>
      <c r="AA43" s="384"/>
      <c r="AB43" s="379">
        <f>F43-D43</f>
        <v>0</v>
      </c>
      <c r="AC43" s="360" t="e">
        <f>F43/E43*100</f>
        <v>#DIV/0!</v>
      </c>
    </row>
    <row r="44" spans="1:29" ht="17.25" hidden="1">
      <c r="A44" s="370" t="s">
        <v>64</v>
      </c>
      <c r="B44" s="381" t="s">
        <v>66</v>
      </c>
      <c r="C44" s="370" t="s">
        <v>21</v>
      </c>
      <c r="D44" s="371"/>
      <c r="E44" s="371"/>
      <c r="F44" s="371"/>
      <c r="G44" s="371"/>
      <c r="H44" s="372"/>
      <c r="I44" s="372"/>
      <c r="J44" s="372"/>
      <c r="K44" s="372"/>
      <c r="L44" s="372"/>
      <c r="M44" s="372"/>
      <c r="N44" s="372"/>
      <c r="O44" s="372"/>
      <c r="P44" s="372"/>
      <c r="Q44" s="372"/>
      <c r="R44" s="372"/>
      <c r="S44" s="372"/>
      <c r="T44" s="372"/>
      <c r="U44" s="372"/>
      <c r="V44" s="372"/>
      <c r="W44" s="372"/>
      <c r="X44" s="372"/>
      <c r="Y44" s="372"/>
      <c r="Z44" s="372"/>
      <c r="AA44" s="384"/>
      <c r="AB44" s="379">
        <f>F44-D44</f>
        <v>0</v>
      </c>
      <c r="AC44" s="360" t="e">
        <f>F44/E44*100</f>
        <v>#DIV/0!</v>
      </c>
    </row>
    <row r="45" spans="1:29" ht="17.25" hidden="1">
      <c r="A45" s="370" t="s">
        <v>64</v>
      </c>
      <c r="B45" s="381" t="s">
        <v>67</v>
      </c>
      <c r="C45" s="370" t="s">
        <v>17</v>
      </c>
      <c r="D45" s="371"/>
      <c r="E45" s="371"/>
      <c r="F45" s="371"/>
      <c r="G45" s="371"/>
      <c r="H45" s="392"/>
      <c r="I45" s="392"/>
      <c r="J45" s="392"/>
      <c r="K45" s="392"/>
      <c r="L45" s="392"/>
      <c r="M45" s="392"/>
      <c r="N45" s="392"/>
      <c r="O45" s="392"/>
      <c r="P45" s="392"/>
      <c r="Q45" s="392"/>
      <c r="R45" s="392"/>
      <c r="S45" s="392"/>
      <c r="T45" s="392"/>
      <c r="U45" s="392"/>
      <c r="V45" s="392"/>
      <c r="W45" s="392"/>
      <c r="X45" s="392"/>
      <c r="Y45" s="372"/>
      <c r="Z45" s="372"/>
      <c r="AA45" s="384"/>
      <c r="AB45" s="379">
        <f>F45-D45</f>
        <v>0</v>
      </c>
      <c r="AC45" s="360" t="e">
        <f>F45/E45*100</f>
        <v>#DIV/0!</v>
      </c>
    </row>
    <row r="46" spans="1:29" ht="17.25">
      <c r="A46" s="365" t="s">
        <v>30</v>
      </c>
      <c r="B46" s="369" t="s">
        <v>72</v>
      </c>
      <c r="C46" s="370"/>
      <c r="D46" s="371"/>
      <c r="E46" s="377"/>
      <c r="F46" s="373"/>
      <c r="G46" s="377"/>
      <c r="H46" s="389"/>
      <c r="I46" s="389"/>
      <c r="J46" s="389"/>
      <c r="K46" s="389"/>
      <c r="L46" s="389"/>
      <c r="M46" s="389"/>
      <c r="N46" s="389"/>
      <c r="O46" s="389"/>
      <c r="P46" s="389"/>
      <c r="Q46" s="389"/>
      <c r="R46" s="389"/>
      <c r="S46" s="389"/>
      <c r="T46" s="389"/>
      <c r="U46" s="389"/>
      <c r="V46" s="389"/>
      <c r="W46" s="389"/>
      <c r="X46" s="389"/>
      <c r="Y46" s="372"/>
      <c r="Z46" s="372"/>
      <c r="AA46" s="384"/>
      <c r="AB46" s="379">
        <f>F46-D46</f>
        <v>0</v>
      </c>
      <c r="AC46" s="360" t="e">
        <f>F46/E46*100</f>
        <v>#DIV/0!</v>
      </c>
    </row>
    <row r="47" spans="1:29" ht="28.5">
      <c r="A47" s="365">
        <v>1</v>
      </c>
      <c r="B47" s="369" t="s">
        <v>31</v>
      </c>
      <c r="C47" s="370"/>
      <c r="D47" s="371"/>
      <c r="E47" s="377"/>
      <c r="F47" s="377"/>
      <c r="G47" s="377"/>
      <c r="H47" s="389"/>
      <c r="I47" s="389"/>
      <c r="J47" s="389"/>
      <c r="K47" s="389"/>
      <c r="L47" s="389"/>
      <c r="M47" s="389"/>
      <c r="N47" s="389"/>
      <c r="O47" s="389"/>
      <c r="P47" s="389"/>
      <c r="Q47" s="389"/>
      <c r="R47" s="389"/>
      <c r="S47" s="389"/>
      <c r="T47" s="389"/>
      <c r="U47" s="389"/>
      <c r="V47" s="389"/>
      <c r="W47" s="389"/>
      <c r="X47" s="389"/>
      <c r="Y47" s="372"/>
      <c r="Z47" s="372"/>
      <c r="AA47" s="384"/>
      <c r="AB47" s="379">
        <f>F47-D47</f>
        <v>0</v>
      </c>
      <c r="AC47" s="360" t="e">
        <f>F47/E47*100</f>
        <v>#DIV/0!</v>
      </c>
    </row>
    <row r="48" spans="1:29" ht="17.25">
      <c r="A48" s="370" t="s">
        <v>32</v>
      </c>
      <c r="B48" s="381" t="s">
        <v>33</v>
      </c>
      <c r="C48" s="370"/>
      <c r="D48" s="371"/>
      <c r="E48" s="382"/>
      <c r="F48" s="382"/>
      <c r="G48" s="377"/>
      <c r="H48" s="389"/>
      <c r="I48" s="389"/>
      <c r="J48" s="389"/>
      <c r="K48" s="389"/>
      <c r="L48" s="389"/>
      <c r="M48" s="389"/>
      <c r="N48" s="389"/>
      <c r="O48" s="389"/>
      <c r="P48" s="389"/>
      <c r="Q48" s="389"/>
      <c r="R48" s="389"/>
      <c r="S48" s="389"/>
      <c r="T48" s="389"/>
      <c r="U48" s="389"/>
      <c r="V48" s="389"/>
      <c r="W48" s="389"/>
      <c r="X48" s="389"/>
      <c r="Y48" s="372"/>
      <c r="Z48" s="372"/>
      <c r="AA48" s="384"/>
      <c r="AB48" s="379">
        <f>F48-D48</f>
        <v>0</v>
      </c>
      <c r="AC48" s="360" t="e">
        <f>F48/E48*100</f>
        <v>#DIV/0!</v>
      </c>
    </row>
    <row r="49" spans="1:29" ht="17.25">
      <c r="A49" s="370"/>
      <c r="B49" s="386" t="s">
        <v>14</v>
      </c>
      <c r="C49" s="380" t="s">
        <v>15</v>
      </c>
      <c r="D49" s="382">
        <f>D56</f>
        <v>30</v>
      </c>
      <c r="E49" s="382">
        <f>E56</f>
        <v>30</v>
      </c>
      <c r="F49" s="382">
        <f>F56</f>
        <v>30</v>
      </c>
      <c r="G49" s="382">
        <f>G56</f>
        <v>30</v>
      </c>
      <c r="H49" s="382">
        <f aca="true" t="shared" si="7" ref="H49:Z49">H56</f>
        <v>0</v>
      </c>
      <c r="I49" s="382">
        <f t="shared" si="7"/>
        <v>0</v>
      </c>
      <c r="J49" s="382">
        <f t="shared" si="7"/>
        <v>0</v>
      </c>
      <c r="K49" s="382">
        <f t="shared" si="7"/>
        <v>0</v>
      </c>
      <c r="L49" s="382">
        <f t="shared" si="7"/>
        <v>5</v>
      </c>
      <c r="M49" s="382">
        <f t="shared" si="7"/>
        <v>0</v>
      </c>
      <c r="N49" s="382">
        <f t="shared" si="7"/>
        <v>0</v>
      </c>
      <c r="O49" s="382">
        <f t="shared" si="7"/>
        <v>0</v>
      </c>
      <c r="P49" s="382">
        <f t="shared" si="7"/>
        <v>0</v>
      </c>
      <c r="Q49" s="382">
        <f t="shared" si="7"/>
        <v>10</v>
      </c>
      <c r="R49" s="382">
        <f t="shared" si="7"/>
        <v>0</v>
      </c>
      <c r="S49" s="382">
        <f t="shared" si="7"/>
        <v>15</v>
      </c>
      <c r="T49" s="382">
        <f t="shared" si="7"/>
        <v>0</v>
      </c>
      <c r="U49" s="382">
        <f t="shared" si="7"/>
        <v>0</v>
      </c>
      <c r="V49" s="382">
        <f t="shared" si="7"/>
        <v>0</v>
      </c>
      <c r="W49" s="382">
        <f t="shared" si="7"/>
        <v>0</v>
      </c>
      <c r="X49" s="382">
        <f t="shared" si="7"/>
        <v>0</v>
      </c>
      <c r="Y49" s="382">
        <f t="shared" si="7"/>
        <v>0</v>
      </c>
      <c r="Z49" s="382">
        <f t="shared" si="7"/>
        <v>0</v>
      </c>
      <c r="AA49" s="395"/>
      <c r="AB49" s="379">
        <f>F49-D49</f>
        <v>0</v>
      </c>
      <c r="AC49" s="360">
        <f>F49/E49*100</f>
        <v>100</v>
      </c>
    </row>
    <row r="50" spans="1:29" ht="17.25">
      <c r="A50" s="370"/>
      <c r="B50" s="386" t="s">
        <v>27</v>
      </c>
      <c r="C50" s="380" t="s">
        <v>17</v>
      </c>
      <c r="D50" s="382">
        <f>D58</f>
        <v>40.5</v>
      </c>
      <c r="E50" s="382">
        <f>E58</f>
        <v>39</v>
      </c>
      <c r="F50" s="382">
        <f>F58</f>
        <v>39</v>
      </c>
      <c r="G50" s="382">
        <f>G58</f>
        <v>39</v>
      </c>
      <c r="H50" s="382">
        <f aca="true" t="shared" si="8" ref="H50:Z50">H58</f>
        <v>0</v>
      </c>
      <c r="I50" s="382">
        <f t="shared" si="8"/>
        <v>0</v>
      </c>
      <c r="J50" s="382">
        <f t="shared" si="8"/>
        <v>0</v>
      </c>
      <c r="K50" s="382">
        <f t="shared" si="8"/>
        <v>0</v>
      </c>
      <c r="L50" s="382">
        <f t="shared" si="8"/>
        <v>6.5</v>
      </c>
      <c r="M50" s="382">
        <f t="shared" si="8"/>
        <v>0</v>
      </c>
      <c r="N50" s="382">
        <f t="shared" si="8"/>
        <v>0</v>
      </c>
      <c r="O50" s="382">
        <f t="shared" si="8"/>
        <v>0</v>
      </c>
      <c r="P50" s="382">
        <f t="shared" si="8"/>
        <v>0</v>
      </c>
      <c r="Q50" s="382">
        <f t="shared" si="8"/>
        <v>13</v>
      </c>
      <c r="R50" s="382">
        <f t="shared" si="8"/>
        <v>0</v>
      </c>
      <c r="S50" s="382">
        <f t="shared" si="8"/>
        <v>19.5</v>
      </c>
      <c r="T50" s="382">
        <f t="shared" si="8"/>
        <v>0</v>
      </c>
      <c r="U50" s="382">
        <f t="shared" si="8"/>
        <v>0</v>
      </c>
      <c r="V50" s="382">
        <f t="shared" si="8"/>
        <v>0</v>
      </c>
      <c r="W50" s="382">
        <f t="shared" si="8"/>
        <v>0</v>
      </c>
      <c r="X50" s="382">
        <f t="shared" si="8"/>
        <v>0</v>
      </c>
      <c r="Y50" s="382">
        <f t="shared" si="8"/>
        <v>0</v>
      </c>
      <c r="Z50" s="382">
        <f t="shared" si="8"/>
        <v>0</v>
      </c>
      <c r="AA50" s="395"/>
      <c r="AB50" s="379">
        <f>F50-D50</f>
        <v>-1.5</v>
      </c>
      <c r="AC50" s="360">
        <f>F50/E50*100</f>
        <v>100</v>
      </c>
    </row>
    <row r="51" spans="1:29" ht="16.5" customHeight="1" hidden="1">
      <c r="A51" s="380" t="s">
        <v>18</v>
      </c>
      <c r="B51" s="386" t="s">
        <v>34</v>
      </c>
      <c r="C51" s="370"/>
      <c r="D51" s="371"/>
      <c r="E51" s="382"/>
      <c r="F51" s="283"/>
      <c r="G51" s="377"/>
      <c r="H51" s="396"/>
      <c r="I51" s="396"/>
      <c r="J51" s="396"/>
      <c r="K51" s="396"/>
      <c r="L51" s="396"/>
      <c r="M51" s="396"/>
      <c r="N51" s="396"/>
      <c r="O51" s="396"/>
      <c r="P51" s="396"/>
      <c r="Q51" s="396"/>
      <c r="R51" s="396"/>
      <c r="S51" s="396"/>
      <c r="T51" s="396"/>
      <c r="U51" s="396"/>
      <c r="V51" s="396"/>
      <c r="W51" s="396"/>
      <c r="X51" s="396"/>
      <c r="Y51" s="383"/>
      <c r="Z51" s="383"/>
      <c r="AA51" s="384"/>
      <c r="AB51" s="379">
        <f>F51-D51</f>
        <v>0</v>
      </c>
      <c r="AC51" s="360" t="e">
        <f>F51/E51*100</f>
        <v>#DIV/0!</v>
      </c>
    </row>
    <row r="52" spans="1:29" ht="16.5" customHeight="1" hidden="1">
      <c r="A52" s="370" t="s">
        <v>64</v>
      </c>
      <c r="B52" s="381" t="s">
        <v>65</v>
      </c>
      <c r="C52" s="370" t="s">
        <v>15</v>
      </c>
      <c r="D52" s="371"/>
      <c r="E52" s="382"/>
      <c r="F52" s="283"/>
      <c r="G52" s="377">
        <v>0</v>
      </c>
      <c r="H52" s="392"/>
      <c r="I52" s="392"/>
      <c r="J52" s="392"/>
      <c r="K52" s="392"/>
      <c r="L52" s="392"/>
      <c r="M52" s="392"/>
      <c r="N52" s="392"/>
      <c r="O52" s="392"/>
      <c r="P52" s="392"/>
      <c r="Q52" s="392"/>
      <c r="R52" s="392"/>
      <c r="S52" s="392"/>
      <c r="T52" s="392"/>
      <c r="U52" s="392"/>
      <c r="V52" s="392"/>
      <c r="W52" s="392"/>
      <c r="X52" s="392"/>
      <c r="Y52" s="372"/>
      <c r="Z52" s="372"/>
      <c r="AA52" s="384"/>
      <c r="AB52" s="379">
        <f>F52-D52</f>
        <v>0</v>
      </c>
      <c r="AC52" s="360" t="e">
        <f>F52/E52*100</f>
        <v>#DIV/0!</v>
      </c>
    </row>
    <row r="53" spans="1:29" ht="16.5" customHeight="1" hidden="1">
      <c r="A53" s="370" t="s">
        <v>64</v>
      </c>
      <c r="B53" s="381" t="s">
        <v>66</v>
      </c>
      <c r="C53" s="370" t="s">
        <v>21</v>
      </c>
      <c r="D53" s="371"/>
      <c r="E53" s="382"/>
      <c r="F53" s="283"/>
      <c r="G53" s="377"/>
      <c r="H53" s="392"/>
      <c r="I53" s="392"/>
      <c r="J53" s="392"/>
      <c r="K53" s="392"/>
      <c r="L53" s="392"/>
      <c r="M53" s="392"/>
      <c r="N53" s="392"/>
      <c r="O53" s="392"/>
      <c r="P53" s="392"/>
      <c r="Q53" s="392"/>
      <c r="R53" s="392"/>
      <c r="S53" s="392"/>
      <c r="T53" s="392"/>
      <c r="U53" s="392"/>
      <c r="V53" s="392"/>
      <c r="W53" s="392"/>
      <c r="X53" s="392"/>
      <c r="Y53" s="392"/>
      <c r="Z53" s="372"/>
      <c r="AA53" s="384"/>
      <c r="AB53" s="379">
        <f>F53-D53</f>
        <v>0</v>
      </c>
      <c r="AC53" s="360" t="e">
        <f>F53/E53*100</f>
        <v>#DIV/0!</v>
      </c>
    </row>
    <row r="54" spans="1:29" ht="16.5" customHeight="1" hidden="1">
      <c r="A54" s="370" t="s">
        <v>64</v>
      </c>
      <c r="B54" s="381" t="s">
        <v>67</v>
      </c>
      <c r="C54" s="370" t="s">
        <v>17</v>
      </c>
      <c r="D54" s="371"/>
      <c r="E54" s="382"/>
      <c r="F54" s="373"/>
      <c r="G54" s="377">
        <v>0</v>
      </c>
      <c r="H54" s="392">
        <v>0</v>
      </c>
      <c r="I54" s="392">
        <v>0</v>
      </c>
      <c r="J54" s="392">
        <v>0</v>
      </c>
      <c r="K54" s="392">
        <v>0</v>
      </c>
      <c r="L54" s="392"/>
      <c r="M54" s="392"/>
      <c r="N54" s="392"/>
      <c r="O54" s="392"/>
      <c r="P54" s="392"/>
      <c r="Q54" s="392"/>
      <c r="R54" s="392"/>
      <c r="S54" s="392"/>
      <c r="T54" s="392"/>
      <c r="U54" s="392"/>
      <c r="V54" s="392"/>
      <c r="W54" s="392"/>
      <c r="X54" s="392"/>
      <c r="Y54" s="392"/>
      <c r="Z54" s="392"/>
      <c r="AA54" s="384"/>
      <c r="AB54" s="379">
        <f>F54-D54</f>
        <v>0</v>
      </c>
      <c r="AC54" s="360" t="e">
        <f>F54/E54*100</f>
        <v>#DIV/0!</v>
      </c>
    </row>
    <row r="55" spans="1:29" ht="17.25">
      <c r="A55" s="380" t="s">
        <v>18</v>
      </c>
      <c r="B55" s="386" t="s">
        <v>35</v>
      </c>
      <c r="C55" s="370"/>
      <c r="D55" s="371"/>
      <c r="E55" s="382"/>
      <c r="F55" s="373"/>
      <c r="G55" s="377"/>
      <c r="H55" s="389"/>
      <c r="I55" s="389"/>
      <c r="J55" s="389"/>
      <c r="K55" s="389"/>
      <c r="L55" s="389"/>
      <c r="M55" s="389"/>
      <c r="N55" s="389"/>
      <c r="O55" s="389"/>
      <c r="P55" s="389"/>
      <c r="Q55" s="389"/>
      <c r="R55" s="389"/>
      <c r="S55" s="389"/>
      <c r="T55" s="389"/>
      <c r="U55" s="389"/>
      <c r="V55" s="389"/>
      <c r="W55" s="389"/>
      <c r="X55" s="389"/>
      <c r="Y55" s="390"/>
      <c r="Z55" s="390"/>
      <c r="AA55" s="384"/>
      <c r="AB55" s="379">
        <f>F55-D55</f>
        <v>0</v>
      </c>
      <c r="AC55" s="360" t="e">
        <f>F55/E55*100</f>
        <v>#DIV/0!</v>
      </c>
    </row>
    <row r="56" spans="1:29" ht="17.25">
      <c r="A56" s="370" t="s">
        <v>64</v>
      </c>
      <c r="B56" s="381" t="s">
        <v>65</v>
      </c>
      <c r="C56" s="370" t="s">
        <v>15</v>
      </c>
      <c r="D56" s="371">
        <v>30</v>
      </c>
      <c r="E56" s="371">
        <v>30</v>
      </c>
      <c r="F56" s="373">
        <v>30</v>
      </c>
      <c r="G56" s="371">
        <f>SUM(H56:Z56)</f>
        <v>30</v>
      </c>
      <c r="H56" s="392"/>
      <c r="I56" s="392"/>
      <c r="J56" s="392"/>
      <c r="K56" s="392"/>
      <c r="L56" s="392">
        <v>5</v>
      </c>
      <c r="M56" s="392"/>
      <c r="N56" s="392"/>
      <c r="O56" s="392"/>
      <c r="P56" s="392"/>
      <c r="Q56" s="392">
        <v>10</v>
      </c>
      <c r="R56" s="392"/>
      <c r="S56" s="392">
        <v>15</v>
      </c>
      <c r="T56" s="392"/>
      <c r="U56" s="392"/>
      <c r="V56" s="392"/>
      <c r="W56" s="392"/>
      <c r="X56" s="392"/>
      <c r="Y56" s="372"/>
      <c r="Z56" s="372"/>
      <c r="AA56" s="384"/>
      <c r="AB56" s="379">
        <f>F56-D56</f>
        <v>0</v>
      </c>
      <c r="AC56" s="360">
        <f>F56/E56*100</f>
        <v>100</v>
      </c>
    </row>
    <row r="57" spans="1:29" ht="17.25">
      <c r="A57" s="370" t="s">
        <v>64</v>
      </c>
      <c r="B57" s="381" t="s">
        <v>66</v>
      </c>
      <c r="C57" s="370" t="s">
        <v>21</v>
      </c>
      <c r="D57" s="371">
        <f>D58/D56*10</f>
        <v>13.5</v>
      </c>
      <c r="E57" s="371">
        <f>E58/E56*10</f>
        <v>13</v>
      </c>
      <c r="F57" s="371">
        <f>F58/F56*10</f>
        <v>13</v>
      </c>
      <c r="G57" s="371">
        <f>G58/G56*10</f>
        <v>13</v>
      </c>
      <c r="H57" s="392"/>
      <c r="I57" s="392"/>
      <c r="J57" s="392"/>
      <c r="K57" s="392"/>
      <c r="L57" s="392">
        <v>13</v>
      </c>
      <c r="M57" s="392"/>
      <c r="N57" s="392"/>
      <c r="O57" s="392"/>
      <c r="P57" s="392"/>
      <c r="Q57" s="392">
        <v>13</v>
      </c>
      <c r="R57" s="392"/>
      <c r="S57" s="392">
        <v>13</v>
      </c>
      <c r="T57" s="392"/>
      <c r="U57" s="392"/>
      <c r="V57" s="392"/>
      <c r="W57" s="392"/>
      <c r="X57" s="392"/>
      <c r="Y57" s="392"/>
      <c r="Z57" s="372"/>
      <c r="AA57" s="384"/>
      <c r="AB57" s="379">
        <f>F57-D57</f>
        <v>-0.5</v>
      </c>
      <c r="AC57" s="360">
        <f>F57/E57*100</f>
        <v>100</v>
      </c>
    </row>
    <row r="58" spans="1:29" ht="17.25">
      <c r="A58" s="370" t="s">
        <v>64</v>
      </c>
      <c r="B58" s="381" t="s">
        <v>67</v>
      </c>
      <c r="C58" s="370" t="s">
        <v>17</v>
      </c>
      <c r="D58" s="371">
        <v>40.5</v>
      </c>
      <c r="E58" s="371">
        <v>39</v>
      </c>
      <c r="F58" s="371">
        <v>39</v>
      </c>
      <c r="G58" s="371">
        <f>SUM(H58:Z58)</f>
        <v>39</v>
      </c>
      <c r="H58" s="392"/>
      <c r="I58" s="392"/>
      <c r="J58" s="392"/>
      <c r="K58" s="392"/>
      <c r="L58" s="392">
        <v>6.5</v>
      </c>
      <c r="M58" s="392">
        <v>0</v>
      </c>
      <c r="N58" s="392">
        <v>0</v>
      </c>
      <c r="O58" s="392">
        <v>0</v>
      </c>
      <c r="P58" s="392">
        <v>0</v>
      </c>
      <c r="Q58" s="392">
        <v>13</v>
      </c>
      <c r="R58" s="392">
        <v>0</v>
      </c>
      <c r="S58" s="392">
        <v>19.5</v>
      </c>
      <c r="T58" s="392"/>
      <c r="U58" s="392"/>
      <c r="V58" s="392"/>
      <c r="W58" s="392">
        <v>0</v>
      </c>
      <c r="X58" s="392"/>
      <c r="Y58" s="392"/>
      <c r="Z58" s="372"/>
      <c r="AA58" s="384"/>
      <c r="AB58" s="379">
        <f>F58-D58</f>
        <v>-1.5</v>
      </c>
      <c r="AC58" s="360">
        <f>F58/E58*100</f>
        <v>100</v>
      </c>
    </row>
    <row r="59" spans="1:29" ht="17.25">
      <c r="A59" s="370" t="s">
        <v>36</v>
      </c>
      <c r="B59" s="381" t="s">
        <v>37</v>
      </c>
      <c r="C59" s="370"/>
      <c r="D59" s="371"/>
      <c r="E59" s="382"/>
      <c r="F59" s="373"/>
      <c r="G59" s="371"/>
      <c r="H59" s="392"/>
      <c r="I59" s="392"/>
      <c r="J59" s="392"/>
      <c r="K59" s="392"/>
      <c r="L59" s="392"/>
      <c r="M59" s="392"/>
      <c r="N59" s="392"/>
      <c r="O59" s="392"/>
      <c r="P59" s="392"/>
      <c r="Q59" s="392"/>
      <c r="R59" s="392"/>
      <c r="S59" s="392"/>
      <c r="T59" s="392"/>
      <c r="U59" s="392"/>
      <c r="V59" s="392"/>
      <c r="W59" s="392"/>
      <c r="X59" s="392"/>
      <c r="Y59" s="372"/>
      <c r="Z59" s="372"/>
      <c r="AA59" s="384"/>
      <c r="AB59" s="379">
        <f>F59-D59</f>
        <v>0</v>
      </c>
      <c r="AC59" s="360" t="e">
        <f>F59/E59*100</f>
        <v>#DIV/0!</v>
      </c>
    </row>
    <row r="60" spans="1:29" ht="17.25">
      <c r="A60" s="370"/>
      <c r="B60" s="386" t="s">
        <v>38</v>
      </c>
      <c r="C60" s="380" t="s">
        <v>15</v>
      </c>
      <c r="D60" s="382">
        <f>D63+D67</f>
        <v>205</v>
      </c>
      <c r="E60" s="382">
        <f>E63+E67</f>
        <v>190</v>
      </c>
      <c r="F60" s="382">
        <f>F63+F67</f>
        <v>216.2</v>
      </c>
      <c r="G60" s="382">
        <f>G63+G67</f>
        <v>190</v>
      </c>
      <c r="H60" s="382">
        <f aca="true" t="shared" si="9" ref="H60:Z60">H63+H67</f>
        <v>7</v>
      </c>
      <c r="I60" s="382">
        <f t="shared" si="9"/>
        <v>3</v>
      </c>
      <c r="J60" s="382">
        <f t="shared" si="9"/>
        <v>0</v>
      </c>
      <c r="K60" s="382">
        <f t="shared" si="9"/>
        <v>0</v>
      </c>
      <c r="L60" s="382">
        <f t="shared" si="9"/>
        <v>25</v>
      </c>
      <c r="M60" s="382">
        <f t="shared" si="9"/>
        <v>0</v>
      </c>
      <c r="N60" s="382">
        <f t="shared" si="9"/>
        <v>0</v>
      </c>
      <c r="O60" s="382">
        <f t="shared" si="9"/>
        <v>30</v>
      </c>
      <c r="P60" s="382">
        <f t="shared" si="9"/>
        <v>45</v>
      </c>
      <c r="Q60" s="382">
        <f t="shared" si="9"/>
        <v>5</v>
      </c>
      <c r="R60" s="382">
        <f t="shared" si="9"/>
        <v>0</v>
      </c>
      <c r="S60" s="382">
        <f t="shared" si="9"/>
        <v>40</v>
      </c>
      <c r="T60" s="382">
        <f t="shared" si="9"/>
        <v>0</v>
      </c>
      <c r="U60" s="382">
        <f t="shared" si="9"/>
        <v>0</v>
      </c>
      <c r="V60" s="382">
        <f t="shared" si="9"/>
        <v>0</v>
      </c>
      <c r="W60" s="382">
        <f t="shared" si="9"/>
        <v>25</v>
      </c>
      <c r="X60" s="382">
        <f t="shared" si="9"/>
        <v>0</v>
      </c>
      <c r="Y60" s="382">
        <f t="shared" si="9"/>
        <v>10</v>
      </c>
      <c r="Z60" s="382">
        <f t="shared" si="9"/>
        <v>0</v>
      </c>
      <c r="AA60" s="395"/>
      <c r="AB60" s="379">
        <f>F60-D60</f>
        <v>11.199999999999989</v>
      </c>
      <c r="AC60" s="360">
        <f>F60/E60*100</f>
        <v>113.78947368421053</v>
      </c>
    </row>
    <row r="61" spans="1:29" ht="17.25">
      <c r="A61" s="370"/>
      <c r="B61" s="386" t="s">
        <v>39</v>
      </c>
      <c r="C61" s="380" t="s">
        <v>17</v>
      </c>
      <c r="D61" s="382">
        <f>D65+D69</f>
        <v>184.5</v>
      </c>
      <c r="E61" s="382">
        <f>E65+E69</f>
        <v>171</v>
      </c>
      <c r="F61" s="382">
        <f>F65+F69</f>
        <v>194.58</v>
      </c>
      <c r="G61" s="382">
        <f>G65+G69</f>
        <v>171.95</v>
      </c>
      <c r="H61" s="382">
        <f aca="true" t="shared" si="10" ref="H61:Z61">H65+H69</f>
        <v>6.32</v>
      </c>
      <c r="I61" s="382">
        <f t="shared" si="10"/>
        <v>2.7299999999999995</v>
      </c>
      <c r="J61" s="382">
        <f t="shared" si="10"/>
        <v>0</v>
      </c>
      <c r="K61" s="382">
        <f t="shared" si="10"/>
        <v>0</v>
      </c>
      <c r="L61" s="382">
        <f t="shared" si="10"/>
        <v>22.5</v>
      </c>
      <c r="M61" s="382">
        <f t="shared" si="10"/>
        <v>0</v>
      </c>
      <c r="N61" s="382">
        <f t="shared" si="10"/>
        <v>0</v>
      </c>
      <c r="O61" s="382">
        <f t="shared" si="10"/>
        <v>27.1</v>
      </c>
      <c r="P61" s="382">
        <f t="shared" si="10"/>
        <v>40.6</v>
      </c>
      <c r="Q61" s="382">
        <f t="shared" si="10"/>
        <v>4.55</v>
      </c>
      <c r="R61" s="382">
        <f t="shared" si="10"/>
        <v>0</v>
      </c>
      <c r="S61" s="382">
        <f t="shared" si="10"/>
        <v>36.3</v>
      </c>
      <c r="T61" s="382">
        <f t="shared" si="10"/>
        <v>0</v>
      </c>
      <c r="U61" s="382">
        <f t="shared" si="10"/>
        <v>0</v>
      </c>
      <c r="V61" s="382">
        <f t="shared" si="10"/>
        <v>0</v>
      </c>
      <c r="W61" s="382">
        <f t="shared" si="10"/>
        <v>22.75</v>
      </c>
      <c r="X61" s="382">
        <f t="shared" si="10"/>
        <v>0</v>
      </c>
      <c r="Y61" s="382">
        <f t="shared" si="10"/>
        <v>9.1</v>
      </c>
      <c r="Z61" s="382">
        <f t="shared" si="10"/>
        <v>0</v>
      </c>
      <c r="AA61" s="395"/>
      <c r="AB61" s="379">
        <f>F61-D61</f>
        <v>10.080000000000013</v>
      </c>
      <c r="AC61" s="360">
        <f>F61/E61*100</f>
        <v>113.78947368421053</v>
      </c>
    </row>
    <row r="62" spans="1:29" ht="17.25">
      <c r="A62" s="380" t="s">
        <v>18</v>
      </c>
      <c r="B62" s="386" t="s">
        <v>40</v>
      </c>
      <c r="C62" s="370"/>
      <c r="D62" s="371"/>
      <c r="E62" s="382"/>
      <c r="F62" s="373"/>
      <c r="G62" s="377"/>
      <c r="H62" s="396"/>
      <c r="I62" s="396"/>
      <c r="J62" s="396"/>
      <c r="K62" s="396"/>
      <c r="L62" s="396"/>
      <c r="M62" s="396"/>
      <c r="N62" s="396"/>
      <c r="O62" s="396"/>
      <c r="P62" s="396"/>
      <c r="Q62" s="396"/>
      <c r="R62" s="396"/>
      <c r="S62" s="396"/>
      <c r="T62" s="396"/>
      <c r="U62" s="396"/>
      <c r="V62" s="396"/>
      <c r="W62" s="396"/>
      <c r="X62" s="396"/>
      <c r="Y62" s="383"/>
      <c r="Z62" s="383"/>
      <c r="AA62" s="384"/>
      <c r="AB62" s="379">
        <f>F62-D62</f>
        <v>0</v>
      </c>
      <c r="AC62" s="360" t="e">
        <f>F62/E62*100</f>
        <v>#DIV/0!</v>
      </c>
    </row>
    <row r="63" spans="1:29" ht="17.25">
      <c r="A63" s="370" t="s">
        <v>64</v>
      </c>
      <c r="B63" s="381" t="s">
        <v>65</v>
      </c>
      <c r="C63" s="370" t="s">
        <v>15</v>
      </c>
      <c r="D63" s="371">
        <v>105</v>
      </c>
      <c r="E63" s="371">
        <v>90</v>
      </c>
      <c r="F63" s="373">
        <v>95.7</v>
      </c>
      <c r="G63" s="371">
        <f>SUM(H63:Z63)</f>
        <v>95</v>
      </c>
      <c r="H63" s="392">
        <v>5</v>
      </c>
      <c r="I63" s="392"/>
      <c r="J63" s="392"/>
      <c r="K63" s="392"/>
      <c r="L63" s="392">
        <v>25</v>
      </c>
      <c r="M63" s="392"/>
      <c r="N63" s="392"/>
      <c r="O63" s="392">
        <v>20</v>
      </c>
      <c r="P63" s="392">
        <v>35</v>
      </c>
      <c r="Q63" s="392"/>
      <c r="R63" s="392"/>
      <c r="S63" s="392">
        <v>10</v>
      </c>
      <c r="T63" s="392"/>
      <c r="U63" s="392"/>
      <c r="V63" s="392"/>
      <c r="W63" s="392"/>
      <c r="X63" s="392"/>
      <c r="Y63" s="372"/>
      <c r="Z63" s="372"/>
      <c r="AA63" s="384"/>
      <c r="AB63" s="379">
        <f>F63-D63</f>
        <v>-9.299999999999997</v>
      </c>
      <c r="AC63" s="360">
        <f>F63/E63*100</f>
        <v>106.33333333333334</v>
      </c>
    </row>
    <row r="64" spans="1:29" ht="17.25">
      <c r="A64" s="370" t="s">
        <v>64</v>
      </c>
      <c r="B64" s="381" t="s">
        <v>66</v>
      </c>
      <c r="C64" s="370" t="s">
        <v>21</v>
      </c>
      <c r="D64" s="371">
        <f>D65/D63*10</f>
        <v>9</v>
      </c>
      <c r="E64" s="371">
        <f>E65/E63*10</f>
        <v>9</v>
      </c>
      <c r="F64" s="371">
        <f>F65/F63*10</f>
        <v>9</v>
      </c>
      <c r="G64" s="371">
        <f>G65/G63*10</f>
        <v>9</v>
      </c>
      <c r="H64" s="392">
        <v>9</v>
      </c>
      <c r="I64" s="392"/>
      <c r="J64" s="392"/>
      <c r="K64" s="392"/>
      <c r="L64" s="392">
        <v>9</v>
      </c>
      <c r="M64" s="392"/>
      <c r="N64" s="392"/>
      <c r="O64" s="392">
        <v>9</v>
      </c>
      <c r="P64" s="392">
        <v>9</v>
      </c>
      <c r="Q64" s="392"/>
      <c r="R64" s="392"/>
      <c r="S64" s="392">
        <v>9</v>
      </c>
      <c r="T64" s="392"/>
      <c r="U64" s="392"/>
      <c r="V64" s="392"/>
      <c r="W64" s="392"/>
      <c r="X64" s="392"/>
      <c r="Y64" s="372"/>
      <c r="Z64" s="372"/>
      <c r="AA64" s="384"/>
      <c r="AB64" s="379">
        <f>F64-D64</f>
        <v>0</v>
      </c>
      <c r="AC64" s="360">
        <f>F64/E64*100</f>
        <v>100</v>
      </c>
    </row>
    <row r="65" spans="1:29" ht="17.25">
      <c r="A65" s="370" t="s">
        <v>64</v>
      </c>
      <c r="B65" s="381" t="s">
        <v>67</v>
      </c>
      <c r="C65" s="370" t="s">
        <v>17</v>
      </c>
      <c r="D65" s="371">
        <v>94.5</v>
      </c>
      <c r="E65" s="371">
        <v>81</v>
      </c>
      <c r="F65" s="371">
        <v>86.13000000000001</v>
      </c>
      <c r="G65" s="371">
        <f>SUM(H65:Z65)</f>
        <v>85.5</v>
      </c>
      <c r="H65" s="392">
        <v>4.5</v>
      </c>
      <c r="I65" s="392">
        <v>0</v>
      </c>
      <c r="J65" s="392"/>
      <c r="K65" s="392"/>
      <c r="L65" s="392">
        <v>22.5</v>
      </c>
      <c r="M65" s="392"/>
      <c r="N65" s="392">
        <v>0</v>
      </c>
      <c r="O65" s="392">
        <v>18</v>
      </c>
      <c r="P65" s="392">
        <v>31.5</v>
      </c>
      <c r="Q65" s="392">
        <v>0</v>
      </c>
      <c r="R65" s="392"/>
      <c r="S65" s="392">
        <v>9</v>
      </c>
      <c r="T65" s="392">
        <v>0</v>
      </c>
      <c r="U65" s="392">
        <v>0</v>
      </c>
      <c r="V65" s="392">
        <v>0</v>
      </c>
      <c r="W65" s="392">
        <v>0</v>
      </c>
      <c r="X65" s="392"/>
      <c r="Y65" s="392">
        <v>0</v>
      </c>
      <c r="Z65" s="392">
        <v>0</v>
      </c>
      <c r="AA65" s="384"/>
      <c r="AB65" s="379">
        <f>F65-D65</f>
        <v>-8.36999999999999</v>
      </c>
      <c r="AC65" s="360">
        <f>F65/E65*100</f>
        <v>106.33333333333334</v>
      </c>
    </row>
    <row r="66" spans="1:29" ht="17.25">
      <c r="A66" s="380" t="s">
        <v>22</v>
      </c>
      <c r="B66" s="386" t="s">
        <v>41</v>
      </c>
      <c r="C66" s="370"/>
      <c r="D66" s="371"/>
      <c r="E66" s="382"/>
      <c r="F66" s="373"/>
      <c r="G66" s="377"/>
      <c r="H66" s="396"/>
      <c r="I66" s="396"/>
      <c r="J66" s="396"/>
      <c r="K66" s="396"/>
      <c r="L66" s="396"/>
      <c r="M66" s="396"/>
      <c r="N66" s="396"/>
      <c r="O66" s="396"/>
      <c r="P66" s="396"/>
      <c r="Q66" s="396"/>
      <c r="R66" s="396"/>
      <c r="S66" s="396"/>
      <c r="T66" s="396"/>
      <c r="U66" s="396"/>
      <c r="V66" s="396"/>
      <c r="W66" s="396"/>
      <c r="X66" s="396"/>
      <c r="Y66" s="383"/>
      <c r="Z66" s="383"/>
      <c r="AA66" s="384"/>
      <c r="AB66" s="379">
        <f>F66-D66</f>
        <v>0</v>
      </c>
      <c r="AC66" s="360" t="e">
        <f>F66/E66*100</f>
        <v>#DIV/0!</v>
      </c>
    </row>
    <row r="67" spans="1:29" ht="17.25">
      <c r="A67" s="370" t="s">
        <v>64</v>
      </c>
      <c r="B67" s="381" t="s">
        <v>65</v>
      </c>
      <c r="C67" s="370" t="s">
        <v>15</v>
      </c>
      <c r="D67" s="371">
        <v>100</v>
      </c>
      <c r="E67" s="371">
        <v>100</v>
      </c>
      <c r="F67" s="373">
        <v>120.5</v>
      </c>
      <c r="G67" s="371">
        <f>SUM(H67:Z67)</f>
        <v>95</v>
      </c>
      <c r="H67" s="392">
        <v>2</v>
      </c>
      <c r="I67" s="392">
        <v>3</v>
      </c>
      <c r="J67" s="392"/>
      <c r="K67" s="392"/>
      <c r="L67" s="392"/>
      <c r="M67" s="392"/>
      <c r="N67" s="392"/>
      <c r="O67" s="392">
        <v>10</v>
      </c>
      <c r="P67" s="392">
        <v>10</v>
      </c>
      <c r="Q67" s="392">
        <v>5</v>
      </c>
      <c r="R67" s="392"/>
      <c r="S67" s="392">
        <v>30</v>
      </c>
      <c r="T67" s="392"/>
      <c r="U67" s="392"/>
      <c r="V67" s="392"/>
      <c r="W67" s="392">
        <v>25</v>
      </c>
      <c r="X67" s="392"/>
      <c r="Y67" s="372">
        <v>10</v>
      </c>
      <c r="Z67" s="372"/>
      <c r="AA67" s="384"/>
      <c r="AB67" s="379">
        <f>F67-D67</f>
        <v>20.5</v>
      </c>
      <c r="AC67" s="360">
        <f>F67/E67*100</f>
        <v>120.5</v>
      </c>
    </row>
    <row r="68" spans="1:29" ht="17.25">
      <c r="A68" s="370" t="s">
        <v>64</v>
      </c>
      <c r="B68" s="381" t="s">
        <v>66</v>
      </c>
      <c r="C68" s="370" t="s">
        <v>21</v>
      </c>
      <c r="D68" s="371">
        <f>D69/D67*10</f>
        <v>9</v>
      </c>
      <c r="E68" s="371">
        <f>E69/E67*10</f>
        <v>9</v>
      </c>
      <c r="F68" s="371">
        <f>F69/F67*10</f>
        <v>9</v>
      </c>
      <c r="G68" s="371">
        <f>G69/G67*10</f>
        <v>9.1</v>
      </c>
      <c r="H68" s="392">
        <v>9.1</v>
      </c>
      <c r="I68" s="392">
        <v>9.1</v>
      </c>
      <c r="J68" s="392"/>
      <c r="K68" s="392"/>
      <c r="L68" s="392"/>
      <c r="M68" s="392"/>
      <c r="N68" s="392"/>
      <c r="O68" s="392">
        <v>9.1</v>
      </c>
      <c r="P68" s="392">
        <v>9.1</v>
      </c>
      <c r="Q68" s="392">
        <v>9.1</v>
      </c>
      <c r="R68" s="392"/>
      <c r="S68" s="392">
        <v>9.1</v>
      </c>
      <c r="T68" s="392"/>
      <c r="U68" s="392"/>
      <c r="V68" s="392"/>
      <c r="W68" s="392">
        <v>9.1</v>
      </c>
      <c r="X68" s="392"/>
      <c r="Y68" s="372">
        <v>9.1</v>
      </c>
      <c r="Z68" s="372"/>
      <c r="AA68" s="384"/>
      <c r="AB68" s="379">
        <f>F68-D68</f>
        <v>0</v>
      </c>
      <c r="AC68" s="360">
        <f>F68/E68*100</f>
        <v>100</v>
      </c>
    </row>
    <row r="69" spans="1:29" ht="17.25">
      <c r="A69" s="370" t="s">
        <v>64</v>
      </c>
      <c r="B69" s="381" t="s">
        <v>67</v>
      </c>
      <c r="C69" s="370" t="s">
        <v>17</v>
      </c>
      <c r="D69" s="371">
        <v>90</v>
      </c>
      <c r="E69" s="371">
        <v>90</v>
      </c>
      <c r="F69" s="371">
        <v>108.45</v>
      </c>
      <c r="G69" s="371">
        <f>SUM(H69:Z69)</f>
        <v>86.44999999999999</v>
      </c>
      <c r="H69" s="392">
        <v>1.8199999999999998</v>
      </c>
      <c r="I69" s="392">
        <v>2.7299999999999995</v>
      </c>
      <c r="J69" s="392">
        <v>0</v>
      </c>
      <c r="K69" s="392">
        <v>0</v>
      </c>
      <c r="L69" s="392">
        <v>0</v>
      </c>
      <c r="M69" s="392">
        <v>0</v>
      </c>
      <c r="N69" s="392">
        <v>0</v>
      </c>
      <c r="O69" s="392">
        <v>9.1</v>
      </c>
      <c r="P69" s="392">
        <v>9.1</v>
      </c>
      <c r="Q69" s="392">
        <v>4.55</v>
      </c>
      <c r="R69" s="392">
        <v>0</v>
      </c>
      <c r="S69" s="392">
        <v>27.3</v>
      </c>
      <c r="T69" s="392">
        <v>0</v>
      </c>
      <c r="U69" s="392">
        <v>0</v>
      </c>
      <c r="V69" s="392">
        <v>0</v>
      </c>
      <c r="W69" s="392">
        <v>22.75</v>
      </c>
      <c r="X69" s="392">
        <v>0</v>
      </c>
      <c r="Y69" s="392">
        <v>9.1</v>
      </c>
      <c r="Z69" s="392">
        <v>0</v>
      </c>
      <c r="AA69" s="384"/>
      <c r="AB69" s="379">
        <f>F69-D69</f>
        <v>18.450000000000003</v>
      </c>
      <c r="AC69" s="360">
        <f>F69/E69*100</f>
        <v>120.5</v>
      </c>
    </row>
    <row r="70" spans="1:29" ht="17.25">
      <c r="A70" s="365">
        <v>2</v>
      </c>
      <c r="B70" s="369" t="s">
        <v>42</v>
      </c>
      <c r="C70" s="370"/>
      <c r="D70" s="371"/>
      <c r="E70" s="377"/>
      <c r="F70" s="214"/>
      <c r="G70" s="371"/>
      <c r="H70" s="392"/>
      <c r="I70" s="392"/>
      <c r="J70" s="392"/>
      <c r="K70" s="392"/>
      <c r="L70" s="392"/>
      <c r="M70" s="392"/>
      <c r="N70" s="392"/>
      <c r="O70" s="392"/>
      <c r="P70" s="392"/>
      <c r="Q70" s="392"/>
      <c r="R70" s="392"/>
      <c r="S70" s="392"/>
      <c r="T70" s="392"/>
      <c r="U70" s="392"/>
      <c r="V70" s="392"/>
      <c r="W70" s="392"/>
      <c r="X70" s="392"/>
      <c r="Y70" s="372"/>
      <c r="Z70" s="372"/>
      <c r="AA70" s="384"/>
      <c r="AB70" s="379">
        <f>F70-D70</f>
        <v>0</v>
      </c>
      <c r="AC70" s="360" t="e">
        <f>F70/E70*100</f>
        <v>#DIV/0!</v>
      </c>
    </row>
    <row r="71" spans="1:29" ht="17.25">
      <c r="A71" s="370" t="s">
        <v>18</v>
      </c>
      <c r="B71" s="381" t="s">
        <v>43</v>
      </c>
      <c r="C71" s="370"/>
      <c r="D71" s="371"/>
      <c r="E71" s="382"/>
      <c r="F71" s="373"/>
      <c r="G71" s="371"/>
      <c r="H71" s="392"/>
      <c r="I71" s="392"/>
      <c r="J71" s="392"/>
      <c r="K71" s="392"/>
      <c r="L71" s="392"/>
      <c r="M71" s="392"/>
      <c r="N71" s="392"/>
      <c r="O71" s="392"/>
      <c r="P71" s="392"/>
      <c r="Q71" s="392"/>
      <c r="R71" s="392"/>
      <c r="S71" s="392"/>
      <c r="T71" s="392"/>
      <c r="U71" s="392"/>
      <c r="V71" s="392"/>
      <c r="W71" s="392"/>
      <c r="X71" s="392"/>
      <c r="Y71" s="372"/>
      <c r="Z71" s="372"/>
      <c r="AA71" s="384"/>
      <c r="AB71" s="379">
        <f>F71-D71</f>
        <v>0</v>
      </c>
      <c r="AC71" s="360" t="e">
        <f>F71/E71*100</f>
        <v>#DIV/0!</v>
      </c>
    </row>
    <row r="72" spans="1:29" ht="17.25">
      <c r="A72" s="370"/>
      <c r="B72" s="381" t="s">
        <v>20</v>
      </c>
      <c r="C72" s="370" t="s">
        <v>15</v>
      </c>
      <c r="D72" s="371">
        <v>471.5</v>
      </c>
      <c r="E72" s="371">
        <v>471.5</v>
      </c>
      <c r="F72" s="373">
        <v>546</v>
      </c>
      <c r="G72" s="392">
        <f>SUM(H72:Z72)</f>
        <v>746</v>
      </c>
      <c r="H72" s="392"/>
      <c r="I72" s="392"/>
      <c r="J72" s="392"/>
      <c r="K72" s="392"/>
      <c r="L72" s="392"/>
      <c r="M72" s="392"/>
      <c r="N72" s="392">
        <v>13.5</v>
      </c>
      <c r="O72" s="392">
        <v>5.24</v>
      </c>
      <c r="P72" s="392">
        <v>20</v>
      </c>
      <c r="Q72" s="392"/>
      <c r="R72" s="392"/>
      <c r="S72" s="392"/>
      <c r="T72" s="392"/>
      <c r="U72" s="392">
        <f>U73</f>
        <v>50</v>
      </c>
      <c r="V72" s="392">
        <f>474.9+V73</f>
        <v>624.9</v>
      </c>
      <c r="W72" s="392">
        <v>32.36</v>
      </c>
      <c r="X72" s="392"/>
      <c r="Y72" s="372"/>
      <c r="Z72" s="372"/>
      <c r="AA72" s="384"/>
      <c r="AB72" s="379">
        <f>F72-D72</f>
        <v>74.5</v>
      </c>
      <c r="AC72" s="360">
        <f>F72/E72*100</f>
        <v>115.80063626723222</v>
      </c>
    </row>
    <row r="73" spans="1:29" ht="17.25">
      <c r="A73" s="370"/>
      <c r="B73" s="386" t="s">
        <v>55</v>
      </c>
      <c r="C73" s="380"/>
      <c r="D73" s="382"/>
      <c r="E73" s="382"/>
      <c r="F73" s="394">
        <f>F72-E72</f>
        <v>74.5</v>
      </c>
      <c r="G73" s="397">
        <f>SUM(H73:Z73)</f>
        <v>200</v>
      </c>
      <c r="H73" s="397"/>
      <c r="I73" s="397"/>
      <c r="J73" s="397"/>
      <c r="K73" s="397"/>
      <c r="L73" s="397"/>
      <c r="M73" s="397"/>
      <c r="N73" s="397"/>
      <c r="O73" s="397"/>
      <c r="P73" s="397"/>
      <c r="Q73" s="397"/>
      <c r="R73" s="397"/>
      <c r="S73" s="397"/>
      <c r="T73" s="397"/>
      <c r="U73" s="397">
        <v>50</v>
      </c>
      <c r="V73" s="397">
        <v>150</v>
      </c>
      <c r="W73" s="397"/>
      <c r="X73" s="397"/>
      <c r="Y73" s="398"/>
      <c r="Z73" s="398"/>
      <c r="AA73" s="384"/>
      <c r="AB73" s="379">
        <f>F73-D73</f>
        <v>74.5</v>
      </c>
      <c r="AC73" s="360" t="e">
        <f>F73/E73*100</f>
        <v>#DIV/0!</v>
      </c>
    </row>
    <row r="74" spans="1:29" ht="17.25">
      <c r="A74" s="370"/>
      <c r="B74" s="381" t="s">
        <v>44</v>
      </c>
      <c r="C74" s="370" t="s">
        <v>17</v>
      </c>
      <c r="D74" s="371">
        <v>500</v>
      </c>
      <c r="E74" s="371">
        <v>520</v>
      </c>
      <c r="F74" s="373">
        <v>520</v>
      </c>
      <c r="G74" s="392">
        <f>SUM(H74:Z74)</f>
        <v>600</v>
      </c>
      <c r="H74" s="392">
        <v>0</v>
      </c>
      <c r="I74" s="392">
        <v>0</v>
      </c>
      <c r="J74" s="392"/>
      <c r="K74" s="392">
        <v>0</v>
      </c>
      <c r="L74" s="392">
        <v>0</v>
      </c>
      <c r="M74" s="392">
        <v>0</v>
      </c>
      <c r="N74" s="392">
        <v>3</v>
      </c>
      <c r="O74" s="392">
        <v>7</v>
      </c>
      <c r="P74" s="392">
        <v>35</v>
      </c>
      <c r="Q74" s="392">
        <v>0</v>
      </c>
      <c r="R74" s="392">
        <v>0</v>
      </c>
      <c r="S74" s="392">
        <v>0</v>
      </c>
      <c r="T74" s="392">
        <v>0</v>
      </c>
      <c r="U74" s="392">
        <v>0</v>
      </c>
      <c r="V74" s="392">
        <v>535</v>
      </c>
      <c r="W74" s="392">
        <v>20</v>
      </c>
      <c r="X74" s="392">
        <v>0</v>
      </c>
      <c r="Y74" s="392">
        <v>0</v>
      </c>
      <c r="Z74" s="392">
        <v>0</v>
      </c>
      <c r="AA74" s="384"/>
      <c r="AB74" s="379">
        <f>F74-D74</f>
        <v>20</v>
      </c>
      <c r="AC74" s="360">
        <f>F74/E74*100</f>
        <v>100</v>
      </c>
    </row>
    <row r="75" spans="1:29" ht="17.25">
      <c r="A75" s="370" t="s">
        <v>22</v>
      </c>
      <c r="B75" s="381" t="s">
        <v>68</v>
      </c>
      <c r="C75" s="370"/>
      <c r="D75" s="371"/>
      <c r="E75" s="382"/>
      <c r="F75" s="391"/>
      <c r="G75" s="371"/>
      <c r="H75" s="372"/>
      <c r="I75" s="372"/>
      <c r="J75" s="372"/>
      <c r="K75" s="372"/>
      <c r="L75" s="372"/>
      <c r="M75" s="372"/>
      <c r="N75" s="372"/>
      <c r="O75" s="372"/>
      <c r="P75" s="372"/>
      <c r="Q75" s="372"/>
      <c r="R75" s="372"/>
      <c r="S75" s="372"/>
      <c r="T75" s="372"/>
      <c r="U75" s="372"/>
      <c r="V75" s="372"/>
      <c r="W75" s="372"/>
      <c r="X75" s="372"/>
      <c r="Y75" s="372"/>
      <c r="Z75" s="372"/>
      <c r="AA75" s="384"/>
      <c r="AB75" s="379">
        <f>F75-D75</f>
        <v>0</v>
      </c>
      <c r="AC75" s="360" t="e">
        <f>F75/E75*100</f>
        <v>#DIV/0!</v>
      </c>
    </row>
    <row r="76" spans="1:29" ht="17.25">
      <c r="A76" s="370"/>
      <c r="B76" s="381" t="s">
        <v>20</v>
      </c>
      <c r="C76" s="370" t="s">
        <v>15</v>
      </c>
      <c r="D76" s="371">
        <v>1291.9</v>
      </c>
      <c r="E76" s="371">
        <v>1291.853</v>
      </c>
      <c r="F76" s="373">
        <v>1291.9</v>
      </c>
      <c r="G76" s="392">
        <f>SUM(H76:Z76)</f>
        <v>1291.853</v>
      </c>
      <c r="H76" s="392"/>
      <c r="I76" s="392"/>
      <c r="J76" s="392">
        <v>529.25</v>
      </c>
      <c r="K76" s="392"/>
      <c r="L76" s="392">
        <v>99.03</v>
      </c>
      <c r="M76" s="392"/>
      <c r="N76" s="392"/>
      <c r="O76" s="392"/>
      <c r="P76" s="392"/>
      <c r="Q76" s="392">
        <v>247.808</v>
      </c>
      <c r="R76" s="392">
        <v>79.33</v>
      </c>
      <c r="S76" s="392">
        <v>336.435</v>
      </c>
      <c r="T76" s="392"/>
      <c r="U76" s="392"/>
      <c r="V76" s="392"/>
      <c r="W76" s="392"/>
      <c r="X76" s="392"/>
      <c r="Y76" s="392"/>
      <c r="Z76" s="392"/>
      <c r="AA76" s="384"/>
      <c r="AB76" s="379">
        <f>F76-D76</f>
        <v>0</v>
      </c>
      <c r="AC76" s="360">
        <f>F76/E76*100</f>
        <v>100.00363818483993</v>
      </c>
    </row>
    <row r="77" spans="1:29" s="359" customFormat="1" ht="17.25">
      <c r="A77" s="365" t="s">
        <v>45</v>
      </c>
      <c r="B77" s="369" t="s">
        <v>452</v>
      </c>
      <c r="C77" s="365"/>
      <c r="D77" s="214"/>
      <c r="E77" s="214"/>
      <c r="F77" s="393"/>
      <c r="G77" s="389"/>
      <c r="H77" s="389"/>
      <c r="I77" s="389"/>
      <c r="J77" s="389"/>
      <c r="K77" s="389"/>
      <c r="L77" s="389"/>
      <c r="M77" s="389"/>
      <c r="N77" s="389"/>
      <c r="O77" s="389"/>
      <c r="P77" s="389"/>
      <c r="Q77" s="389"/>
      <c r="R77" s="389"/>
      <c r="S77" s="389"/>
      <c r="T77" s="389"/>
      <c r="U77" s="389"/>
      <c r="V77" s="389"/>
      <c r="W77" s="389"/>
      <c r="X77" s="389"/>
      <c r="Y77" s="389"/>
      <c r="Z77" s="389"/>
      <c r="AA77" s="384"/>
      <c r="AB77" s="379">
        <f>F77-D77</f>
        <v>0</v>
      </c>
      <c r="AC77" s="360" t="e">
        <f>F77/E77*100</f>
        <v>#DIV/0!</v>
      </c>
    </row>
    <row r="78" spans="1:29" ht="17.25">
      <c r="A78" s="370">
        <v>1</v>
      </c>
      <c r="B78" s="381" t="s">
        <v>453</v>
      </c>
      <c r="C78" s="370"/>
      <c r="D78" s="371"/>
      <c r="E78" s="382"/>
      <c r="F78" s="391"/>
      <c r="G78" s="371"/>
      <c r="H78" s="372"/>
      <c r="I78" s="372"/>
      <c r="J78" s="372"/>
      <c r="K78" s="372"/>
      <c r="L78" s="372"/>
      <c r="M78" s="372"/>
      <c r="N78" s="372"/>
      <c r="O78" s="372"/>
      <c r="P78" s="372"/>
      <c r="Q78" s="372"/>
      <c r="R78" s="372"/>
      <c r="S78" s="372"/>
      <c r="T78" s="372"/>
      <c r="U78" s="372"/>
      <c r="V78" s="372"/>
      <c r="W78" s="372"/>
      <c r="X78" s="372"/>
      <c r="Y78" s="372"/>
      <c r="Z78" s="372"/>
      <c r="AA78" s="384"/>
      <c r="AB78" s="379">
        <f>F78-D78</f>
        <v>0</v>
      </c>
      <c r="AC78" s="360" t="e">
        <f>F78/E78*100</f>
        <v>#DIV/0!</v>
      </c>
    </row>
    <row r="79" spans="1:29" ht="17.25">
      <c r="A79" s="370"/>
      <c r="B79" s="381" t="s">
        <v>20</v>
      </c>
      <c r="C79" s="370" t="s">
        <v>15</v>
      </c>
      <c r="D79" s="371"/>
      <c r="E79" s="371"/>
      <c r="F79" s="373"/>
      <c r="G79" s="392">
        <f>SUM(H79:Z79)</f>
        <v>100</v>
      </c>
      <c r="H79" s="392"/>
      <c r="I79" s="392"/>
      <c r="J79" s="392"/>
      <c r="K79" s="392"/>
      <c r="L79" s="392"/>
      <c r="M79" s="392"/>
      <c r="N79" s="392"/>
      <c r="O79" s="392"/>
      <c r="P79" s="392"/>
      <c r="Q79" s="392"/>
      <c r="R79" s="392"/>
      <c r="S79" s="392"/>
      <c r="T79" s="392"/>
      <c r="U79" s="392">
        <v>100</v>
      </c>
      <c r="V79" s="392"/>
      <c r="W79" s="392"/>
      <c r="X79" s="392"/>
      <c r="Y79" s="392"/>
      <c r="Z79" s="392"/>
      <c r="AA79" s="384"/>
      <c r="AB79" s="379">
        <f>F79-D79</f>
        <v>0</v>
      </c>
      <c r="AC79" s="360" t="e">
        <f>F79/E79*100</f>
        <v>#DIV/0!</v>
      </c>
    </row>
    <row r="80" spans="1:29" ht="17.25">
      <c r="A80" s="370">
        <v>2</v>
      </c>
      <c r="B80" s="381" t="s">
        <v>454</v>
      </c>
      <c r="C80" s="370"/>
      <c r="D80" s="371"/>
      <c r="E80" s="371"/>
      <c r="F80" s="373"/>
      <c r="G80" s="392">
        <f>SUM(H80:Z80)</f>
        <v>0</v>
      </c>
      <c r="H80" s="392"/>
      <c r="I80" s="392"/>
      <c r="J80" s="392"/>
      <c r="K80" s="392"/>
      <c r="L80" s="392"/>
      <c r="M80" s="392"/>
      <c r="N80" s="392"/>
      <c r="O80" s="392"/>
      <c r="P80" s="392"/>
      <c r="Q80" s="392"/>
      <c r="R80" s="392"/>
      <c r="S80" s="392"/>
      <c r="T80" s="392"/>
      <c r="U80" s="392"/>
      <c r="V80" s="392"/>
      <c r="W80" s="392"/>
      <c r="X80" s="392"/>
      <c r="Y80" s="392"/>
      <c r="Z80" s="392"/>
      <c r="AA80" s="384"/>
      <c r="AB80" s="379">
        <f>F80-D80</f>
        <v>0</v>
      </c>
      <c r="AC80" s="360" t="e">
        <f>F80/E80*100</f>
        <v>#DIV/0!</v>
      </c>
    </row>
    <row r="81" spans="1:29" ht="17.25">
      <c r="A81" s="370"/>
      <c r="B81" s="381" t="s">
        <v>20</v>
      </c>
      <c r="C81" s="370" t="s">
        <v>15</v>
      </c>
      <c r="D81" s="371"/>
      <c r="E81" s="371"/>
      <c r="F81" s="373"/>
      <c r="G81" s="392">
        <f>SUM(H81:Z81)</f>
        <v>130</v>
      </c>
      <c r="H81" s="392"/>
      <c r="I81" s="392"/>
      <c r="J81" s="392"/>
      <c r="K81" s="392"/>
      <c r="L81" s="392"/>
      <c r="M81" s="392"/>
      <c r="N81" s="392"/>
      <c r="O81" s="392"/>
      <c r="P81" s="392"/>
      <c r="Q81" s="392"/>
      <c r="R81" s="392"/>
      <c r="S81" s="392"/>
      <c r="T81" s="392"/>
      <c r="U81" s="392"/>
      <c r="V81" s="392"/>
      <c r="W81" s="392">
        <v>100</v>
      </c>
      <c r="X81" s="392"/>
      <c r="Y81" s="392">
        <v>30</v>
      </c>
      <c r="Z81" s="392"/>
      <c r="AA81" s="384"/>
      <c r="AB81" s="379">
        <f>F81-D81</f>
        <v>0</v>
      </c>
      <c r="AC81" s="360" t="e">
        <f>F81/E81*100</f>
        <v>#DIV/0!</v>
      </c>
    </row>
    <row r="82" spans="1:29" ht="17.25">
      <c r="A82" s="370">
        <v>3</v>
      </c>
      <c r="B82" s="381" t="s">
        <v>451</v>
      </c>
      <c r="C82" s="370"/>
      <c r="D82" s="371"/>
      <c r="E82" s="371"/>
      <c r="F82" s="373"/>
      <c r="G82" s="392">
        <f>SUM(H82:Z82)</f>
        <v>0</v>
      </c>
      <c r="H82" s="392"/>
      <c r="I82" s="392"/>
      <c r="J82" s="392"/>
      <c r="K82" s="392"/>
      <c r="L82" s="392"/>
      <c r="M82" s="392"/>
      <c r="N82" s="392"/>
      <c r="O82" s="392"/>
      <c r="P82" s="392"/>
      <c r="Q82" s="392"/>
      <c r="R82" s="392"/>
      <c r="S82" s="392"/>
      <c r="T82" s="392"/>
      <c r="U82" s="392"/>
      <c r="V82" s="392"/>
      <c r="W82" s="392"/>
      <c r="X82" s="392"/>
      <c r="Y82" s="392"/>
      <c r="Z82" s="392"/>
      <c r="AA82" s="384"/>
      <c r="AB82" s="379">
        <f>F82-D82</f>
        <v>0</v>
      </c>
      <c r="AC82" s="360" t="e">
        <f>F82/E82*100</f>
        <v>#DIV/0!</v>
      </c>
    </row>
    <row r="83" spans="1:29" ht="17.25">
      <c r="A83" s="370"/>
      <c r="B83" s="381" t="s">
        <v>20</v>
      </c>
      <c r="C83" s="370" t="s">
        <v>15</v>
      </c>
      <c r="D83" s="371"/>
      <c r="E83" s="371"/>
      <c r="F83" s="373"/>
      <c r="G83" s="392">
        <f>SUM(H83:Z83)</f>
        <v>236</v>
      </c>
      <c r="H83" s="392">
        <v>15</v>
      </c>
      <c r="I83" s="392">
        <v>30</v>
      </c>
      <c r="J83" s="392">
        <v>10</v>
      </c>
      <c r="K83" s="392">
        <v>10</v>
      </c>
      <c r="L83" s="392">
        <v>2</v>
      </c>
      <c r="M83" s="392"/>
      <c r="N83" s="392">
        <v>38</v>
      </c>
      <c r="O83" s="392">
        <v>10</v>
      </c>
      <c r="P83" s="392">
        <v>5</v>
      </c>
      <c r="Q83" s="392">
        <v>10</v>
      </c>
      <c r="R83" s="392">
        <v>5</v>
      </c>
      <c r="S83" s="392">
        <v>10</v>
      </c>
      <c r="T83" s="392">
        <v>1</v>
      </c>
      <c r="U83" s="392">
        <v>5</v>
      </c>
      <c r="V83" s="392">
        <v>10</v>
      </c>
      <c r="W83" s="392">
        <v>16</v>
      </c>
      <c r="X83" s="392">
        <v>20</v>
      </c>
      <c r="Y83" s="392">
        <v>21</v>
      </c>
      <c r="Z83" s="392">
        <v>18</v>
      </c>
      <c r="AA83" s="384"/>
      <c r="AB83" s="379">
        <f>F83-D83</f>
        <v>0</v>
      </c>
      <c r="AC83" s="360" t="e">
        <f>F83/E83*100</f>
        <v>#DIV/0!</v>
      </c>
    </row>
    <row r="84" spans="1:29" ht="17.25">
      <c r="A84" s="365" t="s">
        <v>48</v>
      </c>
      <c r="B84" s="369" t="s">
        <v>69</v>
      </c>
      <c r="C84" s="370"/>
      <c r="D84" s="371"/>
      <c r="E84" s="214"/>
      <c r="F84" s="214"/>
      <c r="G84" s="371"/>
      <c r="H84" s="397"/>
      <c r="I84" s="397"/>
      <c r="J84" s="397"/>
      <c r="K84" s="397"/>
      <c r="L84" s="397"/>
      <c r="M84" s="397"/>
      <c r="N84" s="397"/>
      <c r="O84" s="397"/>
      <c r="P84" s="397"/>
      <c r="Q84" s="397"/>
      <c r="R84" s="397"/>
      <c r="S84" s="397"/>
      <c r="T84" s="397"/>
      <c r="U84" s="397"/>
      <c r="V84" s="397"/>
      <c r="W84" s="397"/>
      <c r="X84" s="397"/>
      <c r="Y84" s="398"/>
      <c r="Z84" s="398"/>
      <c r="AA84" s="384"/>
      <c r="AB84" s="379">
        <f>F84-D84</f>
        <v>0</v>
      </c>
      <c r="AC84" s="360" t="e">
        <f>F84/E84*100</f>
        <v>#DIV/0!</v>
      </c>
    </row>
    <row r="85" spans="1:29" s="361" customFormat="1" ht="17.25">
      <c r="A85" s="370">
        <v>1</v>
      </c>
      <c r="B85" s="381" t="s">
        <v>351</v>
      </c>
      <c r="C85" s="370" t="s">
        <v>46</v>
      </c>
      <c r="D85" s="399">
        <v>18700</v>
      </c>
      <c r="E85" s="399">
        <v>18500</v>
      </c>
      <c r="F85" s="399">
        <v>18000</v>
      </c>
      <c r="G85" s="399">
        <f>SUM(H85:Z85)</f>
        <v>17128</v>
      </c>
      <c r="H85" s="391">
        <v>482</v>
      </c>
      <c r="I85" s="391">
        <v>715</v>
      </c>
      <c r="J85" s="391">
        <v>326</v>
      </c>
      <c r="K85" s="391">
        <v>296</v>
      </c>
      <c r="L85" s="391">
        <v>998</v>
      </c>
      <c r="M85" s="391">
        <v>136</v>
      </c>
      <c r="N85" s="391">
        <v>911</v>
      </c>
      <c r="O85" s="391">
        <v>550</v>
      </c>
      <c r="P85" s="391">
        <v>1050</v>
      </c>
      <c r="Q85" s="391">
        <v>995</v>
      </c>
      <c r="R85" s="391">
        <v>1150</v>
      </c>
      <c r="S85" s="391">
        <v>1235</v>
      </c>
      <c r="T85" s="391">
        <v>1506</v>
      </c>
      <c r="U85" s="391">
        <v>259</v>
      </c>
      <c r="V85" s="391">
        <v>396</v>
      </c>
      <c r="W85" s="391">
        <v>899</v>
      </c>
      <c r="X85" s="391">
        <v>2645</v>
      </c>
      <c r="Y85" s="391">
        <v>1364</v>
      </c>
      <c r="Z85" s="391">
        <v>1215</v>
      </c>
      <c r="AA85" s="384"/>
      <c r="AB85" s="379">
        <f>F85-D85</f>
        <v>-700</v>
      </c>
      <c r="AC85" s="360">
        <f>F85/E85*100</f>
        <v>97.2972972972973</v>
      </c>
    </row>
    <row r="86" spans="1:29" s="361" customFormat="1" ht="17.25">
      <c r="A86" s="370">
        <v>2</v>
      </c>
      <c r="B86" s="381" t="s">
        <v>352</v>
      </c>
      <c r="C86" s="370" t="s">
        <v>46</v>
      </c>
      <c r="D86" s="399">
        <v>18605</v>
      </c>
      <c r="E86" s="399">
        <v>18980</v>
      </c>
      <c r="F86" s="399">
        <v>18500</v>
      </c>
      <c r="G86" s="399">
        <f>SUM(H86:Z86)</f>
        <v>17886</v>
      </c>
      <c r="H86" s="391">
        <v>484</v>
      </c>
      <c r="I86" s="391">
        <v>905</v>
      </c>
      <c r="J86" s="391">
        <v>452</v>
      </c>
      <c r="K86" s="391">
        <v>1605</v>
      </c>
      <c r="L86" s="391">
        <v>778</v>
      </c>
      <c r="M86" s="391">
        <v>107</v>
      </c>
      <c r="N86" s="391">
        <v>1429</v>
      </c>
      <c r="O86" s="391">
        <v>1365</v>
      </c>
      <c r="P86" s="391">
        <v>1698</v>
      </c>
      <c r="Q86" s="391">
        <v>786</v>
      </c>
      <c r="R86" s="391">
        <v>758</v>
      </c>
      <c r="S86" s="391">
        <v>895</v>
      </c>
      <c r="T86" s="391">
        <v>1184</v>
      </c>
      <c r="U86" s="391">
        <v>573</v>
      </c>
      <c r="V86" s="391">
        <v>586</v>
      </c>
      <c r="W86" s="391">
        <v>1405</v>
      </c>
      <c r="X86" s="391">
        <v>985</v>
      </c>
      <c r="Y86" s="391">
        <v>911</v>
      </c>
      <c r="Z86" s="391">
        <v>980</v>
      </c>
      <c r="AA86" s="384"/>
      <c r="AB86" s="379">
        <f>F86-D86</f>
        <v>-105</v>
      </c>
      <c r="AC86" s="360">
        <f>F86/E86*100</f>
        <v>97.47102212855637</v>
      </c>
    </row>
    <row r="87" spans="1:29" s="361" customFormat="1" ht="17.25">
      <c r="A87" s="370">
        <v>3</v>
      </c>
      <c r="B87" s="381" t="s">
        <v>353</v>
      </c>
      <c r="C87" s="370" t="s">
        <v>46</v>
      </c>
      <c r="D87" s="399">
        <v>52020</v>
      </c>
      <c r="E87" s="399">
        <v>53000</v>
      </c>
      <c r="F87" s="399">
        <v>51940</v>
      </c>
      <c r="G87" s="399">
        <f>SUM(H87:Z87)</f>
        <v>52479</v>
      </c>
      <c r="H87" s="391">
        <v>2895</v>
      </c>
      <c r="I87" s="391">
        <v>3235</v>
      </c>
      <c r="J87" s="391">
        <v>967</v>
      </c>
      <c r="K87" s="391">
        <v>1830</v>
      </c>
      <c r="L87" s="391">
        <v>1153</v>
      </c>
      <c r="M87" s="391">
        <v>1535</v>
      </c>
      <c r="N87" s="391">
        <v>5545</v>
      </c>
      <c r="O87" s="391">
        <v>4521</v>
      </c>
      <c r="P87" s="391">
        <v>4150</v>
      </c>
      <c r="Q87" s="391">
        <v>1985</v>
      </c>
      <c r="R87" s="391">
        <v>2563</v>
      </c>
      <c r="S87" s="391">
        <v>4895</v>
      </c>
      <c r="T87" s="391">
        <v>1251</v>
      </c>
      <c r="U87" s="391">
        <v>884</v>
      </c>
      <c r="V87" s="391">
        <v>1659</v>
      </c>
      <c r="W87" s="391">
        <v>4897</v>
      </c>
      <c r="X87" s="391">
        <v>4587</v>
      </c>
      <c r="Y87" s="391">
        <v>2777</v>
      </c>
      <c r="Z87" s="391">
        <v>1150</v>
      </c>
      <c r="AA87" s="384"/>
      <c r="AB87" s="379">
        <f>F87-D87</f>
        <v>-80</v>
      </c>
      <c r="AC87" s="360">
        <f>F87/E87*100</f>
        <v>98</v>
      </c>
    </row>
    <row r="88" spans="1:29" s="361" customFormat="1" ht="17.25">
      <c r="A88" s="370">
        <v>4</v>
      </c>
      <c r="B88" s="381" t="s">
        <v>47</v>
      </c>
      <c r="C88" s="370" t="s">
        <v>46</v>
      </c>
      <c r="D88" s="399">
        <v>955000</v>
      </c>
      <c r="E88" s="399">
        <v>930500</v>
      </c>
      <c r="F88" s="399">
        <v>928000</v>
      </c>
      <c r="G88" s="399">
        <f>SUM(H88:Z88)</f>
        <v>896162</v>
      </c>
      <c r="H88" s="391">
        <v>53640</v>
      </c>
      <c r="I88" s="391">
        <v>64770</v>
      </c>
      <c r="J88" s="391">
        <v>26450</v>
      </c>
      <c r="K88" s="391">
        <v>47630</v>
      </c>
      <c r="L88" s="391">
        <v>19320</v>
      </c>
      <c r="M88" s="391">
        <v>12700</v>
      </c>
      <c r="N88" s="391">
        <v>101570</v>
      </c>
      <c r="O88" s="391">
        <v>54740</v>
      </c>
      <c r="P88" s="391">
        <v>42960</v>
      </c>
      <c r="Q88" s="391">
        <v>55270</v>
      </c>
      <c r="R88" s="391">
        <v>15370</v>
      </c>
      <c r="S88" s="391">
        <v>65320</v>
      </c>
      <c r="T88" s="391">
        <v>52990</v>
      </c>
      <c r="U88" s="391">
        <v>8740</v>
      </c>
      <c r="V88" s="391">
        <v>31460</v>
      </c>
      <c r="W88" s="391">
        <v>109480</v>
      </c>
      <c r="X88" s="391">
        <v>55002</v>
      </c>
      <c r="Y88" s="391">
        <v>42000</v>
      </c>
      <c r="Z88" s="391">
        <v>36750</v>
      </c>
      <c r="AA88" s="384"/>
      <c r="AB88" s="379">
        <f>F88-D88</f>
        <v>-27000</v>
      </c>
      <c r="AC88" s="360">
        <f>F88/E88*100</f>
        <v>99.73132724341752</v>
      </c>
    </row>
    <row r="89" spans="1:29" ht="17.25">
      <c r="A89" s="365" t="s">
        <v>51</v>
      </c>
      <c r="B89" s="369" t="s">
        <v>71</v>
      </c>
      <c r="C89" s="370"/>
      <c r="D89" s="371"/>
      <c r="E89" s="377"/>
      <c r="F89" s="373"/>
      <c r="G89" s="371"/>
      <c r="H89" s="372"/>
      <c r="I89" s="372"/>
      <c r="J89" s="372"/>
      <c r="K89" s="372"/>
      <c r="L89" s="372"/>
      <c r="M89" s="372"/>
      <c r="N89" s="372"/>
      <c r="O89" s="372"/>
      <c r="P89" s="372"/>
      <c r="Q89" s="372"/>
      <c r="R89" s="372"/>
      <c r="S89" s="372"/>
      <c r="T89" s="372"/>
      <c r="U89" s="372"/>
      <c r="V89" s="372"/>
      <c r="W89" s="372"/>
      <c r="X89" s="372"/>
      <c r="Y89" s="372"/>
      <c r="Z89" s="372"/>
      <c r="AA89" s="384"/>
      <c r="AB89" s="379">
        <f>F89-D89</f>
        <v>0</v>
      </c>
      <c r="AC89" s="360" t="e">
        <f>F89/E89*100</f>
        <v>#DIV/0!</v>
      </c>
    </row>
    <row r="90" spans="1:29" s="359" customFormat="1" ht="17.25">
      <c r="A90" s="365">
        <v>1</v>
      </c>
      <c r="B90" s="369" t="s">
        <v>354</v>
      </c>
      <c r="C90" s="365" t="s">
        <v>15</v>
      </c>
      <c r="D90" s="214">
        <v>295</v>
      </c>
      <c r="E90" s="214">
        <v>295</v>
      </c>
      <c r="F90" s="393">
        <v>295</v>
      </c>
      <c r="G90" s="214">
        <f>SUM(H90:Z90)</f>
        <v>295</v>
      </c>
      <c r="H90" s="393">
        <v>23.5</v>
      </c>
      <c r="I90" s="393">
        <v>14.9</v>
      </c>
      <c r="J90" s="393">
        <v>13</v>
      </c>
      <c r="K90" s="393">
        <v>19</v>
      </c>
      <c r="L90" s="393">
        <v>21</v>
      </c>
      <c r="M90" s="393">
        <v>10</v>
      </c>
      <c r="N90" s="393">
        <v>26</v>
      </c>
      <c r="O90" s="393">
        <v>42</v>
      </c>
      <c r="P90" s="393">
        <v>30</v>
      </c>
      <c r="Q90" s="393">
        <v>7</v>
      </c>
      <c r="R90" s="393">
        <v>7</v>
      </c>
      <c r="S90" s="393">
        <v>20.6</v>
      </c>
      <c r="T90" s="393">
        <v>10.8</v>
      </c>
      <c r="U90" s="393">
        <v>1</v>
      </c>
      <c r="V90" s="393">
        <v>24</v>
      </c>
      <c r="W90" s="393">
        <v>9</v>
      </c>
      <c r="X90" s="393">
        <v>1.7</v>
      </c>
      <c r="Y90" s="393">
        <v>13</v>
      </c>
      <c r="Z90" s="393">
        <v>1.5</v>
      </c>
      <c r="AA90" s="384"/>
      <c r="AB90" s="379">
        <f>F90-D90</f>
        <v>0</v>
      </c>
      <c r="AC90" s="360">
        <f>F90/E90*100</f>
        <v>100</v>
      </c>
    </row>
    <row r="91" spans="1:29" s="359" customFormat="1" ht="17.25">
      <c r="A91" s="365">
        <v>2</v>
      </c>
      <c r="B91" s="369" t="s">
        <v>27</v>
      </c>
      <c r="C91" s="365" t="s">
        <v>17</v>
      </c>
      <c r="D91" s="214">
        <f>D92+D93</f>
        <v>440.3</v>
      </c>
      <c r="E91" s="214">
        <f>E92+E93</f>
        <v>443</v>
      </c>
      <c r="F91" s="214">
        <f>F92+F93</f>
        <v>443</v>
      </c>
      <c r="G91" s="214">
        <f>SUM(H91:Z91)</f>
        <v>447.1</v>
      </c>
      <c r="H91" s="214">
        <v>30.8</v>
      </c>
      <c r="I91" s="214">
        <v>20.8</v>
      </c>
      <c r="J91" s="214">
        <v>19.2</v>
      </c>
      <c r="K91" s="214">
        <v>25.9</v>
      </c>
      <c r="L91" s="214">
        <v>28</v>
      </c>
      <c r="M91" s="214">
        <v>11.3</v>
      </c>
      <c r="N91" s="214">
        <v>38.01</v>
      </c>
      <c r="O91" s="214">
        <v>57.3</v>
      </c>
      <c r="P91" s="214">
        <v>43.2</v>
      </c>
      <c r="Q91" s="214">
        <v>11.3</v>
      </c>
      <c r="R91" s="214">
        <v>11.29</v>
      </c>
      <c r="S91" s="214">
        <v>28.8</v>
      </c>
      <c r="T91" s="214">
        <v>13</v>
      </c>
      <c r="U91" s="214">
        <v>47</v>
      </c>
      <c r="V91" s="214">
        <v>30</v>
      </c>
      <c r="W91" s="214">
        <v>11</v>
      </c>
      <c r="X91" s="214">
        <v>2.1</v>
      </c>
      <c r="Y91" s="214">
        <v>16.2</v>
      </c>
      <c r="Z91" s="214">
        <v>1.9</v>
      </c>
      <c r="AA91" s="384"/>
      <c r="AB91" s="379">
        <f>F91-D91</f>
        <v>2.6999999999999886</v>
      </c>
      <c r="AC91" s="360">
        <f>F91/E91*100</f>
        <v>100</v>
      </c>
    </row>
    <row r="92" spans="1:29" ht="17.25">
      <c r="A92" s="370" t="s">
        <v>18</v>
      </c>
      <c r="B92" s="381" t="s">
        <v>49</v>
      </c>
      <c r="C92" s="370" t="s">
        <v>17</v>
      </c>
      <c r="D92" s="371">
        <v>427</v>
      </c>
      <c r="E92" s="371">
        <v>430</v>
      </c>
      <c r="F92" s="371">
        <v>430</v>
      </c>
      <c r="G92" s="371">
        <f>SUM(H92:Z92)</f>
        <v>433.99999999999994</v>
      </c>
      <c r="H92" s="373">
        <v>30</v>
      </c>
      <c r="I92" s="373">
        <v>20</v>
      </c>
      <c r="J92" s="373">
        <v>18</v>
      </c>
      <c r="K92" s="373">
        <v>25</v>
      </c>
      <c r="L92" s="373">
        <v>28</v>
      </c>
      <c r="M92" s="373">
        <v>11</v>
      </c>
      <c r="N92" s="373">
        <v>37.41</v>
      </c>
      <c r="O92" s="373">
        <v>57</v>
      </c>
      <c r="P92" s="373">
        <v>43</v>
      </c>
      <c r="Q92" s="373">
        <v>9</v>
      </c>
      <c r="R92" s="373">
        <v>9.69</v>
      </c>
      <c r="S92" s="373">
        <v>26</v>
      </c>
      <c r="T92" s="373">
        <v>13</v>
      </c>
      <c r="U92" s="373">
        <v>47</v>
      </c>
      <c r="V92" s="373">
        <v>30</v>
      </c>
      <c r="W92" s="373">
        <v>11</v>
      </c>
      <c r="X92" s="373">
        <v>2</v>
      </c>
      <c r="Y92" s="373">
        <v>15</v>
      </c>
      <c r="Z92" s="373">
        <v>1.9</v>
      </c>
      <c r="AA92" s="384"/>
      <c r="AB92" s="379">
        <f>F92-D92</f>
        <v>3</v>
      </c>
      <c r="AC92" s="360">
        <f>F92/E92*100</f>
        <v>100</v>
      </c>
    </row>
    <row r="93" spans="1:30" ht="18.75">
      <c r="A93" s="370" t="s">
        <v>22</v>
      </c>
      <c r="B93" s="381" t="s">
        <v>50</v>
      </c>
      <c r="C93" s="370" t="s">
        <v>17</v>
      </c>
      <c r="D93" s="371">
        <v>13.3</v>
      </c>
      <c r="E93" s="371">
        <v>13</v>
      </c>
      <c r="F93" s="371">
        <v>13</v>
      </c>
      <c r="G93" s="371">
        <f>SUM(H93:Z93)</f>
        <v>13.1</v>
      </c>
      <c r="H93" s="373">
        <v>0.8</v>
      </c>
      <c r="I93" s="373">
        <v>0.8</v>
      </c>
      <c r="J93" s="373">
        <v>1.2</v>
      </c>
      <c r="K93" s="373">
        <v>0.9</v>
      </c>
      <c r="L93" s="373"/>
      <c r="M93" s="373">
        <v>0.3</v>
      </c>
      <c r="N93" s="373">
        <v>0.6</v>
      </c>
      <c r="O93" s="373">
        <v>0.3</v>
      </c>
      <c r="P93" s="373">
        <v>0.2</v>
      </c>
      <c r="Q93" s="373">
        <v>2.3</v>
      </c>
      <c r="R93" s="373">
        <v>1.6</v>
      </c>
      <c r="S93" s="373">
        <v>2.8</v>
      </c>
      <c r="T93" s="373"/>
      <c r="U93" s="373"/>
      <c r="V93" s="373"/>
      <c r="W93" s="373"/>
      <c r="X93" s="373">
        <v>0.1</v>
      </c>
      <c r="Y93" s="373">
        <v>1.2</v>
      </c>
      <c r="Z93" s="373"/>
      <c r="AA93" s="384"/>
      <c r="AB93" s="379">
        <f>F93-D93</f>
        <v>-0.3000000000000007</v>
      </c>
      <c r="AC93" s="360">
        <f>F93/E93*100</f>
        <v>100</v>
      </c>
      <c r="AD93" s="375"/>
    </row>
    <row r="94" spans="1:30" ht="18.75">
      <c r="A94" s="365" t="s">
        <v>140</v>
      </c>
      <c r="B94" s="369" t="s">
        <v>70</v>
      </c>
      <c r="C94" s="370"/>
      <c r="D94" s="371"/>
      <c r="E94" s="377"/>
      <c r="F94" s="373"/>
      <c r="G94" s="214">
        <v>0</v>
      </c>
      <c r="H94" s="372"/>
      <c r="I94" s="372"/>
      <c r="J94" s="372"/>
      <c r="K94" s="372"/>
      <c r="L94" s="372"/>
      <c r="M94" s="372"/>
      <c r="N94" s="392"/>
      <c r="O94" s="372"/>
      <c r="P94" s="372"/>
      <c r="Q94" s="372"/>
      <c r="R94" s="372"/>
      <c r="S94" s="372"/>
      <c r="T94" s="372"/>
      <c r="U94" s="372"/>
      <c r="V94" s="372"/>
      <c r="W94" s="372"/>
      <c r="X94" s="372"/>
      <c r="Y94" s="372"/>
      <c r="Z94" s="372"/>
      <c r="AA94" s="384"/>
      <c r="AB94" s="379">
        <f>F94-D94</f>
        <v>0</v>
      </c>
      <c r="AC94" s="360" t="e">
        <f>F94/E94*100</f>
        <v>#DIV/0!</v>
      </c>
      <c r="AD94" s="375"/>
    </row>
    <row r="95" spans="1:29" s="359" customFormat="1" ht="17.25">
      <c r="A95" s="365">
        <v>1</v>
      </c>
      <c r="B95" s="369" t="s">
        <v>52</v>
      </c>
      <c r="C95" s="365" t="s">
        <v>15</v>
      </c>
      <c r="D95" s="400">
        <f>+D96+D97+D98+D99+D103</f>
        <v>146.48</v>
      </c>
      <c r="E95" s="400">
        <f>+E96+E97+E98+E99+E103</f>
        <v>100</v>
      </c>
      <c r="F95" s="400">
        <f>+F96+F97+F98+F99+F103</f>
        <v>70</v>
      </c>
      <c r="G95" s="214">
        <f aca="true" t="shared" si="11" ref="G95:Z95">+G96+G97+G98+G99+G103</f>
        <v>4350</v>
      </c>
      <c r="H95" s="214">
        <f t="shared" si="11"/>
        <v>0</v>
      </c>
      <c r="I95" s="214">
        <f t="shared" si="11"/>
        <v>300</v>
      </c>
      <c r="J95" s="214">
        <f t="shared" si="11"/>
        <v>0</v>
      </c>
      <c r="K95" s="214">
        <f t="shared" si="11"/>
        <v>1000</v>
      </c>
      <c r="L95" s="214">
        <f t="shared" si="11"/>
        <v>510</v>
      </c>
      <c r="M95" s="214">
        <f t="shared" si="11"/>
        <v>0</v>
      </c>
      <c r="N95" s="214">
        <f t="shared" si="11"/>
        <v>320</v>
      </c>
      <c r="O95" s="214">
        <f t="shared" si="11"/>
        <v>0</v>
      </c>
      <c r="P95" s="214">
        <f t="shared" si="11"/>
        <v>0</v>
      </c>
      <c r="Q95" s="214">
        <f t="shared" si="11"/>
        <v>0</v>
      </c>
      <c r="R95" s="214">
        <f t="shared" si="11"/>
        <v>200</v>
      </c>
      <c r="S95" s="214">
        <f t="shared" si="11"/>
        <v>500</v>
      </c>
      <c r="T95" s="214">
        <f t="shared" si="11"/>
        <v>500</v>
      </c>
      <c r="U95" s="214">
        <f t="shared" si="11"/>
        <v>0</v>
      </c>
      <c r="V95" s="214">
        <f t="shared" si="11"/>
        <v>10</v>
      </c>
      <c r="W95" s="214">
        <f t="shared" si="11"/>
        <v>0</v>
      </c>
      <c r="X95" s="214">
        <f t="shared" si="11"/>
        <v>0</v>
      </c>
      <c r="Y95" s="214">
        <f t="shared" si="11"/>
        <v>10</v>
      </c>
      <c r="Z95" s="214">
        <f t="shared" si="11"/>
        <v>1000</v>
      </c>
      <c r="AA95" s="384"/>
      <c r="AB95" s="379">
        <f>F95-D95</f>
        <v>-76.47999999999999</v>
      </c>
      <c r="AC95" s="360">
        <f>F95/E95*100</f>
        <v>70</v>
      </c>
    </row>
    <row r="96" spans="1:30" ht="18.75">
      <c r="A96" s="370" t="s">
        <v>8</v>
      </c>
      <c r="B96" s="381" t="s">
        <v>53</v>
      </c>
      <c r="C96" s="370" t="s">
        <v>15</v>
      </c>
      <c r="D96" s="371">
        <v>80</v>
      </c>
      <c r="E96" s="371">
        <v>50</v>
      </c>
      <c r="F96" s="373">
        <v>50</v>
      </c>
      <c r="G96" s="214">
        <v>0</v>
      </c>
      <c r="H96" s="392"/>
      <c r="I96" s="392"/>
      <c r="J96" s="392"/>
      <c r="K96" s="392"/>
      <c r="L96" s="392"/>
      <c r="M96" s="392"/>
      <c r="N96" s="392"/>
      <c r="O96" s="392"/>
      <c r="P96" s="392"/>
      <c r="Q96" s="392"/>
      <c r="R96" s="392"/>
      <c r="S96" s="392"/>
      <c r="T96" s="392"/>
      <c r="U96" s="392"/>
      <c r="V96" s="392"/>
      <c r="W96" s="392"/>
      <c r="X96" s="392"/>
      <c r="Y96" s="372"/>
      <c r="Z96" s="372"/>
      <c r="AA96" s="384"/>
      <c r="AB96" s="379">
        <f>F96-D96</f>
        <v>-30</v>
      </c>
      <c r="AC96" s="360">
        <f>F96/E96*100</f>
        <v>100</v>
      </c>
      <c r="AD96" s="375"/>
    </row>
    <row r="97" spans="1:30" ht="18.75">
      <c r="A97" s="401" t="s">
        <v>8</v>
      </c>
      <c r="B97" s="381" t="s">
        <v>73</v>
      </c>
      <c r="C97" s="370" t="s">
        <v>15</v>
      </c>
      <c r="D97" s="371">
        <v>20</v>
      </c>
      <c r="E97" s="377"/>
      <c r="F97" s="373"/>
      <c r="G97" s="371">
        <v>10</v>
      </c>
      <c r="H97" s="373"/>
      <c r="I97" s="373"/>
      <c r="J97" s="373"/>
      <c r="K97" s="373"/>
      <c r="L97" s="373"/>
      <c r="M97" s="373"/>
      <c r="N97" s="373"/>
      <c r="O97" s="373"/>
      <c r="P97" s="373"/>
      <c r="Q97" s="373"/>
      <c r="R97" s="373"/>
      <c r="S97" s="373"/>
      <c r="T97" s="373"/>
      <c r="U97" s="373"/>
      <c r="V97" s="373">
        <v>10</v>
      </c>
      <c r="W97" s="373"/>
      <c r="X97" s="373"/>
      <c r="Y97" s="373"/>
      <c r="Z97" s="373"/>
      <c r="AA97" s="402"/>
      <c r="AB97" s="379">
        <f>F97-D97</f>
        <v>-20</v>
      </c>
      <c r="AC97" s="360" t="e">
        <f>F97/E97*100</f>
        <v>#DIV/0!</v>
      </c>
      <c r="AD97" s="375"/>
    </row>
    <row r="98" spans="1:30" ht="18.75">
      <c r="A98" s="401" t="s">
        <v>8</v>
      </c>
      <c r="B98" s="381" t="s">
        <v>75</v>
      </c>
      <c r="C98" s="370" t="s">
        <v>15</v>
      </c>
      <c r="D98" s="371">
        <v>16.88</v>
      </c>
      <c r="E98" s="377"/>
      <c r="F98" s="373">
        <v>20</v>
      </c>
      <c r="G98" s="371">
        <v>40</v>
      </c>
      <c r="H98" s="373"/>
      <c r="I98" s="373"/>
      <c r="J98" s="373"/>
      <c r="K98" s="373"/>
      <c r="L98" s="373">
        <v>10</v>
      </c>
      <c r="M98" s="373"/>
      <c r="N98" s="373">
        <v>20</v>
      </c>
      <c r="O98" s="373"/>
      <c r="P98" s="373"/>
      <c r="Q98" s="373"/>
      <c r="R98" s="373"/>
      <c r="S98" s="373"/>
      <c r="T98" s="373"/>
      <c r="U98" s="373"/>
      <c r="V98" s="373"/>
      <c r="W98" s="373"/>
      <c r="X98" s="373"/>
      <c r="Y98" s="373">
        <v>10</v>
      </c>
      <c r="Z98" s="373"/>
      <c r="AA98" s="402"/>
      <c r="AB98" s="379">
        <f>F98-D98</f>
        <v>3.120000000000001</v>
      </c>
      <c r="AC98" s="360" t="e">
        <f>F98/E98*100</f>
        <v>#DIV/0!</v>
      </c>
      <c r="AD98" s="375"/>
    </row>
    <row r="99" spans="1:30" ht="18.75">
      <c r="A99" s="370" t="s">
        <v>8</v>
      </c>
      <c r="B99" s="381" t="s">
        <v>74</v>
      </c>
      <c r="C99" s="370" t="s">
        <v>15</v>
      </c>
      <c r="D99" s="371">
        <v>29.6</v>
      </c>
      <c r="E99" s="371">
        <v>50</v>
      </c>
      <c r="F99" s="371"/>
      <c r="G99" s="214">
        <v>0</v>
      </c>
      <c r="H99" s="214"/>
      <c r="I99" s="214"/>
      <c r="J99" s="214"/>
      <c r="K99" s="214"/>
      <c r="L99" s="214"/>
      <c r="M99" s="214"/>
      <c r="N99" s="214"/>
      <c r="O99" s="214"/>
      <c r="P99" s="214"/>
      <c r="Q99" s="214"/>
      <c r="R99" s="214"/>
      <c r="S99" s="214"/>
      <c r="T99" s="214"/>
      <c r="U99" s="214"/>
      <c r="V99" s="214"/>
      <c r="W99" s="214"/>
      <c r="X99" s="214"/>
      <c r="Y99" s="214"/>
      <c r="Z99" s="389"/>
      <c r="AA99" s="384"/>
      <c r="AB99" s="379">
        <f>F99-D99</f>
        <v>-29.6</v>
      </c>
      <c r="AC99" s="360">
        <f>F99/E99*100</f>
        <v>0</v>
      </c>
      <c r="AD99" s="375"/>
    </row>
    <row r="100" spans="1:30" ht="18.75">
      <c r="A100" s="370" t="s">
        <v>8</v>
      </c>
      <c r="B100" s="381" t="s">
        <v>54</v>
      </c>
      <c r="C100" s="370" t="s">
        <v>15</v>
      </c>
      <c r="D100" s="371">
        <v>1566.09</v>
      </c>
      <c r="E100" s="371">
        <v>1666.09</v>
      </c>
      <c r="F100" s="373">
        <v>2554.47</v>
      </c>
      <c r="G100" s="371">
        <f>F100+G101</f>
        <v>5069.469999999999</v>
      </c>
      <c r="H100" s="392"/>
      <c r="I100" s="392"/>
      <c r="J100" s="392"/>
      <c r="K100" s="392"/>
      <c r="L100" s="392"/>
      <c r="M100" s="392"/>
      <c r="N100" s="392"/>
      <c r="O100" s="392"/>
      <c r="P100" s="392"/>
      <c r="Q100" s="392"/>
      <c r="R100" s="392"/>
      <c r="S100" s="392"/>
      <c r="T100" s="392"/>
      <c r="U100" s="392"/>
      <c r="V100" s="392"/>
      <c r="W100" s="392"/>
      <c r="X100" s="392"/>
      <c r="Y100" s="392"/>
      <c r="Z100" s="392"/>
      <c r="AA100" s="384"/>
      <c r="AB100" s="416" t="s">
        <v>450</v>
      </c>
      <c r="AC100" s="375"/>
      <c r="AD100" s="375"/>
    </row>
    <row r="101" spans="1:30" ht="18.75">
      <c r="A101" s="370"/>
      <c r="B101" s="403" t="s">
        <v>55</v>
      </c>
      <c r="C101" s="370"/>
      <c r="D101" s="371">
        <v>149.52</v>
      </c>
      <c r="E101" s="371">
        <v>100</v>
      </c>
      <c r="F101" s="371">
        <v>980</v>
      </c>
      <c r="G101" s="371">
        <f>SUM(H101:Z101)</f>
        <v>2515</v>
      </c>
      <c r="H101" s="371">
        <f aca="true" t="shared" si="12" ref="H101:Z101">H102</f>
        <v>15</v>
      </c>
      <c r="I101" s="371">
        <f t="shared" si="12"/>
        <v>100</v>
      </c>
      <c r="J101" s="371">
        <f t="shared" si="12"/>
        <v>50</v>
      </c>
      <c r="K101" s="371">
        <f t="shared" si="12"/>
        <v>50</v>
      </c>
      <c r="L101" s="371">
        <f t="shared" si="12"/>
        <v>100</v>
      </c>
      <c r="M101" s="371">
        <f t="shared" si="12"/>
        <v>0</v>
      </c>
      <c r="N101" s="371">
        <f t="shared" si="12"/>
        <v>200</v>
      </c>
      <c r="O101" s="371">
        <f t="shared" si="12"/>
        <v>250</v>
      </c>
      <c r="P101" s="371">
        <f t="shared" si="12"/>
        <v>200</v>
      </c>
      <c r="Q101" s="371">
        <f t="shared" si="12"/>
        <v>150</v>
      </c>
      <c r="R101" s="371">
        <f t="shared" si="12"/>
        <v>100</v>
      </c>
      <c r="S101" s="371">
        <f t="shared" si="12"/>
        <v>250</v>
      </c>
      <c r="T101" s="371">
        <f t="shared" si="12"/>
        <v>100</v>
      </c>
      <c r="U101" s="371">
        <f t="shared" si="12"/>
        <v>50</v>
      </c>
      <c r="V101" s="371">
        <f t="shared" si="12"/>
        <v>150</v>
      </c>
      <c r="W101" s="371">
        <f t="shared" si="12"/>
        <v>200</v>
      </c>
      <c r="X101" s="371">
        <f t="shared" si="12"/>
        <v>200</v>
      </c>
      <c r="Y101" s="371">
        <f t="shared" si="12"/>
        <v>150</v>
      </c>
      <c r="Z101" s="371">
        <f t="shared" si="12"/>
        <v>200</v>
      </c>
      <c r="AA101" s="384"/>
      <c r="AB101" s="416"/>
      <c r="AC101" s="375"/>
      <c r="AD101" s="375"/>
    </row>
    <row r="102" spans="1:30" ht="18.75">
      <c r="A102" s="370"/>
      <c r="B102" s="403" t="s">
        <v>455</v>
      </c>
      <c r="C102" s="370"/>
      <c r="D102" s="371"/>
      <c r="E102" s="371"/>
      <c r="F102" s="373"/>
      <c r="G102" s="371">
        <f>SUM(H102:Z102)</f>
        <v>2515</v>
      </c>
      <c r="H102" s="392">
        <v>15</v>
      </c>
      <c r="I102" s="392">
        <v>100</v>
      </c>
      <c r="J102" s="392">
        <v>50</v>
      </c>
      <c r="K102" s="392">
        <v>50</v>
      </c>
      <c r="L102" s="392">
        <v>100</v>
      </c>
      <c r="M102" s="392"/>
      <c r="N102" s="392">
        <v>200</v>
      </c>
      <c r="O102" s="392">
        <v>250</v>
      </c>
      <c r="P102" s="392">
        <v>200</v>
      </c>
      <c r="Q102" s="392">
        <v>150</v>
      </c>
      <c r="R102" s="392">
        <v>100</v>
      </c>
      <c r="S102" s="392">
        <v>250</v>
      </c>
      <c r="T102" s="392">
        <v>100</v>
      </c>
      <c r="U102" s="392">
        <v>50</v>
      </c>
      <c r="V102" s="392">
        <v>150</v>
      </c>
      <c r="W102" s="392">
        <v>200</v>
      </c>
      <c r="X102" s="392">
        <v>200</v>
      </c>
      <c r="Y102" s="392">
        <v>150</v>
      </c>
      <c r="Z102" s="392">
        <v>200</v>
      </c>
      <c r="AA102" s="384"/>
      <c r="AB102" s="416"/>
      <c r="AC102" s="375"/>
      <c r="AD102" s="375"/>
    </row>
    <row r="103" spans="1:30" ht="16.5">
      <c r="A103" s="401" t="s">
        <v>8</v>
      </c>
      <c r="B103" s="403" t="s">
        <v>456</v>
      </c>
      <c r="C103" s="370"/>
      <c r="D103" s="371"/>
      <c r="E103" s="371"/>
      <c r="F103" s="371"/>
      <c r="G103" s="371">
        <f>SUM(H103:Z103)</f>
        <v>4300</v>
      </c>
      <c r="H103" s="392"/>
      <c r="I103" s="392">
        <v>300</v>
      </c>
      <c r="J103" s="392"/>
      <c r="K103" s="392">
        <v>1000</v>
      </c>
      <c r="L103" s="392">
        <v>500</v>
      </c>
      <c r="M103" s="392"/>
      <c r="N103" s="392">
        <v>300</v>
      </c>
      <c r="O103" s="392"/>
      <c r="P103" s="392"/>
      <c r="Q103" s="392"/>
      <c r="R103" s="392">
        <v>200</v>
      </c>
      <c r="S103" s="392">
        <v>500</v>
      </c>
      <c r="T103" s="392">
        <v>500</v>
      </c>
      <c r="U103" s="392"/>
      <c r="V103" s="392"/>
      <c r="W103" s="392"/>
      <c r="X103" s="392"/>
      <c r="Y103" s="392"/>
      <c r="Z103" s="392">
        <v>1000</v>
      </c>
      <c r="AA103" s="384"/>
      <c r="AB103" s="416"/>
      <c r="AC103" s="362"/>
      <c r="AD103" s="363"/>
    </row>
    <row r="104" spans="1:28" s="359" customFormat="1" ht="24" customHeight="1">
      <c r="A104" s="365">
        <v>2</v>
      </c>
      <c r="B104" s="369" t="s">
        <v>56</v>
      </c>
      <c r="C104" s="365" t="s">
        <v>15</v>
      </c>
      <c r="D104" s="214">
        <v>43350.82</v>
      </c>
      <c r="E104" s="214">
        <v>44186.420000000006</v>
      </c>
      <c r="F104" s="214">
        <v>44186.420000000006</v>
      </c>
      <c r="G104" s="214">
        <v>45421.27</v>
      </c>
      <c r="H104" s="392"/>
      <c r="I104" s="392"/>
      <c r="J104" s="392"/>
      <c r="K104" s="392"/>
      <c r="L104" s="392"/>
      <c r="M104" s="392"/>
      <c r="N104" s="392"/>
      <c r="O104" s="392"/>
      <c r="P104" s="392"/>
      <c r="Q104" s="392"/>
      <c r="R104" s="392"/>
      <c r="S104" s="392"/>
      <c r="T104" s="392"/>
      <c r="U104" s="392"/>
      <c r="V104" s="392"/>
      <c r="W104" s="392"/>
      <c r="X104" s="392"/>
      <c r="Y104" s="392"/>
      <c r="Z104" s="392"/>
      <c r="AA104" s="404"/>
      <c r="AB104" s="364"/>
    </row>
    <row r="105" spans="1:28" s="359" customFormat="1" ht="16.5">
      <c r="A105" s="365">
        <v>3</v>
      </c>
      <c r="B105" s="369" t="s">
        <v>355</v>
      </c>
      <c r="C105" s="365" t="s">
        <v>15</v>
      </c>
      <c r="D105" s="214">
        <f>D106+D107</f>
        <v>6175.89</v>
      </c>
      <c r="E105" s="214">
        <f>E106+E107</f>
        <v>6425.89</v>
      </c>
      <c r="F105" s="214">
        <f>F106+F107</f>
        <v>6426.09</v>
      </c>
      <c r="G105" s="214">
        <f>G106+G107</f>
        <v>3259.0599999999995</v>
      </c>
      <c r="H105" s="392"/>
      <c r="I105" s="392"/>
      <c r="J105" s="392"/>
      <c r="K105" s="392"/>
      <c r="L105" s="392"/>
      <c r="M105" s="392"/>
      <c r="N105" s="392"/>
      <c r="O105" s="392"/>
      <c r="P105" s="392"/>
      <c r="Q105" s="392"/>
      <c r="R105" s="392"/>
      <c r="S105" s="392"/>
      <c r="T105" s="392"/>
      <c r="U105" s="392"/>
      <c r="V105" s="392"/>
      <c r="W105" s="392"/>
      <c r="X105" s="392"/>
      <c r="Y105" s="392"/>
      <c r="Z105" s="392"/>
      <c r="AA105" s="384"/>
      <c r="AB105" s="364"/>
    </row>
    <row r="106" spans="1:30" ht="18.75">
      <c r="A106" s="370" t="s">
        <v>57</v>
      </c>
      <c r="B106" s="381" t="s">
        <v>58</v>
      </c>
      <c r="C106" s="370" t="s">
        <v>15</v>
      </c>
      <c r="D106" s="371">
        <v>700</v>
      </c>
      <c r="E106" s="371">
        <v>250</v>
      </c>
      <c r="F106" s="371">
        <v>250</v>
      </c>
      <c r="G106" s="214">
        <v>0</v>
      </c>
      <c r="H106" s="392"/>
      <c r="I106" s="392"/>
      <c r="J106" s="392"/>
      <c r="K106" s="392"/>
      <c r="L106" s="392"/>
      <c r="M106" s="392"/>
      <c r="N106" s="392"/>
      <c r="O106" s="392"/>
      <c r="P106" s="392"/>
      <c r="Q106" s="392"/>
      <c r="R106" s="392"/>
      <c r="S106" s="392"/>
      <c r="T106" s="392"/>
      <c r="U106" s="392"/>
      <c r="V106" s="392"/>
      <c r="W106" s="392"/>
      <c r="X106" s="392"/>
      <c r="Y106" s="392"/>
      <c r="Z106" s="392"/>
      <c r="AA106" s="384"/>
      <c r="AB106" s="364"/>
      <c r="AC106" s="375"/>
      <c r="AD106" s="375"/>
    </row>
    <row r="107" spans="1:30" ht="18.75">
      <c r="A107" s="370" t="s">
        <v>59</v>
      </c>
      <c r="B107" s="381" t="s">
        <v>60</v>
      </c>
      <c r="C107" s="370" t="s">
        <v>15</v>
      </c>
      <c r="D107" s="371">
        <v>5475.89</v>
      </c>
      <c r="E107" s="371">
        <v>6175.89</v>
      </c>
      <c r="F107" s="371">
        <v>6176.09</v>
      </c>
      <c r="G107" s="371">
        <f>SUM(H107:Z107)</f>
        <v>3259.0599999999995</v>
      </c>
      <c r="H107" s="392">
        <v>146.7</v>
      </c>
      <c r="I107" s="392">
        <v>238.9</v>
      </c>
      <c r="J107" s="392">
        <v>0</v>
      </c>
      <c r="K107" s="392">
        <v>358.82</v>
      </c>
      <c r="L107" s="392">
        <v>271.09</v>
      </c>
      <c r="M107" s="392">
        <v>0</v>
      </c>
      <c r="N107" s="392">
        <v>227.5</v>
      </c>
      <c r="O107" s="392">
        <v>445.22999999999996</v>
      </c>
      <c r="P107" s="392">
        <v>300.63</v>
      </c>
      <c r="Q107" s="392">
        <v>0</v>
      </c>
      <c r="R107" s="392">
        <v>0</v>
      </c>
      <c r="S107" s="392">
        <v>339.70000000000005</v>
      </c>
      <c r="T107" s="392">
        <v>90.7</v>
      </c>
      <c r="U107" s="392">
        <v>220</v>
      </c>
      <c r="V107" s="392">
        <v>286.1</v>
      </c>
      <c r="W107" s="392">
        <v>52</v>
      </c>
      <c r="X107" s="392">
        <v>68.3</v>
      </c>
      <c r="Y107" s="392">
        <v>0</v>
      </c>
      <c r="Z107" s="392">
        <v>213.39</v>
      </c>
      <c r="AA107" s="418" t="s">
        <v>432</v>
      </c>
      <c r="AB107" s="405">
        <f>F107-G107</f>
        <v>2917.0300000000007</v>
      </c>
      <c r="AC107" s="375" t="s">
        <v>449</v>
      </c>
      <c r="AD107" s="375"/>
    </row>
    <row r="108" spans="1:28" ht="16.5">
      <c r="A108" s="370"/>
      <c r="B108" s="381" t="s">
        <v>61</v>
      </c>
      <c r="C108" s="370" t="s">
        <v>15</v>
      </c>
      <c r="D108" s="371">
        <v>5040.46</v>
      </c>
      <c r="E108" s="371">
        <v>5740.46</v>
      </c>
      <c r="F108" s="371">
        <v>5740.66</v>
      </c>
      <c r="G108" s="371">
        <f>SUM(H108:Z108)</f>
        <v>3083.4600000000005</v>
      </c>
      <c r="H108" s="371">
        <v>146.7</v>
      </c>
      <c r="I108" s="371">
        <v>238.9</v>
      </c>
      <c r="J108" s="371"/>
      <c r="K108" s="371">
        <v>330.31</v>
      </c>
      <c r="L108" s="371">
        <v>271.09</v>
      </c>
      <c r="M108" s="371"/>
      <c r="N108" s="371">
        <v>227.5</v>
      </c>
      <c r="O108" s="371">
        <v>445.22999999999996</v>
      </c>
      <c r="P108" s="371">
        <v>300.63</v>
      </c>
      <c r="Q108" s="371"/>
      <c r="R108" s="371"/>
      <c r="S108" s="371">
        <v>339.70000000000005</v>
      </c>
      <c r="T108" s="371">
        <v>90.7</v>
      </c>
      <c r="U108" s="371">
        <v>220</v>
      </c>
      <c r="V108" s="371">
        <v>286.1</v>
      </c>
      <c r="W108" s="371">
        <v>52</v>
      </c>
      <c r="X108" s="371">
        <v>68.3</v>
      </c>
      <c r="Y108" s="372"/>
      <c r="Z108" s="372">
        <v>66.3</v>
      </c>
      <c r="AA108" s="419"/>
      <c r="AB108" s="405"/>
    </row>
    <row r="109" spans="1:30" ht="18.75">
      <c r="A109" s="370"/>
      <c r="B109" s="381" t="s">
        <v>62</v>
      </c>
      <c r="C109" s="370" t="s">
        <v>15</v>
      </c>
      <c r="D109" s="371">
        <v>435.43</v>
      </c>
      <c r="E109" s="371">
        <v>435.43</v>
      </c>
      <c r="F109" s="371">
        <v>435.43</v>
      </c>
      <c r="G109" s="371">
        <f>SUM(H109:Z109)</f>
        <v>175.6</v>
      </c>
      <c r="H109" s="373"/>
      <c r="I109" s="373"/>
      <c r="J109" s="373"/>
      <c r="K109" s="373">
        <v>28.51</v>
      </c>
      <c r="L109" s="373"/>
      <c r="M109" s="373"/>
      <c r="N109" s="373"/>
      <c r="O109" s="373"/>
      <c r="P109" s="373"/>
      <c r="Q109" s="373"/>
      <c r="R109" s="373"/>
      <c r="S109" s="373"/>
      <c r="T109" s="373"/>
      <c r="U109" s="373"/>
      <c r="V109" s="373"/>
      <c r="W109" s="373"/>
      <c r="X109" s="373"/>
      <c r="Y109" s="373"/>
      <c r="Z109" s="373">
        <v>147.09</v>
      </c>
      <c r="AA109" s="419"/>
      <c r="AB109" s="405"/>
      <c r="AC109" s="375"/>
      <c r="AD109" s="375"/>
    </row>
    <row r="110" spans="1:28" s="359" customFormat="1" ht="16.5">
      <c r="A110" s="365">
        <v>4</v>
      </c>
      <c r="B110" s="369" t="s">
        <v>63</v>
      </c>
      <c r="C110" s="365" t="s">
        <v>12</v>
      </c>
      <c r="D110" s="214">
        <v>38.7</v>
      </c>
      <c r="E110" s="214">
        <v>40</v>
      </c>
      <c r="F110" s="393">
        <v>40</v>
      </c>
      <c r="G110" s="214">
        <v>41</v>
      </c>
      <c r="H110" s="373"/>
      <c r="I110" s="373"/>
      <c r="J110" s="373"/>
      <c r="K110" s="373"/>
      <c r="L110" s="373"/>
      <c r="M110" s="373"/>
      <c r="N110" s="373"/>
      <c r="O110" s="373"/>
      <c r="P110" s="373"/>
      <c r="Q110" s="373"/>
      <c r="R110" s="373"/>
      <c r="S110" s="373"/>
      <c r="T110" s="373"/>
      <c r="U110" s="373"/>
      <c r="V110" s="373"/>
      <c r="W110" s="373"/>
      <c r="X110" s="373"/>
      <c r="Y110" s="373"/>
      <c r="Z110" s="373"/>
      <c r="AA110" s="406"/>
      <c r="AB110" s="364"/>
    </row>
    <row r="111" spans="1:28" ht="12.75" customHeight="1" thickBot="1">
      <c r="A111" s="407"/>
      <c r="B111" s="408"/>
      <c r="C111" s="407"/>
      <c r="D111" s="409"/>
      <c r="E111" s="410"/>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407"/>
      <c r="AB111" s="364"/>
    </row>
    <row r="112" ht="17.25" thickTop="1"/>
  </sheetData>
  <sheetProtection/>
  <mergeCells count="13">
    <mergeCell ref="AA107:AA109"/>
    <mergeCell ref="A1:B1"/>
    <mergeCell ref="A2:AA2"/>
    <mergeCell ref="A3:AA3"/>
    <mergeCell ref="A5:A6"/>
    <mergeCell ref="B5:B6"/>
    <mergeCell ref="C5:C6"/>
    <mergeCell ref="G5:G6"/>
    <mergeCell ref="H5:Z5"/>
    <mergeCell ref="D5:D6"/>
    <mergeCell ref="AB100:AB103"/>
    <mergeCell ref="E5:F5"/>
    <mergeCell ref="AA5:AA6"/>
  </mergeCells>
  <printOptions/>
  <pageMargins left="0.35433070866141736" right="0.2362204724409449" top="0.35433070866141736" bottom="0.35433070866141736" header="0.1968503937007874" footer="0.1968503937007874"/>
  <pageSetup fitToHeight="0" fitToWidth="1" horizontalDpi="600" verticalDpi="600" orientation="landscape" paperSize="9" scale="41" r:id="rId3"/>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R55"/>
  <sheetViews>
    <sheetView showZeros="0" view="pageBreakPreview" zoomScale="70" zoomScaleNormal="70" zoomScaleSheetLayoutView="70" zoomScalePageLayoutView="0" workbookViewId="0" topLeftCell="A1">
      <pane ySplit="7" topLeftCell="A26" activePane="bottomLeft" state="frozen"/>
      <selection pane="topLeft" activeCell="A1" sqref="A1"/>
      <selection pane="bottomLeft" activeCell="K24" sqref="K24"/>
    </sheetView>
  </sheetViews>
  <sheetFormatPr defaultColWidth="8.88671875" defaultRowHeight="18.75"/>
  <cols>
    <col min="1" max="1" width="3.99609375" style="115" customWidth="1"/>
    <col min="2" max="2" width="31.4453125" style="29" customWidth="1"/>
    <col min="3" max="4" width="7.6640625" style="29" customWidth="1"/>
    <col min="5" max="5" width="8.88671875" style="114" customWidth="1"/>
    <col min="6" max="6" width="9.5546875" style="113" customWidth="1"/>
    <col min="7" max="7" width="9.5546875" style="146" customWidth="1"/>
    <col min="8" max="26" width="9.5546875" style="113" customWidth="1"/>
    <col min="27" max="27" width="8.99609375" style="29" customWidth="1"/>
    <col min="28" max="29" width="8.88671875" style="29" customWidth="1"/>
    <col min="30" max="30" width="11.6640625" style="29" bestFit="1" customWidth="1"/>
    <col min="31" max="16384" width="8.88671875" style="29" customWidth="1"/>
  </cols>
  <sheetData>
    <row r="1" spans="1:5" ht="18" customHeight="1">
      <c r="A1" s="429" t="s">
        <v>368</v>
      </c>
      <c r="B1" s="429"/>
      <c r="C1" s="142"/>
      <c r="D1" s="142"/>
      <c r="E1" s="142"/>
    </row>
    <row r="2" spans="1:27" s="141" customFormat="1" ht="38.25" customHeight="1">
      <c r="A2" s="430" t="s">
        <v>410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row>
    <row r="3" spans="1:27" s="114" customFormat="1" ht="16.5" customHeight="1">
      <c r="A3" s="431" t="str">
        <f>'BIỂU SỐ 01'!A3:AA3</f>
        <v>(Kèm theo Báo cáo số:               /BC-UBND ngày        /11/2023 của UBND huyện Tuần Giáo) </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row>
    <row r="4" spans="1:5" ht="19.5">
      <c r="A4" s="432"/>
      <c r="B4" s="432"/>
      <c r="C4" s="432"/>
      <c r="D4" s="140"/>
      <c r="E4" s="139"/>
    </row>
    <row r="5" spans="1:28" ht="35.25" customHeight="1">
      <c r="A5" s="427" t="s">
        <v>124</v>
      </c>
      <c r="B5" s="427" t="s">
        <v>123</v>
      </c>
      <c r="C5" s="427" t="s">
        <v>122</v>
      </c>
      <c r="D5" s="427" t="s">
        <v>400</v>
      </c>
      <c r="E5" s="433" t="s">
        <v>401</v>
      </c>
      <c r="F5" s="433"/>
      <c r="G5" s="425" t="s">
        <v>398</v>
      </c>
      <c r="H5" s="433" t="s">
        <v>431</v>
      </c>
      <c r="I5" s="433"/>
      <c r="J5" s="433"/>
      <c r="K5" s="433"/>
      <c r="L5" s="433"/>
      <c r="M5" s="433"/>
      <c r="N5" s="433"/>
      <c r="O5" s="433"/>
      <c r="P5" s="433"/>
      <c r="Q5" s="433"/>
      <c r="R5" s="433"/>
      <c r="S5" s="433"/>
      <c r="T5" s="433"/>
      <c r="U5" s="433"/>
      <c r="V5" s="433"/>
      <c r="W5" s="433"/>
      <c r="X5" s="433"/>
      <c r="Y5" s="433"/>
      <c r="Z5" s="433"/>
      <c r="AA5" s="423" t="s">
        <v>1</v>
      </c>
      <c r="AB5" s="114"/>
    </row>
    <row r="6" spans="1:28" ht="60" customHeight="1">
      <c r="A6" s="428"/>
      <c r="B6" s="428"/>
      <c r="C6" s="428"/>
      <c r="D6" s="428"/>
      <c r="E6" s="223" t="s">
        <v>401</v>
      </c>
      <c r="F6" s="223" t="s">
        <v>399</v>
      </c>
      <c r="G6" s="426"/>
      <c r="H6" s="225" t="s">
        <v>379</v>
      </c>
      <c r="I6" s="225" t="s">
        <v>380</v>
      </c>
      <c r="J6" s="225" t="s">
        <v>381</v>
      </c>
      <c r="K6" s="225" t="s">
        <v>382</v>
      </c>
      <c r="L6" s="225" t="s">
        <v>383</v>
      </c>
      <c r="M6" s="225" t="s">
        <v>384</v>
      </c>
      <c r="N6" s="225" t="s">
        <v>385</v>
      </c>
      <c r="O6" s="225" t="s">
        <v>386</v>
      </c>
      <c r="P6" s="225" t="s">
        <v>387</v>
      </c>
      <c r="Q6" s="225" t="s">
        <v>388</v>
      </c>
      <c r="R6" s="225" t="s">
        <v>389</v>
      </c>
      <c r="S6" s="225" t="s">
        <v>390</v>
      </c>
      <c r="T6" s="225" t="s">
        <v>391</v>
      </c>
      <c r="U6" s="225" t="s">
        <v>392</v>
      </c>
      <c r="V6" s="225" t="s">
        <v>393</v>
      </c>
      <c r="W6" s="225" t="s">
        <v>394</v>
      </c>
      <c r="X6" s="225" t="s">
        <v>395</v>
      </c>
      <c r="Y6" s="225" t="s">
        <v>396</v>
      </c>
      <c r="Z6" s="225" t="s">
        <v>397</v>
      </c>
      <c r="AA6" s="424"/>
      <c r="AB6" s="114"/>
    </row>
    <row r="7" spans="1:28" s="136" customFormat="1" ht="17.25" customHeight="1">
      <c r="A7" s="112">
        <v>1</v>
      </c>
      <c r="B7" s="112">
        <v>2</v>
      </c>
      <c r="C7" s="112">
        <v>3</v>
      </c>
      <c r="D7" s="112">
        <v>4</v>
      </c>
      <c r="E7" s="112">
        <v>5</v>
      </c>
      <c r="F7" s="112">
        <v>6</v>
      </c>
      <c r="G7" s="302">
        <v>7</v>
      </c>
      <c r="H7" s="226" t="s">
        <v>412</v>
      </c>
      <c r="I7" s="226" t="s">
        <v>413</v>
      </c>
      <c r="J7" s="226" t="s">
        <v>414</v>
      </c>
      <c r="K7" s="226" t="s">
        <v>415</v>
      </c>
      <c r="L7" s="226" t="s">
        <v>416</v>
      </c>
      <c r="M7" s="226" t="s">
        <v>417</v>
      </c>
      <c r="N7" s="226" t="s">
        <v>418</v>
      </c>
      <c r="O7" s="226" t="s">
        <v>419</v>
      </c>
      <c r="P7" s="226" t="s">
        <v>420</v>
      </c>
      <c r="Q7" s="226" t="s">
        <v>421</v>
      </c>
      <c r="R7" s="226" t="s">
        <v>422</v>
      </c>
      <c r="S7" s="226" t="s">
        <v>423</v>
      </c>
      <c r="T7" s="226" t="s">
        <v>424</v>
      </c>
      <c r="U7" s="226" t="s">
        <v>425</v>
      </c>
      <c r="V7" s="226" t="s">
        <v>426</v>
      </c>
      <c r="W7" s="226" t="s">
        <v>427</v>
      </c>
      <c r="X7" s="226" t="s">
        <v>428</v>
      </c>
      <c r="Y7" s="226" t="s">
        <v>429</v>
      </c>
      <c r="Z7" s="226" t="s">
        <v>430</v>
      </c>
      <c r="AA7" s="112">
        <v>10</v>
      </c>
      <c r="AB7" s="132"/>
    </row>
    <row r="8" spans="1:28" s="144" customFormat="1" ht="28.5" customHeight="1">
      <c r="A8" s="28"/>
      <c r="B8" s="27" t="s">
        <v>121</v>
      </c>
      <c r="C8" s="28" t="s">
        <v>109</v>
      </c>
      <c r="D8" s="227">
        <v>92321</v>
      </c>
      <c r="E8" s="228">
        <f>+E10+E11</f>
        <v>93810</v>
      </c>
      <c r="F8" s="229">
        <v>93530</v>
      </c>
      <c r="G8" s="303">
        <f>SUM(H8:Z8)</f>
        <v>94790</v>
      </c>
      <c r="H8" s="227">
        <v>5250</v>
      </c>
      <c r="I8" s="227">
        <v>5859</v>
      </c>
      <c r="J8" s="227">
        <v>3118</v>
      </c>
      <c r="K8" s="227">
        <v>3704</v>
      </c>
      <c r="L8" s="227">
        <v>2840</v>
      </c>
      <c r="M8" s="227">
        <v>8750</v>
      </c>
      <c r="N8" s="227">
        <v>10185</v>
      </c>
      <c r="O8" s="227">
        <v>8820</v>
      </c>
      <c r="P8" s="227">
        <v>6686</v>
      </c>
      <c r="Q8" s="227">
        <v>4030</v>
      </c>
      <c r="R8" s="227">
        <v>2730</v>
      </c>
      <c r="S8" s="227">
        <v>6085</v>
      </c>
      <c r="T8" s="227">
        <v>3826</v>
      </c>
      <c r="U8" s="227">
        <v>1726</v>
      </c>
      <c r="V8" s="227">
        <v>2605</v>
      </c>
      <c r="W8" s="227">
        <v>4136</v>
      </c>
      <c r="X8" s="227">
        <v>6535</v>
      </c>
      <c r="Y8" s="227">
        <v>3745</v>
      </c>
      <c r="Z8" s="227">
        <v>4160</v>
      </c>
      <c r="AA8" s="230"/>
      <c r="AB8" s="231"/>
    </row>
    <row r="9" spans="1:28" ht="28.5" customHeight="1">
      <c r="A9" s="110"/>
      <c r="B9" s="30" t="s">
        <v>120</v>
      </c>
      <c r="C9" s="110"/>
      <c r="D9" s="232">
        <v>45509</v>
      </c>
      <c r="E9" s="232">
        <v>46390</v>
      </c>
      <c r="F9" s="233">
        <v>46256</v>
      </c>
      <c r="G9" s="304">
        <f>SUM(H9:Z9)</f>
        <v>46731</v>
      </c>
      <c r="H9" s="232">
        <v>2585</v>
      </c>
      <c r="I9" s="232">
        <v>2890</v>
      </c>
      <c r="J9" s="232">
        <v>1537</v>
      </c>
      <c r="K9" s="232">
        <v>1826</v>
      </c>
      <c r="L9" s="232">
        <v>1401</v>
      </c>
      <c r="M9" s="232">
        <v>4316</v>
      </c>
      <c r="N9" s="232">
        <v>5022</v>
      </c>
      <c r="O9" s="232">
        <v>4348</v>
      </c>
      <c r="P9" s="232">
        <v>3298</v>
      </c>
      <c r="Q9" s="232">
        <v>1987</v>
      </c>
      <c r="R9" s="232">
        <v>1346</v>
      </c>
      <c r="S9" s="232">
        <v>3001</v>
      </c>
      <c r="T9" s="232">
        <v>1883</v>
      </c>
      <c r="U9" s="232">
        <v>850</v>
      </c>
      <c r="V9" s="232">
        <v>1285</v>
      </c>
      <c r="W9" s="232">
        <v>2040</v>
      </c>
      <c r="X9" s="232">
        <v>3221</v>
      </c>
      <c r="Y9" s="232">
        <v>1845</v>
      </c>
      <c r="Z9" s="232">
        <v>2050</v>
      </c>
      <c r="AA9" s="35"/>
      <c r="AB9" s="114"/>
    </row>
    <row r="10" spans="1:28" ht="28.5" customHeight="1">
      <c r="A10" s="110"/>
      <c r="B10" s="30" t="s">
        <v>119</v>
      </c>
      <c r="C10" s="110" t="s">
        <v>109</v>
      </c>
      <c r="D10" s="232">
        <v>8512</v>
      </c>
      <c r="E10" s="232">
        <v>8610</v>
      </c>
      <c r="F10" s="234">
        <v>8564</v>
      </c>
      <c r="G10" s="304">
        <f aca="true" t="shared" si="0" ref="G10:G16">SUM(H10:Z10)</f>
        <v>8750</v>
      </c>
      <c r="H10" s="232">
        <v>0</v>
      </c>
      <c r="I10" s="232">
        <v>0</v>
      </c>
      <c r="J10" s="232">
        <v>0</v>
      </c>
      <c r="K10" s="232">
        <v>0</v>
      </c>
      <c r="L10" s="232">
        <v>0</v>
      </c>
      <c r="M10" s="232">
        <v>8750</v>
      </c>
      <c r="N10" s="232">
        <v>0</v>
      </c>
      <c r="O10" s="232">
        <v>0</v>
      </c>
      <c r="P10" s="232">
        <v>0</v>
      </c>
      <c r="Q10" s="232">
        <v>0</v>
      </c>
      <c r="R10" s="232">
        <v>0</v>
      </c>
      <c r="S10" s="232">
        <v>0</v>
      </c>
      <c r="T10" s="232">
        <v>0</v>
      </c>
      <c r="U10" s="232">
        <v>0</v>
      </c>
      <c r="V10" s="232">
        <v>0</v>
      </c>
      <c r="W10" s="232">
        <v>0</v>
      </c>
      <c r="X10" s="232">
        <v>0</v>
      </c>
      <c r="Y10" s="232">
        <v>0</v>
      </c>
      <c r="Z10" s="232">
        <v>0</v>
      </c>
      <c r="AA10" s="35"/>
      <c r="AB10" s="114"/>
    </row>
    <row r="11" spans="1:28" ht="28.5" customHeight="1">
      <c r="A11" s="110"/>
      <c r="B11" s="30" t="s">
        <v>118</v>
      </c>
      <c r="C11" s="110" t="s">
        <v>109</v>
      </c>
      <c r="D11" s="232">
        <v>83809</v>
      </c>
      <c r="E11" s="235">
        <v>85200</v>
      </c>
      <c r="F11" s="234">
        <v>84966</v>
      </c>
      <c r="G11" s="304">
        <f t="shared" si="0"/>
        <v>86040</v>
      </c>
      <c r="H11" s="232">
        <f aca="true" t="shared" si="1" ref="H11:Z11">H8-H10</f>
        <v>5250</v>
      </c>
      <c r="I11" s="232">
        <f t="shared" si="1"/>
        <v>5859</v>
      </c>
      <c r="J11" s="232">
        <f t="shared" si="1"/>
        <v>3118</v>
      </c>
      <c r="K11" s="232">
        <f t="shared" si="1"/>
        <v>3704</v>
      </c>
      <c r="L11" s="232">
        <f t="shared" si="1"/>
        <v>2840</v>
      </c>
      <c r="M11" s="232">
        <f t="shared" si="1"/>
        <v>0</v>
      </c>
      <c r="N11" s="232">
        <f t="shared" si="1"/>
        <v>10185</v>
      </c>
      <c r="O11" s="232">
        <f t="shared" si="1"/>
        <v>8820</v>
      </c>
      <c r="P11" s="232">
        <f t="shared" si="1"/>
        <v>6686</v>
      </c>
      <c r="Q11" s="232">
        <f t="shared" si="1"/>
        <v>4030</v>
      </c>
      <c r="R11" s="232">
        <f t="shared" si="1"/>
        <v>2730</v>
      </c>
      <c r="S11" s="232">
        <f t="shared" si="1"/>
        <v>6085</v>
      </c>
      <c r="T11" s="232">
        <f t="shared" si="1"/>
        <v>3826</v>
      </c>
      <c r="U11" s="232">
        <f t="shared" si="1"/>
        <v>1726</v>
      </c>
      <c r="V11" s="232">
        <f t="shared" si="1"/>
        <v>2605</v>
      </c>
      <c r="W11" s="232">
        <f t="shared" si="1"/>
        <v>4136</v>
      </c>
      <c r="X11" s="232">
        <f t="shared" si="1"/>
        <v>6535</v>
      </c>
      <c r="Y11" s="232">
        <f t="shared" si="1"/>
        <v>3745</v>
      </c>
      <c r="Z11" s="232">
        <f t="shared" si="1"/>
        <v>4160</v>
      </c>
      <c r="AA11" s="35"/>
      <c r="AB11" s="114"/>
    </row>
    <row r="12" spans="1:28" ht="19.5" customHeight="1">
      <c r="A12" s="28" t="s">
        <v>4</v>
      </c>
      <c r="B12" s="27" t="s">
        <v>117</v>
      </c>
      <c r="C12" s="138"/>
      <c r="D12" s="227"/>
      <c r="E12" s="227"/>
      <c r="F12" s="236"/>
      <c r="G12" s="236"/>
      <c r="H12" s="236"/>
      <c r="I12" s="236"/>
      <c r="J12" s="236"/>
      <c r="K12" s="236"/>
      <c r="L12" s="236"/>
      <c r="M12" s="236"/>
      <c r="N12" s="236"/>
      <c r="O12" s="236"/>
      <c r="P12" s="236"/>
      <c r="Q12" s="236"/>
      <c r="R12" s="236"/>
      <c r="S12" s="236"/>
      <c r="T12" s="236"/>
      <c r="U12" s="236"/>
      <c r="V12" s="236"/>
      <c r="W12" s="236"/>
      <c r="X12" s="236"/>
      <c r="Y12" s="236"/>
      <c r="Z12" s="236"/>
      <c r="AA12" s="126"/>
      <c r="AB12" s="114"/>
    </row>
    <row r="13" spans="1:28" ht="19.5" customHeight="1">
      <c r="A13" s="110">
        <v>1</v>
      </c>
      <c r="B13" s="30" t="s">
        <v>116</v>
      </c>
      <c r="C13" s="110" t="s">
        <v>113</v>
      </c>
      <c r="D13" s="232">
        <v>55485</v>
      </c>
      <c r="E13" s="232">
        <f>+E8*E14/100</f>
        <v>56379.81</v>
      </c>
      <c r="F13" s="234">
        <v>56380</v>
      </c>
      <c r="G13" s="232">
        <f t="shared" si="0"/>
        <v>57962</v>
      </c>
      <c r="H13" s="236">
        <v>3377</v>
      </c>
      <c r="I13" s="236">
        <v>3741</v>
      </c>
      <c r="J13" s="236">
        <v>1924</v>
      </c>
      <c r="K13" s="236">
        <v>2298</v>
      </c>
      <c r="L13" s="236">
        <v>1784</v>
      </c>
      <c r="M13" s="236">
        <v>4964</v>
      </c>
      <c r="N13" s="236">
        <v>6380</v>
      </c>
      <c r="O13" s="236">
        <v>5691</v>
      </c>
      <c r="P13" s="236">
        <v>4378</v>
      </c>
      <c r="Q13" s="236">
        <v>2592</v>
      </c>
      <c r="R13" s="236">
        <v>1708</v>
      </c>
      <c r="S13" s="236">
        <v>3785</v>
      </c>
      <c r="T13" s="236">
        <v>1947</v>
      </c>
      <c r="U13" s="236">
        <v>995</v>
      </c>
      <c r="V13" s="236">
        <v>1572</v>
      </c>
      <c r="W13" s="236">
        <v>2376</v>
      </c>
      <c r="X13" s="236">
        <v>3677</v>
      </c>
      <c r="Y13" s="236">
        <v>2275</v>
      </c>
      <c r="Z13" s="236">
        <v>2498</v>
      </c>
      <c r="AA13" s="126"/>
      <c r="AB13" s="114"/>
    </row>
    <row r="14" spans="1:28" s="136" customFormat="1" ht="19.5" customHeight="1">
      <c r="A14" s="112"/>
      <c r="B14" s="137" t="s">
        <v>115</v>
      </c>
      <c r="C14" s="112" t="s">
        <v>12</v>
      </c>
      <c r="D14" s="143">
        <v>60.1</v>
      </c>
      <c r="E14" s="237">
        <v>60.1</v>
      </c>
      <c r="F14" s="238">
        <f aca="true" t="shared" si="2" ref="F14:Z14">F13*100/F8</f>
        <v>60.28012402437721</v>
      </c>
      <c r="G14" s="305">
        <f t="shared" si="2"/>
        <v>61.14780040088617</v>
      </c>
      <c r="H14" s="236">
        <f t="shared" si="2"/>
        <v>64.32380952380953</v>
      </c>
      <c r="I14" s="236">
        <f t="shared" si="2"/>
        <v>63.85048643113159</v>
      </c>
      <c r="J14" s="236">
        <f t="shared" si="2"/>
        <v>61.70622193713919</v>
      </c>
      <c r="K14" s="236">
        <f t="shared" si="2"/>
        <v>62.04103671706263</v>
      </c>
      <c r="L14" s="236">
        <f t="shared" si="2"/>
        <v>62.816901408450704</v>
      </c>
      <c r="M14" s="236">
        <f t="shared" si="2"/>
        <v>56.73142857142857</v>
      </c>
      <c r="N14" s="236">
        <f t="shared" si="2"/>
        <v>62.64113892979872</v>
      </c>
      <c r="O14" s="236">
        <f t="shared" si="2"/>
        <v>64.52380952380952</v>
      </c>
      <c r="P14" s="236">
        <f t="shared" si="2"/>
        <v>65.48010768770565</v>
      </c>
      <c r="Q14" s="236">
        <f t="shared" si="2"/>
        <v>64.31761786600497</v>
      </c>
      <c r="R14" s="236">
        <f t="shared" si="2"/>
        <v>62.56410256410256</v>
      </c>
      <c r="S14" s="236">
        <f t="shared" si="2"/>
        <v>62.20213640098603</v>
      </c>
      <c r="T14" s="236">
        <f t="shared" si="2"/>
        <v>50.888656560376376</v>
      </c>
      <c r="U14" s="236">
        <f t="shared" si="2"/>
        <v>57.64774044032445</v>
      </c>
      <c r="V14" s="236">
        <f t="shared" si="2"/>
        <v>60.34548944337812</v>
      </c>
      <c r="W14" s="236">
        <f t="shared" si="2"/>
        <v>57.4468085106383</v>
      </c>
      <c r="X14" s="236">
        <f t="shared" si="2"/>
        <v>56.26625860749809</v>
      </c>
      <c r="Y14" s="236">
        <f t="shared" si="2"/>
        <v>60.74766355140187</v>
      </c>
      <c r="Z14" s="236">
        <f t="shared" si="2"/>
        <v>60.04807692307692</v>
      </c>
      <c r="AA14" s="133"/>
      <c r="AB14" s="132"/>
    </row>
    <row r="15" spans="1:28" ht="19.5" customHeight="1">
      <c r="A15" s="110">
        <v>2</v>
      </c>
      <c r="B15" s="130" t="s">
        <v>114</v>
      </c>
      <c r="C15" s="110" t="s">
        <v>113</v>
      </c>
      <c r="D15" s="232">
        <v>1015</v>
      </c>
      <c r="E15" s="232">
        <v>1000</v>
      </c>
      <c r="F15" s="236">
        <v>1013</v>
      </c>
      <c r="G15" s="304">
        <f t="shared" si="0"/>
        <v>1000</v>
      </c>
      <c r="H15" s="236">
        <v>70</v>
      </c>
      <c r="I15" s="236">
        <v>70</v>
      </c>
      <c r="J15" s="236">
        <v>50</v>
      </c>
      <c r="K15" s="236">
        <v>50</v>
      </c>
      <c r="L15" s="236">
        <v>50</v>
      </c>
      <c r="M15" s="236">
        <v>70</v>
      </c>
      <c r="N15" s="236">
        <v>70</v>
      </c>
      <c r="O15" s="236">
        <v>70</v>
      </c>
      <c r="P15" s="236">
        <v>70</v>
      </c>
      <c r="Q15" s="236">
        <v>60</v>
      </c>
      <c r="R15" s="236">
        <v>40</v>
      </c>
      <c r="S15" s="236">
        <v>50</v>
      </c>
      <c r="T15" s="236">
        <v>30</v>
      </c>
      <c r="U15" s="236">
        <v>30</v>
      </c>
      <c r="V15" s="236">
        <v>40</v>
      </c>
      <c r="W15" s="236">
        <v>50</v>
      </c>
      <c r="X15" s="236">
        <v>50</v>
      </c>
      <c r="Y15" s="236">
        <v>40</v>
      </c>
      <c r="Z15" s="236">
        <v>40</v>
      </c>
      <c r="AA15" s="126"/>
      <c r="AB15" s="114"/>
    </row>
    <row r="16" spans="1:28" ht="19.5" customHeight="1">
      <c r="A16" s="110">
        <v>3</v>
      </c>
      <c r="B16" s="130" t="s">
        <v>324</v>
      </c>
      <c r="C16" s="110" t="s">
        <v>113</v>
      </c>
      <c r="D16" s="232">
        <v>45237</v>
      </c>
      <c r="E16" s="232">
        <f>E17*E8/100</f>
        <v>45216.42</v>
      </c>
      <c r="F16" s="234">
        <v>66149</v>
      </c>
      <c r="G16" s="304">
        <f t="shared" si="0"/>
        <v>66523</v>
      </c>
      <c r="H16" s="236">
        <v>4017</v>
      </c>
      <c r="I16" s="236">
        <v>4410</v>
      </c>
      <c r="J16" s="236">
        <v>2192</v>
      </c>
      <c r="K16" s="236">
        <v>2521</v>
      </c>
      <c r="L16" s="236">
        <v>1981</v>
      </c>
      <c r="M16" s="236">
        <v>5997</v>
      </c>
      <c r="N16" s="236">
        <v>7632</v>
      </c>
      <c r="O16" s="236">
        <v>6579</v>
      </c>
      <c r="P16" s="236">
        <v>5020</v>
      </c>
      <c r="Q16" s="236">
        <v>2883</v>
      </c>
      <c r="R16" s="236">
        <v>1940</v>
      </c>
      <c r="S16" s="236">
        <v>4252</v>
      </c>
      <c r="T16" s="236">
        <v>2064</v>
      </c>
      <c r="U16" s="236">
        <v>1068</v>
      </c>
      <c r="V16" s="236">
        <v>1780</v>
      </c>
      <c r="W16" s="236">
        <v>2895</v>
      </c>
      <c r="X16" s="236">
        <v>3967</v>
      </c>
      <c r="Y16" s="236">
        <v>2629</v>
      </c>
      <c r="Z16" s="236">
        <v>2696</v>
      </c>
      <c r="AA16" s="126"/>
      <c r="AB16" s="114"/>
    </row>
    <row r="17" spans="1:28" ht="19.5" customHeight="1">
      <c r="A17" s="110"/>
      <c r="B17" s="137" t="s">
        <v>115</v>
      </c>
      <c r="C17" s="110" t="s">
        <v>12</v>
      </c>
      <c r="D17" s="232">
        <v>49</v>
      </c>
      <c r="E17" s="237">
        <v>48.2</v>
      </c>
      <c r="F17" s="238">
        <f aca="true" t="shared" si="3" ref="F17:Z17">F16*100/F8</f>
        <v>70.72490110125094</v>
      </c>
      <c r="G17" s="242">
        <f t="shared" si="3"/>
        <v>70.17934381263846</v>
      </c>
      <c r="H17" s="238">
        <f t="shared" si="3"/>
        <v>76.51428571428572</v>
      </c>
      <c r="I17" s="238">
        <f t="shared" si="3"/>
        <v>75.26881720430107</v>
      </c>
      <c r="J17" s="238">
        <f t="shared" si="3"/>
        <v>70.30147530468248</v>
      </c>
      <c r="K17" s="238">
        <f t="shared" si="3"/>
        <v>68.06155507559396</v>
      </c>
      <c r="L17" s="238">
        <f t="shared" si="3"/>
        <v>69.75352112676056</v>
      </c>
      <c r="M17" s="238">
        <f t="shared" si="3"/>
        <v>68.53714285714285</v>
      </c>
      <c r="N17" s="238">
        <f t="shared" si="3"/>
        <v>74.93372606774669</v>
      </c>
      <c r="O17" s="238">
        <f t="shared" si="3"/>
        <v>74.59183673469387</v>
      </c>
      <c r="P17" s="238">
        <f t="shared" si="3"/>
        <v>75.08226144181873</v>
      </c>
      <c r="Q17" s="238">
        <f t="shared" si="3"/>
        <v>71.53846153846153</v>
      </c>
      <c r="R17" s="238">
        <f t="shared" si="3"/>
        <v>71.06227106227107</v>
      </c>
      <c r="S17" s="238">
        <f t="shared" si="3"/>
        <v>69.87674609695974</v>
      </c>
      <c r="T17" s="238">
        <f t="shared" si="3"/>
        <v>53.94668060637742</v>
      </c>
      <c r="U17" s="238">
        <f t="shared" si="3"/>
        <v>61.87717265353418</v>
      </c>
      <c r="V17" s="238">
        <f t="shared" si="3"/>
        <v>68.33013435700576</v>
      </c>
      <c r="W17" s="238">
        <f t="shared" si="3"/>
        <v>69.99516441005802</v>
      </c>
      <c r="X17" s="238">
        <f t="shared" si="3"/>
        <v>60.70390206579954</v>
      </c>
      <c r="Y17" s="238">
        <f t="shared" si="3"/>
        <v>70.20026702269693</v>
      </c>
      <c r="Z17" s="238">
        <f t="shared" si="3"/>
        <v>64.8076923076923</v>
      </c>
      <c r="AA17" s="126"/>
      <c r="AB17" s="114"/>
    </row>
    <row r="18" spans="1:28" ht="19.5" customHeight="1">
      <c r="A18" s="110">
        <v>4</v>
      </c>
      <c r="B18" s="130" t="s">
        <v>112</v>
      </c>
      <c r="C18" s="110"/>
      <c r="D18" s="232"/>
      <c r="E18" s="232"/>
      <c r="F18" s="236"/>
      <c r="G18" s="306"/>
      <c r="H18" s="236"/>
      <c r="I18" s="236"/>
      <c r="J18" s="236"/>
      <c r="K18" s="236"/>
      <c r="L18" s="236"/>
      <c r="M18" s="236"/>
      <c r="N18" s="236"/>
      <c r="O18" s="236"/>
      <c r="P18" s="236"/>
      <c r="Q18" s="236"/>
      <c r="R18" s="236"/>
      <c r="S18" s="236"/>
      <c r="T18" s="236"/>
      <c r="U18" s="236"/>
      <c r="V18" s="236"/>
      <c r="W18" s="236"/>
      <c r="X18" s="236"/>
      <c r="Y18" s="236"/>
      <c r="Z18" s="236"/>
      <c r="AA18" s="126"/>
      <c r="AB18" s="114"/>
    </row>
    <row r="19" spans="1:28" ht="19.5" customHeight="1">
      <c r="A19" s="110"/>
      <c r="B19" s="130" t="s">
        <v>111</v>
      </c>
      <c r="C19" s="110" t="s">
        <v>109</v>
      </c>
      <c r="D19" s="232">
        <v>1072</v>
      </c>
      <c r="E19" s="232">
        <v>1150</v>
      </c>
      <c r="F19" s="236">
        <v>1000</v>
      </c>
      <c r="G19" s="304">
        <f>SUM(H19:Z19)</f>
        <v>823</v>
      </c>
      <c r="H19" s="242">
        <v>35</v>
      </c>
      <c r="I19" s="242">
        <v>35</v>
      </c>
      <c r="J19" s="242">
        <v>35</v>
      </c>
      <c r="K19" s="242">
        <v>53</v>
      </c>
      <c r="L19" s="242">
        <v>35</v>
      </c>
      <c r="M19" s="242">
        <v>35</v>
      </c>
      <c r="N19" s="242">
        <v>70</v>
      </c>
      <c r="O19" s="242">
        <v>70</v>
      </c>
      <c r="P19" s="242">
        <v>35</v>
      </c>
      <c r="Q19" s="242">
        <v>70</v>
      </c>
      <c r="R19" s="242">
        <v>35</v>
      </c>
      <c r="S19" s="242">
        <v>35</v>
      </c>
      <c r="T19" s="242">
        <v>35</v>
      </c>
      <c r="U19" s="242">
        <v>70</v>
      </c>
      <c r="V19" s="242">
        <v>35</v>
      </c>
      <c r="W19" s="242">
        <v>35</v>
      </c>
      <c r="X19" s="242">
        <v>35</v>
      </c>
      <c r="Y19" s="242">
        <v>35</v>
      </c>
      <c r="Z19" s="242">
        <v>35</v>
      </c>
      <c r="AA19" s="126"/>
      <c r="AB19" s="114"/>
    </row>
    <row r="20" spans="1:28" s="136" customFormat="1" ht="19.5" customHeight="1">
      <c r="A20" s="112"/>
      <c r="B20" s="239" t="s">
        <v>110</v>
      </c>
      <c r="C20" s="112" t="s">
        <v>109</v>
      </c>
      <c r="D20" s="143">
        <v>1072</v>
      </c>
      <c r="E20" s="143">
        <v>1000</v>
      </c>
      <c r="F20" s="238">
        <v>1000</v>
      </c>
      <c r="G20" s="304">
        <f>SUM(H20:Z20)</f>
        <v>823</v>
      </c>
      <c r="H20" s="242">
        <v>35</v>
      </c>
      <c r="I20" s="242">
        <v>35</v>
      </c>
      <c r="J20" s="242">
        <v>35</v>
      </c>
      <c r="K20" s="242">
        <v>53</v>
      </c>
      <c r="L20" s="242">
        <v>35</v>
      </c>
      <c r="M20" s="242">
        <v>35</v>
      </c>
      <c r="N20" s="242">
        <v>70</v>
      </c>
      <c r="O20" s="242">
        <v>70</v>
      </c>
      <c r="P20" s="242">
        <v>35</v>
      </c>
      <c r="Q20" s="242">
        <v>70</v>
      </c>
      <c r="R20" s="242">
        <v>35</v>
      </c>
      <c r="S20" s="242">
        <v>35</v>
      </c>
      <c r="T20" s="242">
        <v>35</v>
      </c>
      <c r="U20" s="242">
        <v>70</v>
      </c>
      <c r="V20" s="242">
        <v>35</v>
      </c>
      <c r="W20" s="242">
        <v>35</v>
      </c>
      <c r="X20" s="242">
        <v>35</v>
      </c>
      <c r="Y20" s="242">
        <v>35</v>
      </c>
      <c r="Z20" s="242">
        <v>35</v>
      </c>
      <c r="AA20" s="133"/>
      <c r="AB20" s="132"/>
    </row>
    <row r="21" spans="1:27" s="114" customFormat="1" ht="19.5" customHeight="1">
      <c r="A21" s="28" t="s">
        <v>30</v>
      </c>
      <c r="B21" s="127" t="s">
        <v>108</v>
      </c>
      <c r="C21" s="28"/>
      <c r="D21" s="227"/>
      <c r="E21" s="227"/>
      <c r="F21" s="236"/>
      <c r="G21" s="236"/>
      <c r="H21" s="236"/>
      <c r="I21" s="236"/>
      <c r="J21" s="236"/>
      <c r="K21" s="236"/>
      <c r="L21" s="236"/>
      <c r="M21" s="236"/>
      <c r="N21" s="236"/>
      <c r="O21" s="236"/>
      <c r="P21" s="236"/>
      <c r="Q21" s="236"/>
      <c r="R21" s="236"/>
      <c r="S21" s="236"/>
      <c r="T21" s="236"/>
      <c r="U21" s="236"/>
      <c r="V21" s="236"/>
      <c r="W21" s="236"/>
      <c r="X21" s="236"/>
      <c r="Y21" s="236"/>
      <c r="Z21" s="236"/>
      <c r="AA21" s="126"/>
    </row>
    <row r="22" spans="1:27" s="114" customFormat="1" ht="30.75" customHeight="1">
      <c r="A22" s="110">
        <v>1</v>
      </c>
      <c r="B22" s="130" t="s">
        <v>107</v>
      </c>
      <c r="C22" s="110" t="s">
        <v>77</v>
      </c>
      <c r="D22" s="232">
        <v>691</v>
      </c>
      <c r="E22" s="232">
        <v>615</v>
      </c>
      <c r="F22" s="234">
        <v>570</v>
      </c>
      <c r="G22" s="304">
        <f>SUM(H22:Z22)</f>
        <v>580</v>
      </c>
      <c r="H22" s="234">
        <v>35</v>
      </c>
      <c r="I22" s="234">
        <v>86</v>
      </c>
      <c r="J22" s="234">
        <v>7</v>
      </c>
      <c r="K22" s="234">
        <v>15</v>
      </c>
      <c r="L22" s="234">
        <v>18</v>
      </c>
      <c r="M22" s="234">
        <v>65</v>
      </c>
      <c r="N22" s="234">
        <v>63</v>
      </c>
      <c r="O22" s="234">
        <v>70</v>
      </c>
      <c r="P22" s="234">
        <v>41</v>
      </c>
      <c r="Q22" s="234">
        <v>28</v>
      </c>
      <c r="R22" s="234">
        <v>13</v>
      </c>
      <c r="S22" s="234">
        <v>38</v>
      </c>
      <c r="T22" s="234">
        <v>28</v>
      </c>
      <c r="U22" s="234">
        <v>1</v>
      </c>
      <c r="V22" s="234">
        <v>9</v>
      </c>
      <c r="W22" s="234">
        <v>7</v>
      </c>
      <c r="X22" s="234">
        <v>11</v>
      </c>
      <c r="Y22" s="234">
        <v>23</v>
      </c>
      <c r="Z22" s="234">
        <v>22</v>
      </c>
      <c r="AA22" s="126"/>
    </row>
    <row r="23" spans="1:27" s="114" customFormat="1" ht="30.75" customHeight="1">
      <c r="A23" s="110">
        <v>2</v>
      </c>
      <c r="B23" s="130" t="s">
        <v>356</v>
      </c>
      <c r="C23" s="110" t="s">
        <v>77</v>
      </c>
      <c r="D23" s="232">
        <v>2652</v>
      </c>
      <c r="E23" s="232">
        <v>2000</v>
      </c>
      <c r="F23" s="234">
        <v>2890</v>
      </c>
      <c r="G23" s="304">
        <f>SUM(H23:Z23)</f>
        <v>2900</v>
      </c>
      <c r="H23" s="234">
        <v>97</v>
      </c>
      <c r="I23" s="234">
        <v>202</v>
      </c>
      <c r="J23" s="234">
        <v>99</v>
      </c>
      <c r="K23" s="234">
        <v>158</v>
      </c>
      <c r="L23" s="234">
        <v>96</v>
      </c>
      <c r="M23" s="234">
        <v>25</v>
      </c>
      <c r="N23" s="234">
        <v>246</v>
      </c>
      <c r="O23" s="234">
        <v>267</v>
      </c>
      <c r="P23" s="234">
        <v>211</v>
      </c>
      <c r="Q23" s="234">
        <v>197</v>
      </c>
      <c r="R23" s="234">
        <v>138</v>
      </c>
      <c r="S23" s="234">
        <v>214</v>
      </c>
      <c r="T23" s="234">
        <v>202</v>
      </c>
      <c r="U23" s="234">
        <v>107</v>
      </c>
      <c r="V23" s="234">
        <v>93</v>
      </c>
      <c r="W23" s="234">
        <v>145</v>
      </c>
      <c r="X23" s="234">
        <v>158</v>
      </c>
      <c r="Y23" s="234">
        <v>120</v>
      </c>
      <c r="Z23" s="234">
        <v>125</v>
      </c>
      <c r="AA23" s="126"/>
    </row>
    <row r="24" spans="1:27" s="114" customFormat="1" ht="30.75" customHeight="1">
      <c r="A24" s="110">
        <v>3</v>
      </c>
      <c r="B24" s="130" t="s">
        <v>106</v>
      </c>
      <c r="C24" s="110" t="s">
        <v>105</v>
      </c>
      <c r="D24" s="232">
        <v>6</v>
      </c>
      <c r="E24" s="232">
        <v>15</v>
      </c>
      <c r="F24" s="234">
        <v>6</v>
      </c>
      <c r="G24" s="304">
        <f>SUM(H24:Z24)</f>
        <v>8</v>
      </c>
      <c r="H24" s="234">
        <v>1</v>
      </c>
      <c r="I24" s="234">
        <v>1</v>
      </c>
      <c r="J24" s="234"/>
      <c r="K24" s="234">
        <v>1</v>
      </c>
      <c r="L24" s="234">
        <v>1</v>
      </c>
      <c r="M24" s="234">
        <v>1</v>
      </c>
      <c r="N24" s="234"/>
      <c r="O24" s="234"/>
      <c r="P24" s="234">
        <v>1</v>
      </c>
      <c r="Q24" s="234">
        <v>1</v>
      </c>
      <c r="R24" s="234"/>
      <c r="S24" s="234"/>
      <c r="T24" s="234"/>
      <c r="U24" s="234"/>
      <c r="V24" s="234">
        <v>1</v>
      </c>
      <c r="W24" s="234"/>
      <c r="X24" s="234"/>
      <c r="Y24" s="234"/>
      <c r="Z24" s="234"/>
      <c r="AA24" s="126"/>
    </row>
    <row r="25" spans="1:27" s="114" customFormat="1" ht="30.75" customHeight="1">
      <c r="A25" s="110">
        <v>4</v>
      </c>
      <c r="B25" s="130" t="s">
        <v>104</v>
      </c>
      <c r="C25" s="110" t="s">
        <v>103</v>
      </c>
      <c r="D25" s="232">
        <v>113</v>
      </c>
      <c r="E25" s="232">
        <v>82</v>
      </c>
      <c r="F25" s="234">
        <v>95</v>
      </c>
      <c r="G25" s="304">
        <f>SUM(H25:Z25)</f>
        <v>89</v>
      </c>
      <c r="H25" s="234">
        <v>8</v>
      </c>
      <c r="I25" s="234">
        <v>6</v>
      </c>
      <c r="J25" s="234">
        <v>1</v>
      </c>
      <c r="K25" s="234">
        <v>3</v>
      </c>
      <c r="L25" s="234">
        <v>4</v>
      </c>
      <c r="M25" s="234">
        <v>3</v>
      </c>
      <c r="N25" s="234">
        <v>11</v>
      </c>
      <c r="O25" s="234">
        <v>16</v>
      </c>
      <c r="P25" s="234">
        <v>9</v>
      </c>
      <c r="Q25" s="234">
        <v>8</v>
      </c>
      <c r="R25" s="234">
        <v>2</v>
      </c>
      <c r="S25" s="234">
        <v>4</v>
      </c>
      <c r="T25" s="234">
        <v>6</v>
      </c>
      <c r="U25" s="234"/>
      <c r="V25" s="234"/>
      <c r="W25" s="234"/>
      <c r="X25" s="234">
        <v>4</v>
      </c>
      <c r="Y25" s="234"/>
      <c r="Z25" s="234">
        <v>4</v>
      </c>
      <c r="AA25" s="126"/>
    </row>
    <row r="26" spans="1:28" ht="19.5" customHeight="1">
      <c r="A26" s="28" t="s">
        <v>45</v>
      </c>
      <c r="B26" s="127" t="s">
        <v>102</v>
      </c>
      <c r="C26" s="28"/>
      <c r="D26" s="227"/>
      <c r="E26" s="227"/>
      <c r="F26" s="236"/>
      <c r="G26" s="306"/>
      <c r="H26" s="236"/>
      <c r="I26" s="236"/>
      <c r="J26" s="236"/>
      <c r="K26" s="236"/>
      <c r="L26" s="236"/>
      <c r="M26" s="236"/>
      <c r="N26" s="236"/>
      <c r="O26" s="236"/>
      <c r="P26" s="236"/>
      <c r="Q26" s="236"/>
      <c r="R26" s="236"/>
      <c r="S26" s="236"/>
      <c r="T26" s="236"/>
      <c r="U26" s="236"/>
      <c r="V26" s="236"/>
      <c r="W26" s="236"/>
      <c r="X26" s="236"/>
      <c r="Y26" s="236"/>
      <c r="Z26" s="236"/>
      <c r="AA26" s="126"/>
      <c r="AB26" s="114"/>
    </row>
    <row r="27" spans="1:28" ht="19.5" customHeight="1">
      <c r="A27" s="28" t="s">
        <v>357</v>
      </c>
      <c r="B27" s="127" t="s">
        <v>101</v>
      </c>
      <c r="C27" s="110" t="s">
        <v>100</v>
      </c>
      <c r="D27" s="232"/>
      <c r="E27" s="227"/>
      <c r="F27" s="236"/>
      <c r="G27" s="306"/>
      <c r="H27" s="236"/>
      <c r="I27" s="236"/>
      <c r="J27" s="236"/>
      <c r="K27" s="236"/>
      <c r="L27" s="236"/>
      <c r="M27" s="236"/>
      <c r="N27" s="236"/>
      <c r="O27" s="236"/>
      <c r="P27" s="236"/>
      <c r="Q27" s="236"/>
      <c r="R27" s="236"/>
      <c r="S27" s="236"/>
      <c r="T27" s="236"/>
      <c r="U27" s="236"/>
      <c r="V27" s="236"/>
      <c r="W27" s="236"/>
      <c r="X27" s="236"/>
      <c r="Y27" s="236"/>
      <c r="Z27" s="236"/>
      <c r="AA27" s="126"/>
      <c r="AB27" s="114"/>
    </row>
    <row r="28" spans="1:252" s="128" customFormat="1" ht="19.5" customHeight="1">
      <c r="A28" s="110">
        <v>1</v>
      </c>
      <c r="B28" s="130" t="s">
        <v>99</v>
      </c>
      <c r="C28" s="110" t="s">
        <v>98</v>
      </c>
      <c r="D28" s="232">
        <v>0</v>
      </c>
      <c r="E28" s="232">
        <v>35</v>
      </c>
      <c r="F28" s="236">
        <v>36</v>
      </c>
      <c r="G28" s="304">
        <f>SUM(H28:Z28)</f>
        <v>30</v>
      </c>
      <c r="H28" s="236">
        <v>2</v>
      </c>
      <c r="I28" s="236">
        <v>2</v>
      </c>
      <c r="J28" s="236">
        <v>2</v>
      </c>
      <c r="K28" s="236">
        <v>0</v>
      </c>
      <c r="L28" s="236">
        <v>1</v>
      </c>
      <c r="M28" s="236">
        <v>0</v>
      </c>
      <c r="N28" s="236">
        <v>4</v>
      </c>
      <c r="O28" s="236">
        <v>5</v>
      </c>
      <c r="P28" s="236">
        <v>4</v>
      </c>
      <c r="Q28" s="236">
        <v>2</v>
      </c>
      <c r="R28" s="236">
        <v>2</v>
      </c>
      <c r="S28" s="236">
        <v>3</v>
      </c>
      <c r="T28" s="236">
        <v>0</v>
      </c>
      <c r="U28" s="236">
        <v>0</v>
      </c>
      <c r="V28" s="236">
        <v>0</v>
      </c>
      <c r="W28" s="236">
        <v>0</v>
      </c>
      <c r="X28" s="236">
        <v>2</v>
      </c>
      <c r="Y28" s="236">
        <v>1</v>
      </c>
      <c r="Z28" s="236">
        <v>0</v>
      </c>
      <c r="AA28" s="126"/>
      <c r="AB28" s="114"/>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28" ht="19.5" customHeight="1">
      <c r="A29" s="28" t="s">
        <v>358</v>
      </c>
      <c r="B29" s="127" t="s">
        <v>97</v>
      </c>
      <c r="C29" s="28"/>
      <c r="D29" s="236"/>
      <c r="E29" s="232"/>
      <c r="F29" s="143"/>
      <c r="G29" s="306"/>
      <c r="H29" s="236"/>
      <c r="I29" s="236"/>
      <c r="J29" s="236"/>
      <c r="K29" s="236"/>
      <c r="L29" s="236"/>
      <c r="M29" s="236"/>
      <c r="N29" s="236"/>
      <c r="O29" s="236"/>
      <c r="P29" s="236"/>
      <c r="Q29" s="236"/>
      <c r="R29" s="236"/>
      <c r="S29" s="236"/>
      <c r="T29" s="236"/>
      <c r="U29" s="236"/>
      <c r="V29" s="236"/>
      <c r="W29" s="236"/>
      <c r="X29" s="236"/>
      <c r="Y29" s="236"/>
      <c r="Z29" s="236"/>
      <c r="AA29" s="126"/>
      <c r="AB29" s="114"/>
    </row>
    <row r="30" spans="1:28" ht="19.5" customHeight="1">
      <c r="A30" s="28"/>
      <c r="B30" s="127" t="s">
        <v>359</v>
      </c>
      <c r="C30" s="28"/>
      <c r="D30" s="236"/>
      <c r="E30" s="232"/>
      <c r="F30" s="236"/>
      <c r="G30" s="236"/>
      <c r="H30" s="236"/>
      <c r="I30" s="236"/>
      <c r="J30" s="236"/>
      <c r="K30" s="236"/>
      <c r="L30" s="236"/>
      <c r="M30" s="236"/>
      <c r="N30" s="236"/>
      <c r="O30" s="236"/>
      <c r="P30" s="236"/>
      <c r="Q30" s="236"/>
      <c r="R30" s="236"/>
      <c r="S30" s="236"/>
      <c r="T30" s="236"/>
      <c r="U30" s="236"/>
      <c r="V30" s="236"/>
      <c r="W30" s="236"/>
      <c r="X30" s="236"/>
      <c r="Y30" s="236"/>
      <c r="Z30" s="236"/>
      <c r="AA30" s="126"/>
      <c r="AB30" s="114"/>
    </row>
    <row r="31" spans="1:252" s="128" customFormat="1" ht="19.5" customHeight="1">
      <c r="A31" s="110">
        <v>1</v>
      </c>
      <c r="B31" s="130" t="s">
        <v>96</v>
      </c>
      <c r="C31" s="129" t="s">
        <v>89</v>
      </c>
      <c r="D31" s="236">
        <v>19336</v>
      </c>
      <c r="E31" s="232">
        <v>19476</v>
      </c>
      <c r="F31" s="236">
        <v>19587</v>
      </c>
      <c r="G31" s="306">
        <f>SUM(H31:Z31)</f>
        <v>19700</v>
      </c>
      <c r="H31" s="234">
        <v>1143</v>
      </c>
      <c r="I31" s="234">
        <v>1199</v>
      </c>
      <c r="J31" s="234">
        <v>650</v>
      </c>
      <c r="K31" s="234">
        <v>694</v>
      </c>
      <c r="L31" s="234">
        <v>609</v>
      </c>
      <c r="M31" s="234">
        <v>2218</v>
      </c>
      <c r="N31" s="234">
        <v>2078</v>
      </c>
      <c r="O31" s="234">
        <v>1830</v>
      </c>
      <c r="P31" s="234">
        <v>1494</v>
      </c>
      <c r="Q31" s="234">
        <v>874</v>
      </c>
      <c r="R31" s="234">
        <v>564</v>
      </c>
      <c r="S31" s="234">
        <v>1214</v>
      </c>
      <c r="T31" s="234">
        <v>609</v>
      </c>
      <c r="U31" s="234">
        <v>321</v>
      </c>
      <c r="V31" s="234">
        <v>588</v>
      </c>
      <c r="W31" s="234">
        <v>819</v>
      </c>
      <c r="X31" s="234">
        <v>1200</v>
      </c>
      <c r="Y31" s="234">
        <v>762</v>
      </c>
      <c r="Z31" s="234">
        <v>834</v>
      </c>
      <c r="AA31" s="126"/>
      <c r="AB31" s="114"/>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row>
    <row r="32" spans="1:252" s="128" customFormat="1" ht="19.5" customHeight="1">
      <c r="A32" s="110">
        <v>2</v>
      </c>
      <c r="B32" s="130" t="s">
        <v>95</v>
      </c>
      <c r="C32" s="129" t="s">
        <v>89</v>
      </c>
      <c r="D32" s="236">
        <v>9486</v>
      </c>
      <c r="E32" s="232">
        <v>8020</v>
      </c>
      <c r="F32" s="236">
        <v>7965</v>
      </c>
      <c r="G32" s="306">
        <f>SUM(H32:Z32)</f>
        <v>6589</v>
      </c>
      <c r="H32" s="236">
        <v>274</v>
      </c>
      <c r="I32" s="236">
        <v>445</v>
      </c>
      <c r="J32" s="236">
        <v>295</v>
      </c>
      <c r="K32" s="236">
        <v>356</v>
      </c>
      <c r="L32" s="236">
        <v>272</v>
      </c>
      <c r="M32" s="236">
        <v>20</v>
      </c>
      <c r="N32" s="236">
        <v>237</v>
      </c>
      <c r="O32" s="236">
        <v>373</v>
      </c>
      <c r="P32" s="236">
        <v>299</v>
      </c>
      <c r="Q32" s="236">
        <v>433</v>
      </c>
      <c r="R32" s="236">
        <v>342</v>
      </c>
      <c r="S32" s="236">
        <v>536</v>
      </c>
      <c r="T32" s="236">
        <v>466</v>
      </c>
      <c r="U32" s="236">
        <v>193</v>
      </c>
      <c r="V32" s="236">
        <v>272</v>
      </c>
      <c r="W32" s="236">
        <v>320</v>
      </c>
      <c r="X32" s="236">
        <v>636</v>
      </c>
      <c r="Y32" s="236">
        <v>389</v>
      </c>
      <c r="Z32" s="236">
        <v>431</v>
      </c>
      <c r="AA32" s="126"/>
      <c r="AB32" s="114"/>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row>
    <row r="33" spans="1:252" s="128" customFormat="1" ht="19.5" customHeight="1">
      <c r="A33" s="110">
        <v>3</v>
      </c>
      <c r="B33" s="130" t="s">
        <v>94</v>
      </c>
      <c r="C33" s="129" t="s">
        <v>89</v>
      </c>
      <c r="D33" s="236">
        <v>7965</v>
      </c>
      <c r="E33" s="232">
        <v>6830</v>
      </c>
      <c r="F33" s="236">
        <v>6589</v>
      </c>
      <c r="G33" s="306">
        <f>SUM(H33:Z33)</f>
        <v>5406</v>
      </c>
      <c r="H33" s="236">
        <v>190</v>
      </c>
      <c r="I33" s="236">
        <v>360</v>
      </c>
      <c r="J33" s="236">
        <v>247</v>
      </c>
      <c r="K33" s="236">
        <v>310</v>
      </c>
      <c r="L33" s="236">
        <v>228</v>
      </c>
      <c r="M33" s="236">
        <v>20</v>
      </c>
      <c r="N33" s="236">
        <v>170</v>
      </c>
      <c r="O33" s="236">
        <v>225</v>
      </c>
      <c r="P33" s="236">
        <v>180</v>
      </c>
      <c r="Q33" s="236">
        <v>371</v>
      </c>
      <c r="R33" s="236">
        <v>303</v>
      </c>
      <c r="S33" s="236">
        <v>449</v>
      </c>
      <c r="T33" s="236">
        <v>425</v>
      </c>
      <c r="U33" s="236">
        <v>173</v>
      </c>
      <c r="V33" s="236">
        <v>232</v>
      </c>
      <c r="W33" s="236">
        <v>262</v>
      </c>
      <c r="X33" s="236">
        <v>552</v>
      </c>
      <c r="Y33" s="236">
        <v>336</v>
      </c>
      <c r="Z33" s="236">
        <v>373</v>
      </c>
      <c r="AA33" s="126"/>
      <c r="AB33" s="114"/>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row>
    <row r="34" spans="1:252" s="131" customFormat="1" ht="19.5" customHeight="1">
      <c r="A34" s="112"/>
      <c r="B34" s="135" t="s">
        <v>93</v>
      </c>
      <c r="C34" s="134" t="s">
        <v>12</v>
      </c>
      <c r="D34" s="309">
        <f aca="true" t="shared" si="4" ref="D34:Z34">D33/D31*100</f>
        <v>41.192594124948286</v>
      </c>
      <c r="E34" s="309">
        <f t="shared" si="4"/>
        <v>35.06880262887657</v>
      </c>
      <c r="F34" s="309">
        <f t="shared" si="4"/>
        <v>33.63965895747179</v>
      </c>
      <c r="G34" s="310">
        <f t="shared" si="4"/>
        <v>27.44162436548223</v>
      </c>
      <c r="H34" s="143">
        <f t="shared" si="4"/>
        <v>16.62292213473316</v>
      </c>
      <c r="I34" s="143">
        <f t="shared" si="4"/>
        <v>30.025020850708923</v>
      </c>
      <c r="J34" s="143">
        <f t="shared" si="4"/>
        <v>38</v>
      </c>
      <c r="K34" s="143">
        <f t="shared" si="4"/>
        <v>44.668587896253605</v>
      </c>
      <c r="L34" s="143">
        <f t="shared" si="4"/>
        <v>37.4384236453202</v>
      </c>
      <c r="M34" s="143">
        <f t="shared" si="4"/>
        <v>0.9017132551848512</v>
      </c>
      <c r="N34" s="143">
        <f t="shared" si="4"/>
        <v>8.180943214629451</v>
      </c>
      <c r="O34" s="143">
        <f t="shared" si="4"/>
        <v>12.295081967213115</v>
      </c>
      <c r="P34" s="143">
        <f t="shared" si="4"/>
        <v>12.048192771084338</v>
      </c>
      <c r="Q34" s="143">
        <f t="shared" si="4"/>
        <v>42.44851258581236</v>
      </c>
      <c r="R34" s="143">
        <f t="shared" si="4"/>
        <v>53.72340425531915</v>
      </c>
      <c r="S34" s="143">
        <f t="shared" si="4"/>
        <v>36.98517298187809</v>
      </c>
      <c r="T34" s="143">
        <f t="shared" si="4"/>
        <v>69.78653530377669</v>
      </c>
      <c r="U34" s="143">
        <f t="shared" si="4"/>
        <v>53.89408099688473</v>
      </c>
      <c r="V34" s="143">
        <f t="shared" si="4"/>
        <v>39.455782312925166</v>
      </c>
      <c r="W34" s="143">
        <f t="shared" si="4"/>
        <v>31.990231990231987</v>
      </c>
      <c r="X34" s="143">
        <f t="shared" si="4"/>
        <v>46</v>
      </c>
      <c r="Y34" s="143">
        <f t="shared" si="4"/>
        <v>44.09448818897638</v>
      </c>
      <c r="Z34" s="143">
        <f t="shared" si="4"/>
        <v>44.724220623501196</v>
      </c>
      <c r="AA34" s="133"/>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row>
    <row r="35" spans="1:252" s="128" customFormat="1" ht="19.5" customHeight="1">
      <c r="A35" s="110">
        <v>4</v>
      </c>
      <c r="B35" s="130" t="s">
        <v>92</v>
      </c>
      <c r="C35" s="129" t="s">
        <v>89</v>
      </c>
      <c r="D35" s="236">
        <v>1721</v>
      </c>
      <c r="E35" s="232">
        <v>1210</v>
      </c>
      <c r="F35" s="236">
        <f>F32-F33+20</f>
        <v>1396</v>
      </c>
      <c r="G35" s="306">
        <f>SUM(H35:Z35)</f>
        <v>1203</v>
      </c>
      <c r="H35" s="236">
        <v>84</v>
      </c>
      <c r="I35" s="236">
        <v>85</v>
      </c>
      <c r="J35" s="236">
        <v>48</v>
      </c>
      <c r="K35" s="236">
        <v>46</v>
      </c>
      <c r="L35" s="236">
        <v>44</v>
      </c>
      <c r="M35" s="236">
        <v>0</v>
      </c>
      <c r="N35" s="236">
        <v>67</v>
      </c>
      <c r="O35" s="236">
        <v>158</v>
      </c>
      <c r="P35" s="236">
        <v>129</v>
      </c>
      <c r="Q35" s="236">
        <v>62</v>
      </c>
      <c r="R35" s="236">
        <v>39</v>
      </c>
      <c r="S35" s="236">
        <v>87</v>
      </c>
      <c r="T35" s="236">
        <v>41</v>
      </c>
      <c r="U35" s="236">
        <v>20</v>
      </c>
      <c r="V35" s="236">
        <v>40</v>
      </c>
      <c r="W35" s="236">
        <v>58</v>
      </c>
      <c r="X35" s="236">
        <v>84</v>
      </c>
      <c r="Y35" s="236">
        <v>53</v>
      </c>
      <c r="Z35" s="236">
        <v>58</v>
      </c>
      <c r="AA35" s="126"/>
      <c r="AB35" s="114"/>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row>
    <row r="36" spans="1:252" s="128" customFormat="1" ht="19.5" customHeight="1">
      <c r="A36" s="110">
        <v>5</v>
      </c>
      <c r="B36" s="130" t="s">
        <v>91</v>
      </c>
      <c r="C36" s="129" t="s">
        <v>89</v>
      </c>
      <c r="D36" s="236">
        <v>200</v>
      </c>
      <c r="E36" s="232">
        <v>20</v>
      </c>
      <c r="F36" s="236">
        <v>20</v>
      </c>
      <c r="G36" s="306">
        <f>SUM(H36:Z36)</f>
        <v>20</v>
      </c>
      <c r="H36" s="236"/>
      <c r="I36" s="236"/>
      <c r="J36" s="236"/>
      <c r="K36" s="236"/>
      <c r="L36" s="236"/>
      <c r="M36" s="236"/>
      <c r="N36" s="236"/>
      <c r="O36" s="236">
        <v>10</v>
      </c>
      <c r="P36" s="236">
        <v>10</v>
      </c>
      <c r="Q36" s="236"/>
      <c r="R36" s="236"/>
      <c r="S36" s="236"/>
      <c r="T36" s="236"/>
      <c r="U36" s="236"/>
      <c r="V36" s="236"/>
      <c r="W36" s="236"/>
      <c r="X36" s="236"/>
      <c r="Y36" s="236"/>
      <c r="Z36" s="236"/>
      <c r="AA36" s="126"/>
      <c r="AB36" s="294">
        <f>F34-G34</f>
        <v>6.198034591989558</v>
      </c>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row>
    <row r="37" spans="1:252" s="128" customFormat="1" ht="19.5" customHeight="1">
      <c r="A37" s="110">
        <v>6</v>
      </c>
      <c r="B37" s="130" t="s">
        <v>90</v>
      </c>
      <c r="C37" s="129" t="s">
        <v>89</v>
      </c>
      <c r="D37" s="236">
        <v>2279</v>
      </c>
      <c r="E37" s="232">
        <v>2337</v>
      </c>
      <c r="F37" s="236">
        <v>2405</v>
      </c>
      <c r="G37" s="306">
        <f>SUM(H37:Z37)</f>
        <v>1970</v>
      </c>
      <c r="H37" s="236">
        <v>215</v>
      </c>
      <c r="I37" s="236">
        <v>159</v>
      </c>
      <c r="J37" s="236">
        <v>45</v>
      </c>
      <c r="K37" s="236">
        <v>56</v>
      </c>
      <c r="L37" s="236">
        <v>42</v>
      </c>
      <c r="M37" s="236">
        <v>65</v>
      </c>
      <c r="N37" s="236">
        <v>145</v>
      </c>
      <c r="O37" s="236">
        <v>166</v>
      </c>
      <c r="P37" s="236">
        <v>188</v>
      </c>
      <c r="Q37" s="236">
        <v>125</v>
      </c>
      <c r="R37" s="236">
        <v>105</v>
      </c>
      <c r="S37" s="236">
        <v>125</v>
      </c>
      <c r="T37" s="236">
        <v>76</v>
      </c>
      <c r="U37" s="236">
        <v>65</v>
      </c>
      <c r="V37" s="236">
        <v>52</v>
      </c>
      <c r="W37" s="236">
        <v>112</v>
      </c>
      <c r="X37" s="236">
        <v>102</v>
      </c>
      <c r="Y37" s="236">
        <v>85</v>
      </c>
      <c r="Z37" s="236">
        <v>42</v>
      </c>
      <c r="AA37" s="126"/>
      <c r="AB37" s="114"/>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row>
    <row r="38" spans="1:252" s="131" customFormat="1" ht="19.5" customHeight="1">
      <c r="A38" s="112"/>
      <c r="B38" s="135" t="s">
        <v>88</v>
      </c>
      <c r="C38" s="134" t="s">
        <v>12</v>
      </c>
      <c r="D38" s="143">
        <f>D37/D31*100</f>
        <v>11.78630533719487</v>
      </c>
      <c r="E38" s="143">
        <f>E37/E31*100</f>
        <v>11.999383857054836</v>
      </c>
      <c r="F38" s="143">
        <f>F37/F31*100</f>
        <v>12.278552100883239</v>
      </c>
      <c r="G38" s="311">
        <f>G37/G31*100</f>
        <v>10</v>
      </c>
      <c r="H38" s="143">
        <f aca="true" t="shared" si="5" ref="H38:Z38">H37/H31*100</f>
        <v>18.810148731408574</v>
      </c>
      <c r="I38" s="143">
        <f t="shared" si="5"/>
        <v>13.261050875729774</v>
      </c>
      <c r="J38" s="143">
        <f t="shared" si="5"/>
        <v>6.923076923076923</v>
      </c>
      <c r="K38" s="143">
        <f t="shared" si="5"/>
        <v>8.069164265129682</v>
      </c>
      <c r="L38" s="143">
        <f t="shared" si="5"/>
        <v>6.896551724137931</v>
      </c>
      <c r="M38" s="143">
        <f t="shared" si="5"/>
        <v>2.9305680793507665</v>
      </c>
      <c r="N38" s="143">
        <f t="shared" si="5"/>
        <v>6.977863330125119</v>
      </c>
      <c r="O38" s="143">
        <f t="shared" si="5"/>
        <v>9.07103825136612</v>
      </c>
      <c r="P38" s="143">
        <f t="shared" si="5"/>
        <v>12.583668005354752</v>
      </c>
      <c r="Q38" s="143">
        <f t="shared" si="5"/>
        <v>14.302059496567507</v>
      </c>
      <c r="R38" s="143">
        <f t="shared" si="5"/>
        <v>18.617021276595743</v>
      </c>
      <c r="S38" s="143">
        <f t="shared" si="5"/>
        <v>10.29654036243822</v>
      </c>
      <c r="T38" s="143">
        <f t="shared" si="5"/>
        <v>12.479474548440066</v>
      </c>
      <c r="U38" s="143">
        <f t="shared" si="5"/>
        <v>20.24922118380062</v>
      </c>
      <c r="V38" s="143">
        <f t="shared" si="5"/>
        <v>8.843537414965986</v>
      </c>
      <c r="W38" s="143">
        <f t="shared" si="5"/>
        <v>13.675213675213676</v>
      </c>
      <c r="X38" s="143">
        <f t="shared" si="5"/>
        <v>8.5</v>
      </c>
      <c r="Y38" s="143">
        <f t="shared" si="5"/>
        <v>11.15485564304462</v>
      </c>
      <c r="Z38" s="143">
        <f t="shared" si="5"/>
        <v>5.0359712230215825</v>
      </c>
      <c r="AA38" s="133"/>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row>
    <row r="39" spans="1:252" s="128" customFormat="1" ht="19.5" customHeight="1">
      <c r="A39" s="110">
        <v>7</v>
      </c>
      <c r="B39" s="130" t="s">
        <v>87</v>
      </c>
      <c r="C39" s="129" t="s">
        <v>12</v>
      </c>
      <c r="D39" s="307">
        <v>45.5</v>
      </c>
      <c r="E39" s="308">
        <v>41.05</v>
      </c>
      <c r="F39" s="307">
        <v>37.63</v>
      </c>
      <c r="G39" s="312">
        <v>30.26</v>
      </c>
      <c r="H39" s="236">
        <v>17.05716963448922</v>
      </c>
      <c r="I39" s="236">
        <v>30.11744966442953</v>
      </c>
      <c r="J39" s="236">
        <v>38.29457364341085</v>
      </c>
      <c r="K39" s="236">
        <v>44.668587896253605</v>
      </c>
      <c r="L39" s="236">
        <v>37.74834437086093</v>
      </c>
      <c r="M39" s="236">
        <v>1.8181818181818181</v>
      </c>
      <c r="N39" s="236">
        <v>8.691153647180547</v>
      </c>
      <c r="O39" s="236">
        <v>12.415730337078653</v>
      </c>
      <c r="P39" s="236">
        <v>12.481536189069423</v>
      </c>
      <c r="Q39" s="236">
        <v>44.89051094890511</v>
      </c>
      <c r="R39" s="236">
        <v>52.99295774647887</v>
      </c>
      <c r="S39" s="236">
        <v>38.73794916739702</v>
      </c>
      <c r="T39" s="236">
        <v>69.55810147299509</v>
      </c>
      <c r="U39" s="236">
        <v>55.80645161290323</v>
      </c>
      <c r="V39" s="236">
        <v>41.726618705035975</v>
      </c>
      <c r="W39" s="236">
        <v>31.45258103241296</v>
      </c>
      <c r="X39" s="236">
        <v>45.4320987654321</v>
      </c>
      <c r="Y39" s="236">
        <v>48.10495626822158</v>
      </c>
      <c r="Z39" s="236">
        <v>45.43239951278928</v>
      </c>
      <c r="AA39" s="126"/>
      <c r="AB39" s="114">
        <f>SUM(H39:Z39)/19</f>
        <v>35.65407118071189</v>
      </c>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row>
    <row r="40" spans="1:28" ht="19.5" customHeight="1">
      <c r="A40" s="28" t="s">
        <v>48</v>
      </c>
      <c r="B40" s="127" t="s">
        <v>86</v>
      </c>
      <c r="C40" s="28"/>
      <c r="D40" s="227"/>
      <c r="E40" s="227"/>
      <c r="F40" s="236"/>
      <c r="G40" s="306"/>
      <c r="H40" s="236"/>
      <c r="I40" s="236"/>
      <c r="J40" s="236"/>
      <c r="K40" s="236"/>
      <c r="L40" s="236"/>
      <c r="M40" s="236"/>
      <c r="N40" s="236"/>
      <c r="O40" s="236"/>
      <c r="P40" s="236"/>
      <c r="Q40" s="236"/>
      <c r="R40" s="236"/>
      <c r="S40" s="236"/>
      <c r="T40" s="236"/>
      <c r="U40" s="236"/>
      <c r="V40" s="236"/>
      <c r="W40" s="236"/>
      <c r="X40" s="236"/>
      <c r="Y40" s="236"/>
      <c r="Z40" s="236"/>
      <c r="AA40" s="126"/>
      <c r="AB40" s="114"/>
    </row>
    <row r="41" spans="1:28" s="31" customFormat="1" ht="17.25" customHeight="1">
      <c r="A41" s="110">
        <v>1</v>
      </c>
      <c r="B41" s="130" t="s">
        <v>85</v>
      </c>
      <c r="C41" s="110" t="s">
        <v>77</v>
      </c>
      <c r="D41" s="232">
        <v>4006</v>
      </c>
      <c r="E41" s="240">
        <v>5534</v>
      </c>
      <c r="F41" s="233">
        <v>3978</v>
      </c>
      <c r="G41" s="306">
        <f>SUM(H41:Z41)</f>
        <v>3978</v>
      </c>
      <c r="H41" s="232">
        <v>89</v>
      </c>
      <c r="I41" s="232">
        <v>123</v>
      </c>
      <c r="J41" s="232">
        <v>52</v>
      </c>
      <c r="K41" s="232">
        <v>47</v>
      </c>
      <c r="L41" s="232">
        <v>50</v>
      </c>
      <c r="M41" s="232">
        <v>1769</v>
      </c>
      <c r="N41" s="232">
        <v>391</v>
      </c>
      <c r="O41" s="232">
        <v>319</v>
      </c>
      <c r="P41" s="232">
        <v>207</v>
      </c>
      <c r="Q41" s="232">
        <v>142</v>
      </c>
      <c r="R41" s="232">
        <v>49</v>
      </c>
      <c r="S41" s="232">
        <v>213</v>
      </c>
      <c r="T41" s="232">
        <v>34</v>
      </c>
      <c r="U41" s="232">
        <v>40</v>
      </c>
      <c r="V41" s="232">
        <v>90</v>
      </c>
      <c r="W41" s="232">
        <v>114</v>
      </c>
      <c r="X41" s="232">
        <v>87</v>
      </c>
      <c r="Y41" s="232">
        <v>75</v>
      </c>
      <c r="Z41" s="232">
        <v>87</v>
      </c>
      <c r="AA41" s="126"/>
      <c r="AB41" s="114"/>
    </row>
    <row r="42" spans="1:28" s="31" customFormat="1" ht="17.25" customHeight="1">
      <c r="A42" s="110"/>
      <c r="B42" s="130" t="s">
        <v>84</v>
      </c>
      <c r="C42" s="129" t="s">
        <v>77</v>
      </c>
      <c r="D42" s="232">
        <v>3671</v>
      </c>
      <c r="E42" s="240">
        <v>5257</v>
      </c>
      <c r="F42" s="233">
        <v>3800</v>
      </c>
      <c r="G42" s="306">
        <f>SUM(H42:Z42)</f>
        <v>3850</v>
      </c>
      <c r="H42" s="232">
        <v>83</v>
      </c>
      <c r="I42" s="232">
        <v>117</v>
      </c>
      <c r="J42" s="232">
        <v>46</v>
      </c>
      <c r="K42" s="232">
        <v>41</v>
      </c>
      <c r="L42" s="232">
        <v>44</v>
      </c>
      <c r="M42" s="232">
        <v>1749</v>
      </c>
      <c r="N42" s="232">
        <v>385</v>
      </c>
      <c r="O42" s="232">
        <v>313</v>
      </c>
      <c r="P42" s="232">
        <v>201</v>
      </c>
      <c r="Q42" s="232">
        <v>136</v>
      </c>
      <c r="R42" s="232">
        <v>43</v>
      </c>
      <c r="S42" s="232">
        <v>207</v>
      </c>
      <c r="T42" s="232">
        <v>28</v>
      </c>
      <c r="U42" s="232">
        <v>34</v>
      </c>
      <c r="V42" s="232">
        <v>84</v>
      </c>
      <c r="W42" s="232">
        <v>108</v>
      </c>
      <c r="X42" s="232">
        <v>81</v>
      </c>
      <c r="Y42" s="232">
        <v>69</v>
      </c>
      <c r="Z42" s="232">
        <v>81</v>
      </c>
      <c r="AA42" s="126"/>
      <c r="AB42" s="114"/>
    </row>
    <row r="43" spans="1:28" s="32" customFormat="1" ht="28.5" customHeight="1">
      <c r="A43" s="112"/>
      <c r="B43" s="135" t="s">
        <v>83</v>
      </c>
      <c r="C43" s="112" t="s">
        <v>12</v>
      </c>
      <c r="D43" s="309">
        <f>D42*100/D13</f>
        <v>6.616202577273137</v>
      </c>
      <c r="E43" s="309">
        <f>E42/E16*100</f>
        <v>11.626307434334695</v>
      </c>
      <c r="F43" s="309">
        <f>F42*100/F13</f>
        <v>6.739978715856687</v>
      </c>
      <c r="G43" s="310">
        <f>G42*100/G13</f>
        <v>6.64228287498706</v>
      </c>
      <c r="H43" s="237">
        <f aca="true" t="shared" si="6" ref="H43:Z43">H42/H13*100</f>
        <v>2.4578027835356826</v>
      </c>
      <c r="I43" s="237">
        <f t="shared" si="6"/>
        <v>3.127506014434643</v>
      </c>
      <c r="J43" s="237">
        <f t="shared" si="6"/>
        <v>2.390852390852391</v>
      </c>
      <c r="K43" s="237">
        <f t="shared" si="6"/>
        <v>1.7841601392515232</v>
      </c>
      <c r="L43" s="237">
        <f t="shared" si="6"/>
        <v>2.4663677130044843</v>
      </c>
      <c r="M43" s="237">
        <f t="shared" si="6"/>
        <v>35.23368251410153</v>
      </c>
      <c r="N43" s="237">
        <f t="shared" si="6"/>
        <v>6.0344827586206895</v>
      </c>
      <c r="O43" s="237">
        <f t="shared" si="6"/>
        <v>5.499912141978562</v>
      </c>
      <c r="P43" s="237">
        <f t="shared" si="6"/>
        <v>4.59113750571037</v>
      </c>
      <c r="Q43" s="237">
        <f t="shared" si="6"/>
        <v>5.246913580246913</v>
      </c>
      <c r="R43" s="237">
        <f t="shared" si="6"/>
        <v>2.5175644028103044</v>
      </c>
      <c r="S43" s="237">
        <f t="shared" si="6"/>
        <v>5.4689564068692205</v>
      </c>
      <c r="T43" s="237">
        <f t="shared" si="6"/>
        <v>1.4381099126861838</v>
      </c>
      <c r="U43" s="237">
        <f t="shared" si="6"/>
        <v>3.4170854271356785</v>
      </c>
      <c r="V43" s="237">
        <f t="shared" si="6"/>
        <v>5.343511450381679</v>
      </c>
      <c r="W43" s="237">
        <f t="shared" si="6"/>
        <v>4.545454545454546</v>
      </c>
      <c r="X43" s="237">
        <f t="shared" si="6"/>
        <v>2.2028827848789776</v>
      </c>
      <c r="Y43" s="237">
        <f t="shared" si="6"/>
        <v>3.032967032967033</v>
      </c>
      <c r="Z43" s="237">
        <f t="shared" si="6"/>
        <v>3.242594075260208</v>
      </c>
      <c r="AA43" s="133"/>
      <c r="AB43" s="132"/>
    </row>
    <row r="44" spans="1:28" s="31" customFormat="1" ht="17.25" customHeight="1">
      <c r="A44" s="110">
        <v>2</v>
      </c>
      <c r="B44" s="130" t="s">
        <v>82</v>
      </c>
      <c r="C44" s="129" t="s">
        <v>77</v>
      </c>
      <c r="D44" s="232">
        <v>3126</v>
      </c>
      <c r="E44" s="240">
        <v>4294</v>
      </c>
      <c r="F44" s="233">
        <v>3485</v>
      </c>
      <c r="G44" s="304">
        <v>3485</v>
      </c>
      <c r="H44" s="232">
        <v>64</v>
      </c>
      <c r="I44" s="232">
        <v>98</v>
      </c>
      <c r="J44" s="232">
        <v>27</v>
      </c>
      <c r="K44" s="232">
        <v>22</v>
      </c>
      <c r="L44" s="232">
        <v>25</v>
      </c>
      <c r="M44" s="232">
        <v>1726</v>
      </c>
      <c r="N44" s="232">
        <v>366</v>
      </c>
      <c r="O44" s="232">
        <v>294</v>
      </c>
      <c r="P44" s="232">
        <v>182</v>
      </c>
      <c r="Q44" s="232">
        <v>117</v>
      </c>
      <c r="R44" s="232">
        <v>24</v>
      </c>
      <c r="S44" s="232">
        <v>188</v>
      </c>
      <c r="T44" s="232">
        <v>9</v>
      </c>
      <c r="U44" s="232">
        <v>15</v>
      </c>
      <c r="V44" s="232">
        <v>65</v>
      </c>
      <c r="W44" s="232">
        <v>89</v>
      </c>
      <c r="X44" s="232">
        <v>62</v>
      </c>
      <c r="Y44" s="232">
        <v>50</v>
      </c>
      <c r="Z44" s="232">
        <v>62</v>
      </c>
      <c r="AA44" s="126"/>
      <c r="AB44" s="114"/>
    </row>
    <row r="45" spans="1:28" s="31" customFormat="1" ht="17.25" customHeight="1">
      <c r="A45" s="110"/>
      <c r="B45" s="130" t="s">
        <v>81</v>
      </c>
      <c r="C45" s="129" t="s">
        <v>77</v>
      </c>
      <c r="D45" s="232">
        <v>2960</v>
      </c>
      <c r="E45" s="240">
        <v>4171</v>
      </c>
      <c r="F45" s="233">
        <v>3370</v>
      </c>
      <c r="G45" s="304">
        <v>3400</v>
      </c>
      <c r="H45" s="232">
        <v>60</v>
      </c>
      <c r="I45" s="232">
        <v>94</v>
      </c>
      <c r="J45" s="232">
        <v>23</v>
      </c>
      <c r="K45" s="232">
        <v>18</v>
      </c>
      <c r="L45" s="232">
        <v>21</v>
      </c>
      <c r="M45" s="232">
        <v>1713</v>
      </c>
      <c r="N45" s="232">
        <v>362</v>
      </c>
      <c r="O45" s="232">
        <v>290</v>
      </c>
      <c r="P45" s="232">
        <v>178</v>
      </c>
      <c r="Q45" s="232">
        <v>113</v>
      </c>
      <c r="R45" s="232">
        <v>20</v>
      </c>
      <c r="S45" s="232">
        <v>184</v>
      </c>
      <c r="T45" s="232">
        <v>5</v>
      </c>
      <c r="U45" s="232">
        <v>11</v>
      </c>
      <c r="V45" s="232">
        <v>61</v>
      </c>
      <c r="W45" s="232">
        <v>85</v>
      </c>
      <c r="X45" s="232">
        <v>58</v>
      </c>
      <c r="Y45" s="232">
        <v>46</v>
      </c>
      <c r="Z45" s="232">
        <v>58</v>
      </c>
      <c r="AA45" s="126"/>
      <c r="AB45" s="114"/>
    </row>
    <row r="46" spans="1:28" s="33" customFormat="1" ht="28.5" customHeight="1">
      <c r="A46" s="112"/>
      <c r="B46" s="135" t="s">
        <v>80</v>
      </c>
      <c r="C46" s="112" t="s">
        <v>12</v>
      </c>
      <c r="D46" s="309">
        <f>D45*100/D13</f>
        <v>5.334775164458863</v>
      </c>
      <c r="E46" s="309">
        <f>E45*100/E13</f>
        <v>7.398038411268147</v>
      </c>
      <c r="F46" s="309">
        <f>F45*100/F13</f>
        <v>5.977296913799219</v>
      </c>
      <c r="G46" s="310">
        <f>G45*100/G13</f>
        <v>5.865912149339223</v>
      </c>
      <c r="H46" s="237">
        <f aca="true" t="shared" si="7" ref="H46:Z46">H45/H13*100</f>
        <v>1.7767249037607342</v>
      </c>
      <c r="I46" s="237">
        <f t="shared" si="7"/>
        <v>2.512697139802192</v>
      </c>
      <c r="J46" s="237">
        <f t="shared" si="7"/>
        <v>1.1954261954261955</v>
      </c>
      <c r="K46" s="237">
        <f t="shared" si="7"/>
        <v>0.7832898172323759</v>
      </c>
      <c r="L46" s="237">
        <f t="shared" si="7"/>
        <v>1.1771300448430493</v>
      </c>
      <c r="M46" s="237">
        <f t="shared" si="7"/>
        <v>34.50846091861402</v>
      </c>
      <c r="N46" s="237">
        <f t="shared" si="7"/>
        <v>5.673981191222571</v>
      </c>
      <c r="O46" s="237">
        <f t="shared" si="7"/>
        <v>5.095765243366719</v>
      </c>
      <c r="P46" s="237">
        <f t="shared" si="7"/>
        <v>4.065783462768388</v>
      </c>
      <c r="Q46" s="237">
        <f t="shared" si="7"/>
        <v>4.359567901234568</v>
      </c>
      <c r="R46" s="237">
        <f t="shared" si="7"/>
        <v>1.1709601873536302</v>
      </c>
      <c r="S46" s="237">
        <f t="shared" si="7"/>
        <v>4.861294583883752</v>
      </c>
      <c r="T46" s="237">
        <f t="shared" si="7"/>
        <v>0.25680534155110424</v>
      </c>
      <c r="U46" s="237">
        <f t="shared" si="7"/>
        <v>1.105527638190955</v>
      </c>
      <c r="V46" s="237">
        <f t="shared" si="7"/>
        <v>3.880407124681934</v>
      </c>
      <c r="W46" s="237">
        <f t="shared" si="7"/>
        <v>3.577441077441077</v>
      </c>
      <c r="X46" s="237">
        <f t="shared" si="7"/>
        <v>1.5773728583084037</v>
      </c>
      <c r="Y46" s="237">
        <f t="shared" si="7"/>
        <v>2.0219780219780223</v>
      </c>
      <c r="Z46" s="237">
        <f t="shared" si="7"/>
        <v>2.321857485988791</v>
      </c>
      <c r="AA46" s="133"/>
      <c r="AB46" s="241"/>
    </row>
    <row r="47" spans="1:28" s="31" customFormat="1" ht="17.25" customHeight="1">
      <c r="A47" s="110">
        <v>3</v>
      </c>
      <c r="B47" s="130" t="s">
        <v>79</v>
      </c>
      <c r="C47" s="129" t="s">
        <v>77</v>
      </c>
      <c r="D47" s="232">
        <v>47408</v>
      </c>
      <c r="E47" s="240">
        <v>52002</v>
      </c>
      <c r="F47" s="240">
        <v>52002</v>
      </c>
      <c r="G47" s="304">
        <f>SUM(H47:Z47)</f>
        <v>52002</v>
      </c>
      <c r="H47" s="232">
        <v>3184</v>
      </c>
      <c r="I47" s="232">
        <v>3514</v>
      </c>
      <c r="J47" s="232">
        <v>1768</v>
      </c>
      <c r="K47" s="232">
        <v>2147</v>
      </c>
      <c r="L47" s="232">
        <v>1630</v>
      </c>
      <c r="M47" s="232">
        <v>3091</v>
      </c>
      <c r="N47" s="232">
        <v>5879</v>
      </c>
      <c r="O47" s="232">
        <v>5268</v>
      </c>
      <c r="P47" s="232">
        <v>4067</v>
      </c>
      <c r="Q47" s="232">
        <v>2346</v>
      </c>
      <c r="R47" s="232">
        <v>1555</v>
      </c>
      <c r="S47" s="232">
        <v>3468</v>
      </c>
      <c r="T47" s="232">
        <v>1809</v>
      </c>
      <c r="U47" s="232">
        <v>851</v>
      </c>
      <c r="V47" s="232">
        <v>1378</v>
      </c>
      <c r="W47" s="232">
        <v>2158</v>
      </c>
      <c r="X47" s="232">
        <v>3486</v>
      </c>
      <c r="Y47" s="232">
        <v>2096</v>
      </c>
      <c r="Z47" s="232">
        <v>2307</v>
      </c>
      <c r="AA47" s="126"/>
      <c r="AB47" s="114"/>
    </row>
    <row r="48" spans="1:28" s="31" customFormat="1" ht="17.25" customHeight="1">
      <c r="A48" s="110"/>
      <c r="B48" s="130" t="s">
        <v>78</v>
      </c>
      <c r="C48" s="129" t="s">
        <v>77</v>
      </c>
      <c r="D48" s="232">
        <v>2487</v>
      </c>
      <c r="E48" s="240">
        <v>2897</v>
      </c>
      <c r="F48" s="233">
        <v>2500</v>
      </c>
      <c r="G48" s="304">
        <f>SUM(H48:Z48)</f>
        <v>2600</v>
      </c>
      <c r="H48" s="232">
        <v>119</v>
      </c>
      <c r="I48" s="232">
        <v>50</v>
      </c>
      <c r="J48" s="232">
        <v>47</v>
      </c>
      <c r="K48" s="232">
        <v>48</v>
      </c>
      <c r="L48" s="232">
        <v>48</v>
      </c>
      <c r="M48" s="232">
        <v>1494</v>
      </c>
      <c r="N48" s="232">
        <v>84</v>
      </c>
      <c r="O48" s="232">
        <v>105</v>
      </c>
      <c r="P48" s="232">
        <v>92</v>
      </c>
      <c r="Q48" s="232">
        <v>102</v>
      </c>
      <c r="R48" s="232">
        <v>42</v>
      </c>
      <c r="S48" s="232">
        <v>164</v>
      </c>
      <c r="T48" s="232">
        <v>14</v>
      </c>
      <c r="U48" s="232">
        <v>16</v>
      </c>
      <c r="V48" s="232">
        <v>22</v>
      </c>
      <c r="W48" s="232">
        <v>45</v>
      </c>
      <c r="X48" s="232">
        <v>10</v>
      </c>
      <c r="Y48" s="232">
        <v>72</v>
      </c>
      <c r="Z48" s="232">
        <v>26</v>
      </c>
      <c r="AA48" s="126"/>
      <c r="AB48" s="114"/>
    </row>
    <row r="49" spans="1:28" s="32" customFormat="1" ht="28.5" customHeight="1">
      <c r="A49" s="112"/>
      <c r="B49" s="135" t="s">
        <v>76</v>
      </c>
      <c r="C49" s="112" t="s">
        <v>12</v>
      </c>
      <c r="D49" s="309">
        <f>D48*100/D13</f>
        <v>4.482292511489592</v>
      </c>
      <c r="E49" s="309">
        <f>E48/E16*100</f>
        <v>6.406964549603883</v>
      </c>
      <c r="F49" s="309">
        <f>F48*100/F13</f>
        <v>4.434196523589925</v>
      </c>
      <c r="G49" s="310">
        <f>G48*100/G13</f>
        <v>4.485697525965287</v>
      </c>
      <c r="H49" s="237">
        <f aca="true" t="shared" si="8" ref="H49:Z49">H48/H13*100</f>
        <v>3.5238377257921236</v>
      </c>
      <c r="I49" s="237">
        <f t="shared" si="8"/>
        <v>1.3365410318096766</v>
      </c>
      <c r="J49" s="237">
        <f t="shared" si="8"/>
        <v>2.442827442827443</v>
      </c>
      <c r="K49" s="237">
        <f t="shared" si="8"/>
        <v>2.088772845953003</v>
      </c>
      <c r="L49" s="237">
        <f t="shared" si="8"/>
        <v>2.690582959641256</v>
      </c>
      <c r="M49" s="237">
        <f t="shared" si="8"/>
        <v>30.096696212731665</v>
      </c>
      <c r="N49" s="237">
        <f t="shared" si="8"/>
        <v>1.316614420062696</v>
      </c>
      <c r="O49" s="237">
        <f t="shared" si="8"/>
        <v>1.8450184501845017</v>
      </c>
      <c r="P49" s="237">
        <f t="shared" si="8"/>
        <v>2.1014161717679305</v>
      </c>
      <c r="Q49" s="237">
        <f t="shared" si="8"/>
        <v>3.935185185185185</v>
      </c>
      <c r="R49" s="237">
        <f t="shared" si="8"/>
        <v>2.459016393442623</v>
      </c>
      <c r="S49" s="237">
        <f t="shared" si="8"/>
        <v>4.332892998678996</v>
      </c>
      <c r="T49" s="237">
        <f t="shared" si="8"/>
        <v>0.7190549563430919</v>
      </c>
      <c r="U49" s="237">
        <f t="shared" si="8"/>
        <v>1.6080402010050252</v>
      </c>
      <c r="V49" s="237">
        <f t="shared" si="8"/>
        <v>1.3994910941475827</v>
      </c>
      <c r="W49" s="237">
        <f t="shared" si="8"/>
        <v>1.893939393939394</v>
      </c>
      <c r="X49" s="237">
        <f t="shared" si="8"/>
        <v>0.27196083763937995</v>
      </c>
      <c r="Y49" s="237">
        <f t="shared" si="8"/>
        <v>3.1648351648351647</v>
      </c>
      <c r="Z49" s="237">
        <f t="shared" si="8"/>
        <v>1.0408326661329064</v>
      </c>
      <c r="AA49" s="133"/>
      <c r="AB49" s="132"/>
    </row>
    <row r="50" spans="1:27" ht="12" customHeight="1" thickBot="1">
      <c r="A50" s="125"/>
      <c r="B50" s="124"/>
      <c r="C50" s="124"/>
      <c r="D50" s="124"/>
      <c r="E50" s="124"/>
      <c r="F50" s="145"/>
      <c r="G50" s="147"/>
      <c r="H50" s="145"/>
      <c r="I50" s="145"/>
      <c r="J50" s="145"/>
      <c r="K50" s="145"/>
      <c r="L50" s="145"/>
      <c r="M50" s="145"/>
      <c r="N50" s="145"/>
      <c r="O50" s="145"/>
      <c r="P50" s="145"/>
      <c r="Q50" s="145"/>
      <c r="R50" s="145"/>
      <c r="S50" s="145"/>
      <c r="T50" s="145"/>
      <c r="U50" s="145"/>
      <c r="V50" s="145"/>
      <c r="W50" s="145"/>
      <c r="X50" s="145"/>
      <c r="Y50" s="145"/>
      <c r="Z50" s="145"/>
      <c r="AA50" s="123"/>
    </row>
    <row r="51" spans="1:27" ht="16.5" thickTop="1">
      <c r="A51" s="122"/>
      <c r="B51" s="119"/>
      <c r="C51" s="119"/>
      <c r="D51" s="119"/>
      <c r="E51" s="121"/>
      <c r="F51" s="120"/>
      <c r="G51" s="148"/>
      <c r="H51" s="120"/>
      <c r="I51" s="120"/>
      <c r="J51" s="120"/>
      <c r="K51" s="120"/>
      <c r="L51" s="120"/>
      <c r="M51" s="120"/>
      <c r="N51" s="120"/>
      <c r="O51" s="120"/>
      <c r="P51" s="120"/>
      <c r="Q51" s="120"/>
      <c r="R51" s="120"/>
      <c r="S51" s="120"/>
      <c r="T51" s="120"/>
      <c r="U51" s="120"/>
      <c r="V51" s="120"/>
      <c r="W51" s="120"/>
      <c r="X51" s="120"/>
      <c r="Y51" s="120"/>
      <c r="Z51" s="120"/>
      <c r="AA51" s="119"/>
    </row>
    <row r="55" spans="1:252" ht="15.75">
      <c r="A55" s="118"/>
      <c r="B55" s="434"/>
      <c r="C55" s="434"/>
      <c r="D55" s="434"/>
      <c r="E55" s="434"/>
      <c r="F55" s="434"/>
      <c r="G55" s="149"/>
      <c r="H55" s="117"/>
      <c r="I55" s="117"/>
      <c r="J55" s="117"/>
      <c r="K55" s="117"/>
      <c r="L55" s="117"/>
      <c r="M55" s="117"/>
      <c r="N55" s="117"/>
      <c r="O55" s="117"/>
      <c r="P55" s="117"/>
      <c r="Q55" s="117"/>
      <c r="R55" s="117"/>
      <c r="S55" s="117"/>
      <c r="T55" s="117"/>
      <c r="U55" s="117"/>
      <c r="V55" s="117"/>
      <c r="W55" s="117"/>
      <c r="X55" s="117"/>
      <c r="Y55" s="117"/>
      <c r="Z55" s="117"/>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row>
  </sheetData>
  <sheetProtection/>
  <mergeCells count="13">
    <mergeCell ref="B55:F55"/>
    <mergeCell ref="E5:F5"/>
    <mergeCell ref="C5:C6"/>
    <mergeCell ref="A5:A6"/>
    <mergeCell ref="B5:B6"/>
    <mergeCell ref="AA5:AA6"/>
    <mergeCell ref="G5:G6"/>
    <mergeCell ref="D5:D6"/>
    <mergeCell ref="A1:B1"/>
    <mergeCell ref="A2:AA2"/>
    <mergeCell ref="A3:AA3"/>
    <mergeCell ref="A4:C4"/>
    <mergeCell ref="H5:Z5"/>
  </mergeCells>
  <printOptions/>
  <pageMargins left="0.35433070866141736" right="0.2362204724409449" top="0.35433070866141736" bottom="0.35433070866141736" header="0.31496062992125984" footer="0.31496062992125984"/>
  <pageSetup fitToHeight="0" fitToWidth="1" horizontalDpi="600" verticalDpi="600" orientation="landscape" paperSize="9" scale="41"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T123"/>
  <sheetViews>
    <sheetView view="pageBreakPreview" zoomScale="70" zoomScaleNormal="71" zoomScaleSheetLayoutView="70" zoomScalePageLayoutView="0" workbookViewId="0" topLeftCell="A1">
      <pane ySplit="7" topLeftCell="A8" activePane="bottomLeft" state="frozen"/>
      <selection pane="topLeft" activeCell="A1" sqref="A1"/>
      <selection pane="bottomLeft" activeCell="G5" sqref="G5:G6"/>
    </sheetView>
  </sheetViews>
  <sheetFormatPr defaultColWidth="8.88671875" defaultRowHeight="18.75"/>
  <cols>
    <col min="1" max="1" width="3.99609375" style="51" customWidth="1"/>
    <col min="2" max="2" width="35.6640625" style="41" customWidth="1"/>
    <col min="3" max="3" width="6.10546875" style="41" customWidth="1"/>
    <col min="4" max="6" width="9.99609375" style="41" customWidth="1"/>
    <col min="7" max="7" width="9.99609375" style="316" customWidth="1"/>
    <col min="8" max="26" width="9.99609375" style="41" customWidth="1"/>
    <col min="27" max="27" width="12.77734375" style="41" customWidth="1"/>
    <col min="28" max="28" width="23.99609375" style="41" customWidth="1"/>
    <col min="29" max="29" width="8.10546875" style="41" customWidth="1"/>
    <col min="30" max="30" width="8.99609375" style="41" customWidth="1"/>
    <col min="31" max="35" width="3.5546875" style="41" customWidth="1"/>
    <col min="36" max="41" width="7.21484375" style="41" customWidth="1"/>
    <col min="42" max="85" width="7.99609375" style="41" customWidth="1"/>
    <col min="86" max="86" width="4.4453125" style="41" customWidth="1"/>
    <col min="87" max="251" width="7.99609375" style="41" customWidth="1"/>
    <col min="252" max="16384" width="8.88671875" style="41" customWidth="1"/>
  </cols>
  <sheetData>
    <row r="1" spans="1:254" ht="19.5" customHeight="1">
      <c r="A1" s="438" t="s">
        <v>369</v>
      </c>
      <c r="B1" s="438"/>
      <c r="C1" s="40"/>
      <c r="D1" s="40"/>
      <c r="E1" s="40"/>
      <c r="F1" s="40"/>
      <c r="G1" s="313"/>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7" ht="36.75" customHeight="1">
      <c r="A2" s="439" t="s">
        <v>409</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row>
    <row r="3" spans="1:254" ht="15.75" customHeight="1">
      <c r="A3" s="440" t="str">
        <f>'BIỂU SỐ 02'!A3:AA3</f>
        <v>(Kèm theo Báo cáo số:               /BC-UBND ngày        /11/2023 của UBND huyện Tuần Giáo) </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7" ht="16.5">
      <c r="A4" s="44"/>
      <c r="B4" s="44"/>
      <c r="C4" s="44"/>
      <c r="D4" s="42"/>
      <c r="E4" s="42"/>
      <c r="F4" s="42"/>
      <c r="G4" s="314"/>
      <c r="H4" s="42"/>
      <c r="I4" s="42"/>
      <c r="J4" s="42"/>
      <c r="K4" s="42"/>
      <c r="L4" s="42"/>
      <c r="M4" s="42"/>
      <c r="N4" s="42"/>
      <c r="O4" s="42"/>
      <c r="P4" s="42"/>
      <c r="Q4" s="42"/>
      <c r="R4" s="42"/>
      <c r="S4" s="42"/>
      <c r="T4" s="42"/>
      <c r="U4" s="42"/>
      <c r="V4" s="42"/>
      <c r="W4" s="42"/>
      <c r="X4" s="42"/>
      <c r="Y4" s="42"/>
      <c r="Z4" s="42"/>
      <c r="AA4" s="42"/>
    </row>
    <row r="5" spans="1:254" ht="32.25" customHeight="1">
      <c r="A5" s="436" t="s">
        <v>216</v>
      </c>
      <c r="B5" s="441" t="s">
        <v>215</v>
      </c>
      <c r="C5" s="436" t="s">
        <v>214</v>
      </c>
      <c r="D5" s="442" t="s">
        <v>402</v>
      </c>
      <c r="E5" s="445" t="s">
        <v>403</v>
      </c>
      <c r="F5" s="446"/>
      <c r="G5" s="447" t="s">
        <v>405</v>
      </c>
      <c r="H5" s="444" t="s">
        <v>431</v>
      </c>
      <c r="I5" s="444"/>
      <c r="J5" s="444"/>
      <c r="K5" s="444"/>
      <c r="L5" s="444"/>
      <c r="M5" s="444"/>
      <c r="N5" s="444"/>
      <c r="O5" s="444"/>
      <c r="P5" s="444"/>
      <c r="Q5" s="444"/>
      <c r="R5" s="444"/>
      <c r="S5" s="444"/>
      <c r="T5" s="444"/>
      <c r="U5" s="444"/>
      <c r="V5" s="444"/>
      <c r="W5" s="444"/>
      <c r="X5" s="444"/>
      <c r="Y5" s="444"/>
      <c r="Z5" s="444"/>
      <c r="AA5" s="436" t="s">
        <v>1</v>
      </c>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spans="1:254" ht="41.25" customHeight="1">
      <c r="A6" s="436"/>
      <c r="B6" s="441"/>
      <c r="C6" s="436"/>
      <c r="D6" s="443"/>
      <c r="E6" s="45" t="s">
        <v>404</v>
      </c>
      <c r="F6" s="46" t="s">
        <v>399</v>
      </c>
      <c r="G6" s="447"/>
      <c r="H6" s="60" t="s">
        <v>379</v>
      </c>
      <c r="I6" s="60" t="s">
        <v>380</v>
      </c>
      <c r="J6" s="60" t="s">
        <v>381</v>
      </c>
      <c r="K6" s="60" t="s">
        <v>382</v>
      </c>
      <c r="L6" s="60" t="s">
        <v>383</v>
      </c>
      <c r="M6" s="60" t="s">
        <v>384</v>
      </c>
      <c r="N6" s="60" t="s">
        <v>385</v>
      </c>
      <c r="O6" s="60" t="s">
        <v>386</v>
      </c>
      <c r="P6" s="60" t="s">
        <v>387</v>
      </c>
      <c r="Q6" s="60" t="s">
        <v>388</v>
      </c>
      <c r="R6" s="60" t="s">
        <v>389</v>
      </c>
      <c r="S6" s="60" t="s">
        <v>390</v>
      </c>
      <c r="T6" s="60" t="s">
        <v>391</v>
      </c>
      <c r="U6" s="60" t="s">
        <v>392</v>
      </c>
      <c r="V6" s="60" t="s">
        <v>393</v>
      </c>
      <c r="W6" s="60" t="s">
        <v>394</v>
      </c>
      <c r="X6" s="60" t="s">
        <v>395</v>
      </c>
      <c r="Y6" s="60" t="s">
        <v>396</v>
      </c>
      <c r="Z6" s="60" t="s">
        <v>397</v>
      </c>
      <c r="AA6" s="436"/>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spans="1:254" s="43" customFormat="1" ht="18" customHeight="1">
      <c r="A7" s="48">
        <v>1</v>
      </c>
      <c r="B7" s="37" t="s">
        <v>213</v>
      </c>
      <c r="C7" s="48">
        <v>3</v>
      </c>
      <c r="D7" s="37" t="s">
        <v>212</v>
      </c>
      <c r="E7" s="38">
        <v>5</v>
      </c>
      <c r="F7" s="39" t="s">
        <v>377</v>
      </c>
      <c r="G7" s="318" t="s">
        <v>372</v>
      </c>
      <c r="H7" s="21" t="s">
        <v>412</v>
      </c>
      <c r="I7" s="21" t="s">
        <v>413</v>
      </c>
      <c r="J7" s="21" t="s">
        <v>414</v>
      </c>
      <c r="K7" s="21" t="s">
        <v>415</v>
      </c>
      <c r="L7" s="21" t="s">
        <v>416</v>
      </c>
      <c r="M7" s="21" t="s">
        <v>417</v>
      </c>
      <c r="N7" s="21" t="s">
        <v>418</v>
      </c>
      <c r="O7" s="21" t="s">
        <v>419</v>
      </c>
      <c r="P7" s="21" t="s">
        <v>420</v>
      </c>
      <c r="Q7" s="21" t="s">
        <v>421</v>
      </c>
      <c r="R7" s="21" t="s">
        <v>422</v>
      </c>
      <c r="S7" s="21" t="s">
        <v>423</v>
      </c>
      <c r="T7" s="21" t="s">
        <v>424</v>
      </c>
      <c r="U7" s="21" t="s">
        <v>425</v>
      </c>
      <c r="V7" s="21" t="s">
        <v>426</v>
      </c>
      <c r="W7" s="21" t="s">
        <v>427</v>
      </c>
      <c r="X7" s="21" t="s">
        <v>428</v>
      </c>
      <c r="Y7" s="21" t="s">
        <v>429</v>
      </c>
      <c r="Z7" s="21" t="s">
        <v>430</v>
      </c>
      <c r="AA7" s="48">
        <v>10</v>
      </c>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row>
    <row r="8" spans="1:254" s="50" customFormat="1" ht="18" customHeight="1">
      <c r="A8" s="150"/>
      <c r="B8" s="151" t="s">
        <v>360</v>
      </c>
      <c r="C8" s="150" t="s">
        <v>77</v>
      </c>
      <c r="D8" s="161">
        <v>27778</v>
      </c>
      <c r="E8" s="161">
        <v>27633</v>
      </c>
      <c r="F8" s="161">
        <v>27633</v>
      </c>
      <c r="G8" s="319">
        <v>27626</v>
      </c>
      <c r="H8" s="161">
        <v>1149</v>
      </c>
      <c r="I8" s="161">
        <v>1459</v>
      </c>
      <c r="J8" s="161">
        <v>787</v>
      </c>
      <c r="K8" s="161">
        <v>1095</v>
      </c>
      <c r="L8" s="161">
        <v>773</v>
      </c>
      <c r="M8" s="161">
        <v>2182</v>
      </c>
      <c r="N8" s="161">
        <v>2181</v>
      </c>
      <c r="O8" s="161">
        <v>1963</v>
      </c>
      <c r="P8" s="161">
        <v>1490</v>
      </c>
      <c r="Q8" s="161">
        <v>1105</v>
      </c>
      <c r="R8" s="161">
        <v>812</v>
      </c>
      <c r="S8" s="161">
        <v>1604</v>
      </c>
      <c r="T8" s="161">
        <v>1502</v>
      </c>
      <c r="U8" s="161">
        <v>571</v>
      </c>
      <c r="V8" s="161">
        <v>727</v>
      </c>
      <c r="W8" s="161">
        <v>1036</v>
      </c>
      <c r="X8" s="161">
        <v>2259</v>
      </c>
      <c r="Y8" s="161">
        <v>1051</v>
      </c>
      <c r="Z8" s="161">
        <v>1356</v>
      </c>
      <c r="AA8" s="95"/>
      <c r="AB8" s="96"/>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row>
    <row r="9" spans="1:254" s="50" customFormat="1" ht="18" customHeight="1">
      <c r="A9" s="150" t="s">
        <v>4</v>
      </c>
      <c r="B9" s="152" t="s">
        <v>211</v>
      </c>
      <c r="C9" s="150"/>
      <c r="D9" s="162"/>
      <c r="E9" s="162"/>
      <c r="F9" s="161"/>
      <c r="G9" s="320"/>
      <c r="H9" s="162"/>
      <c r="I9" s="162"/>
      <c r="J9" s="162"/>
      <c r="K9" s="162"/>
      <c r="L9" s="162"/>
      <c r="M9" s="162"/>
      <c r="N9" s="162"/>
      <c r="O9" s="162"/>
      <c r="P9" s="162"/>
      <c r="Q9" s="162"/>
      <c r="R9" s="162"/>
      <c r="S9" s="162"/>
      <c r="T9" s="162"/>
      <c r="U9" s="162"/>
      <c r="V9" s="162"/>
      <c r="W9" s="162"/>
      <c r="X9" s="162"/>
      <c r="Y9" s="162"/>
      <c r="Z9" s="162"/>
      <c r="AA9" s="95"/>
      <c r="AB9" s="98"/>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row>
    <row r="10" spans="1:254" s="50" customFormat="1" ht="18" customHeight="1">
      <c r="A10" s="150">
        <v>1</v>
      </c>
      <c r="B10" s="152" t="s">
        <v>210</v>
      </c>
      <c r="C10" s="150" t="s">
        <v>208</v>
      </c>
      <c r="D10" s="163">
        <f>D11+D12</f>
        <v>8068</v>
      </c>
      <c r="E10" s="163">
        <f>E11+E12</f>
        <v>7743</v>
      </c>
      <c r="F10" s="163">
        <f>F11+F12</f>
        <v>7743</v>
      </c>
      <c r="G10" s="320">
        <f>G11+G12</f>
        <v>7745</v>
      </c>
      <c r="H10" s="164">
        <v>338</v>
      </c>
      <c r="I10" s="164">
        <v>433</v>
      </c>
      <c r="J10" s="164">
        <v>235</v>
      </c>
      <c r="K10" s="164">
        <v>329</v>
      </c>
      <c r="L10" s="164">
        <v>193</v>
      </c>
      <c r="M10" s="164">
        <v>563</v>
      </c>
      <c r="N10" s="164">
        <v>664</v>
      </c>
      <c r="O10" s="164">
        <v>588</v>
      </c>
      <c r="P10" s="164">
        <v>412</v>
      </c>
      <c r="Q10" s="164">
        <v>269</v>
      </c>
      <c r="R10" s="164">
        <v>252</v>
      </c>
      <c r="S10" s="164">
        <v>479</v>
      </c>
      <c r="T10" s="164">
        <v>547</v>
      </c>
      <c r="U10" s="164">
        <v>198</v>
      </c>
      <c r="V10" s="164">
        <v>248</v>
      </c>
      <c r="W10" s="164">
        <v>383</v>
      </c>
      <c r="X10" s="164">
        <v>794</v>
      </c>
      <c r="Y10" s="164">
        <v>294</v>
      </c>
      <c r="Z10" s="164">
        <v>526</v>
      </c>
      <c r="AA10" s="95"/>
      <c r="AB10" s="96"/>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row>
    <row r="11" spans="1:254" ht="18" customHeight="1">
      <c r="A11" s="153"/>
      <c r="B11" s="154" t="s">
        <v>209</v>
      </c>
      <c r="C11" s="153" t="s">
        <v>208</v>
      </c>
      <c r="D11" s="165">
        <v>2526</v>
      </c>
      <c r="E11" s="165">
        <v>2475</v>
      </c>
      <c r="F11" s="166">
        <v>2475</v>
      </c>
      <c r="G11" s="321">
        <f>SUM(H11:Z11)</f>
        <v>2513</v>
      </c>
      <c r="H11" s="165">
        <v>106</v>
      </c>
      <c r="I11" s="165">
        <v>133</v>
      </c>
      <c r="J11" s="165">
        <v>77</v>
      </c>
      <c r="K11" s="165">
        <v>106</v>
      </c>
      <c r="L11" s="165">
        <v>63</v>
      </c>
      <c r="M11" s="165">
        <v>121</v>
      </c>
      <c r="N11" s="165">
        <v>224</v>
      </c>
      <c r="O11" s="165">
        <v>186</v>
      </c>
      <c r="P11" s="165">
        <v>133</v>
      </c>
      <c r="Q11" s="165">
        <v>92</v>
      </c>
      <c r="R11" s="165">
        <v>87</v>
      </c>
      <c r="S11" s="165">
        <v>175</v>
      </c>
      <c r="T11" s="165">
        <v>158</v>
      </c>
      <c r="U11" s="165">
        <v>81</v>
      </c>
      <c r="V11" s="165">
        <v>87</v>
      </c>
      <c r="W11" s="165">
        <v>129</v>
      </c>
      <c r="X11" s="165">
        <v>265</v>
      </c>
      <c r="Y11" s="165">
        <v>96</v>
      </c>
      <c r="Z11" s="165">
        <v>194</v>
      </c>
      <c r="AA11" s="99"/>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row>
    <row r="12" spans="1:254" ht="18" customHeight="1">
      <c r="A12" s="153"/>
      <c r="B12" s="154" t="s">
        <v>207</v>
      </c>
      <c r="C12" s="153" t="s">
        <v>103</v>
      </c>
      <c r="D12" s="165">
        <v>5542</v>
      </c>
      <c r="E12" s="165">
        <v>5268</v>
      </c>
      <c r="F12" s="166">
        <v>5268</v>
      </c>
      <c r="G12" s="321">
        <f>SUM(H12:Z12)</f>
        <v>5232</v>
      </c>
      <c r="H12" s="165">
        <v>232</v>
      </c>
      <c r="I12" s="165">
        <v>300</v>
      </c>
      <c r="J12" s="165">
        <v>158</v>
      </c>
      <c r="K12" s="165">
        <v>223</v>
      </c>
      <c r="L12" s="165">
        <v>130</v>
      </c>
      <c r="M12" s="165">
        <v>442</v>
      </c>
      <c r="N12" s="165">
        <v>440</v>
      </c>
      <c r="O12" s="165">
        <v>402</v>
      </c>
      <c r="P12" s="165">
        <v>279</v>
      </c>
      <c r="Q12" s="165">
        <v>177</v>
      </c>
      <c r="R12" s="165">
        <v>165</v>
      </c>
      <c r="S12" s="165">
        <v>304</v>
      </c>
      <c r="T12" s="165">
        <v>389</v>
      </c>
      <c r="U12" s="165">
        <v>117</v>
      </c>
      <c r="V12" s="165">
        <v>161</v>
      </c>
      <c r="W12" s="165">
        <v>254</v>
      </c>
      <c r="X12" s="165">
        <v>529</v>
      </c>
      <c r="Y12" s="165">
        <v>198</v>
      </c>
      <c r="Z12" s="165">
        <v>332</v>
      </c>
      <c r="AA12" s="99"/>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row>
    <row r="13" spans="1:254" ht="18" customHeight="1">
      <c r="A13" s="153"/>
      <c r="B13" s="154" t="s">
        <v>206</v>
      </c>
      <c r="C13" s="153" t="s">
        <v>103</v>
      </c>
      <c r="D13" s="165">
        <v>1945</v>
      </c>
      <c r="E13" s="165">
        <v>1814</v>
      </c>
      <c r="F13" s="166">
        <v>1814</v>
      </c>
      <c r="G13" s="321">
        <f>SUM(H13:Z13)</f>
        <v>1775</v>
      </c>
      <c r="H13" s="165">
        <v>81</v>
      </c>
      <c r="I13" s="165">
        <v>109</v>
      </c>
      <c r="J13" s="165">
        <v>49</v>
      </c>
      <c r="K13" s="165">
        <v>76</v>
      </c>
      <c r="L13" s="165">
        <v>47</v>
      </c>
      <c r="M13" s="165">
        <v>158</v>
      </c>
      <c r="N13" s="165">
        <v>160</v>
      </c>
      <c r="O13" s="165">
        <v>147</v>
      </c>
      <c r="P13" s="165">
        <v>88</v>
      </c>
      <c r="Q13" s="165">
        <v>53</v>
      </c>
      <c r="R13" s="165">
        <v>63</v>
      </c>
      <c r="S13" s="165">
        <v>98</v>
      </c>
      <c r="T13" s="165">
        <v>131</v>
      </c>
      <c r="U13" s="165">
        <v>38</v>
      </c>
      <c r="V13" s="165">
        <v>56</v>
      </c>
      <c r="W13" s="165">
        <v>75</v>
      </c>
      <c r="X13" s="165">
        <v>175</v>
      </c>
      <c r="Y13" s="165">
        <v>70</v>
      </c>
      <c r="Z13" s="165">
        <v>101</v>
      </c>
      <c r="AA13" s="99"/>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row>
    <row r="14" spans="1:254" s="50" customFormat="1" ht="18" customHeight="1">
      <c r="A14" s="150">
        <v>2</v>
      </c>
      <c r="B14" s="152" t="s">
        <v>205</v>
      </c>
      <c r="C14" s="150" t="s">
        <v>165</v>
      </c>
      <c r="D14" s="163">
        <f>D15+D16</f>
        <v>306</v>
      </c>
      <c r="E14" s="163">
        <f>E15+E16</f>
        <v>300</v>
      </c>
      <c r="F14" s="163">
        <f>F15+F16</f>
        <v>300</v>
      </c>
      <c r="G14" s="320">
        <f>G15+G16</f>
        <v>298</v>
      </c>
      <c r="H14" s="167">
        <v>12</v>
      </c>
      <c r="I14" s="167">
        <v>16</v>
      </c>
      <c r="J14" s="167">
        <v>9</v>
      </c>
      <c r="K14" s="167">
        <v>13</v>
      </c>
      <c r="L14" s="167">
        <v>9</v>
      </c>
      <c r="M14" s="167">
        <v>22</v>
      </c>
      <c r="N14" s="167">
        <v>25</v>
      </c>
      <c r="O14" s="167">
        <v>22</v>
      </c>
      <c r="P14" s="167">
        <v>18</v>
      </c>
      <c r="Q14" s="167">
        <v>11</v>
      </c>
      <c r="R14" s="167">
        <v>11</v>
      </c>
      <c r="S14" s="167">
        <v>20</v>
      </c>
      <c r="T14" s="167">
        <v>22</v>
      </c>
      <c r="U14" s="167">
        <v>8</v>
      </c>
      <c r="V14" s="167">
        <v>10</v>
      </c>
      <c r="W14" s="167">
        <v>13</v>
      </c>
      <c r="X14" s="167">
        <v>27</v>
      </c>
      <c r="Y14" s="167">
        <v>11</v>
      </c>
      <c r="Z14" s="167">
        <v>19</v>
      </c>
      <c r="AA14" s="95"/>
      <c r="AB14" s="96"/>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row>
    <row r="15" spans="1:254" ht="18" customHeight="1">
      <c r="A15" s="153"/>
      <c r="B15" s="154" t="s">
        <v>204</v>
      </c>
      <c r="C15" s="153" t="s">
        <v>203</v>
      </c>
      <c r="D15" s="165">
        <v>98</v>
      </c>
      <c r="E15" s="168">
        <v>98</v>
      </c>
      <c r="F15" s="166">
        <v>98</v>
      </c>
      <c r="G15" s="321">
        <f>SUM(H15:Z15)</f>
        <v>99</v>
      </c>
      <c r="H15" s="165">
        <v>4</v>
      </c>
      <c r="I15" s="165">
        <v>6</v>
      </c>
      <c r="J15" s="165">
        <v>3</v>
      </c>
      <c r="K15" s="165">
        <v>4</v>
      </c>
      <c r="L15" s="165">
        <v>3</v>
      </c>
      <c r="M15" s="165">
        <v>6</v>
      </c>
      <c r="N15" s="165">
        <v>8</v>
      </c>
      <c r="O15" s="165">
        <v>6</v>
      </c>
      <c r="P15" s="165">
        <v>6</v>
      </c>
      <c r="Q15" s="165">
        <v>4</v>
      </c>
      <c r="R15" s="165">
        <v>3</v>
      </c>
      <c r="S15" s="165">
        <v>8</v>
      </c>
      <c r="T15" s="165">
        <v>5</v>
      </c>
      <c r="U15" s="165">
        <v>2</v>
      </c>
      <c r="V15" s="165">
        <v>4</v>
      </c>
      <c r="W15" s="165">
        <v>5</v>
      </c>
      <c r="X15" s="165">
        <v>11</v>
      </c>
      <c r="Y15" s="165">
        <v>4</v>
      </c>
      <c r="Z15" s="165">
        <v>7</v>
      </c>
      <c r="AA15" s="99"/>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row>
    <row r="16" spans="1:254" ht="18" customHeight="1">
      <c r="A16" s="153"/>
      <c r="B16" s="154" t="s">
        <v>202</v>
      </c>
      <c r="C16" s="153" t="s">
        <v>201</v>
      </c>
      <c r="D16" s="165">
        <v>208</v>
      </c>
      <c r="E16" s="165">
        <v>202</v>
      </c>
      <c r="F16" s="166">
        <v>202</v>
      </c>
      <c r="G16" s="321">
        <f>SUM(H16:Z16)</f>
        <v>199</v>
      </c>
      <c r="H16" s="165">
        <v>8</v>
      </c>
      <c r="I16" s="165">
        <v>10</v>
      </c>
      <c r="J16" s="165">
        <v>6</v>
      </c>
      <c r="K16" s="165">
        <v>9</v>
      </c>
      <c r="L16" s="165">
        <v>6</v>
      </c>
      <c r="M16" s="165">
        <v>16</v>
      </c>
      <c r="N16" s="165">
        <v>17</v>
      </c>
      <c r="O16" s="165">
        <v>16</v>
      </c>
      <c r="P16" s="165">
        <v>12</v>
      </c>
      <c r="Q16" s="165">
        <v>7</v>
      </c>
      <c r="R16" s="165">
        <v>8</v>
      </c>
      <c r="S16" s="165">
        <v>12</v>
      </c>
      <c r="T16" s="165">
        <v>17</v>
      </c>
      <c r="U16" s="165">
        <v>6</v>
      </c>
      <c r="V16" s="165">
        <v>6</v>
      </c>
      <c r="W16" s="165">
        <v>8</v>
      </c>
      <c r="X16" s="165">
        <v>16</v>
      </c>
      <c r="Y16" s="165">
        <v>7</v>
      </c>
      <c r="Z16" s="165">
        <v>12</v>
      </c>
      <c r="AA16" s="99"/>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row>
    <row r="17" spans="1:254" ht="18" customHeight="1">
      <c r="A17" s="153"/>
      <c r="B17" s="154" t="s">
        <v>200</v>
      </c>
      <c r="C17" s="153" t="s">
        <v>165</v>
      </c>
      <c r="D17" s="165">
        <v>122</v>
      </c>
      <c r="E17" s="165">
        <v>119</v>
      </c>
      <c r="F17" s="166">
        <v>119</v>
      </c>
      <c r="G17" s="321">
        <f>SUM(H17:Z17)</f>
        <v>123</v>
      </c>
      <c r="H17" s="165">
        <v>3</v>
      </c>
      <c r="I17" s="165">
        <v>6</v>
      </c>
      <c r="J17" s="165">
        <v>3</v>
      </c>
      <c r="K17" s="165">
        <v>7</v>
      </c>
      <c r="L17" s="165">
        <v>3</v>
      </c>
      <c r="M17" s="165">
        <v>6</v>
      </c>
      <c r="N17" s="165">
        <v>9</v>
      </c>
      <c r="O17" s="165">
        <v>5</v>
      </c>
      <c r="P17" s="165">
        <v>5</v>
      </c>
      <c r="Q17" s="165">
        <v>7</v>
      </c>
      <c r="R17" s="165">
        <v>6</v>
      </c>
      <c r="S17" s="165">
        <v>10</v>
      </c>
      <c r="T17" s="165">
        <v>11</v>
      </c>
      <c r="U17" s="165">
        <v>5</v>
      </c>
      <c r="V17" s="165">
        <v>6</v>
      </c>
      <c r="W17" s="165">
        <v>4</v>
      </c>
      <c r="X17" s="165">
        <v>11</v>
      </c>
      <c r="Y17" s="165">
        <v>5</v>
      </c>
      <c r="Z17" s="165">
        <v>11</v>
      </c>
      <c r="AA17" s="99"/>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row>
    <row r="18" spans="1:254" ht="18" customHeight="1">
      <c r="A18" s="150">
        <v>3</v>
      </c>
      <c r="B18" s="152" t="s">
        <v>199</v>
      </c>
      <c r="C18" s="153"/>
      <c r="D18" s="169"/>
      <c r="E18" s="165"/>
      <c r="F18" s="161"/>
      <c r="G18" s="321"/>
      <c r="H18" s="169"/>
      <c r="I18" s="169"/>
      <c r="J18" s="169"/>
      <c r="K18" s="169"/>
      <c r="L18" s="169"/>
      <c r="M18" s="169"/>
      <c r="N18" s="169"/>
      <c r="O18" s="169"/>
      <c r="P18" s="169"/>
      <c r="Q18" s="169"/>
      <c r="R18" s="169"/>
      <c r="S18" s="169"/>
      <c r="T18" s="169"/>
      <c r="U18" s="169"/>
      <c r="V18" s="169"/>
      <c r="W18" s="169"/>
      <c r="X18" s="169"/>
      <c r="Y18" s="169"/>
      <c r="Z18" s="169"/>
      <c r="AA18" s="95"/>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row>
    <row r="19" spans="1:254" ht="18" customHeight="1">
      <c r="A19" s="153"/>
      <c r="B19" s="154" t="s">
        <v>198</v>
      </c>
      <c r="C19" s="153" t="s">
        <v>12</v>
      </c>
      <c r="D19" s="166">
        <v>79.51</v>
      </c>
      <c r="E19" s="166">
        <v>78</v>
      </c>
      <c r="F19" s="166">
        <v>79.41</v>
      </c>
      <c r="G19" s="321">
        <v>78</v>
      </c>
      <c r="H19" s="166">
        <v>78.79</v>
      </c>
      <c r="I19" s="166">
        <v>78.58</v>
      </c>
      <c r="J19" s="166">
        <v>79.18</v>
      </c>
      <c r="K19" s="166">
        <v>79.37</v>
      </c>
      <c r="L19" s="166">
        <v>80.25</v>
      </c>
      <c r="M19" s="166">
        <v>87.39</v>
      </c>
      <c r="N19" s="166">
        <v>80.09</v>
      </c>
      <c r="O19" s="166">
        <v>77.86</v>
      </c>
      <c r="P19" s="166">
        <v>84.9</v>
      </c>
      <c r="Q19" s="166">
        <v>80.98</v>
      </c>
      <c r="R19" s="166">
        <v>85.51</v>
      </c>
      <c r="S19" s="166">
        <v>77.3</v>
      </c>
      <c r="T19" s="166">
        <v>78.53</v>
      </c>
      <c r="U19" s="166">
        <v>74.16</v>
      </c>
      <c r="V19" s="166">
        <v>77.91</v>
      </c>
      <c r="W19" s="166">
        <v>76.6</v>
      </c>
      <c r="X19" s="166">
        <v>77.22</v>
      </c>
      <c r="Y19" s="166">
        <v>80.99</v>
      </c>
      <c r="Z19" s="166">
        <v>74.97</v>
      </c>
      <c r="AA19" s="99"/>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row>
    <row r="20" spans="1:254" ht="18" customHeight="1">
      <c r="A20" s="153"/>
      <c r="B20" s="154" t="s">
        <v>197</v>
      </c>
      <c r="C20" s="153" t="s">
        <v>12</v>
      </c>
      <c r="D20" s="170">
        <v>48.6</v>
      </c>
      <c r="E20" s="170">
        <v>48.1</v>
      </c>
      <c r="F20" s="166">
        <v>47.65</v>
      </c>
      <c r="G20" s="321">
        <v>48.1</v>
      </c>
      <c r="H20" s="170">
        <v>51.2</v>
      </c>
      <c r="I20" s="170">
        <v>57.3</v>
      </c>
      <c r="J20" s="170">
        <v>49</v>
      </c>
      <c r="K20" s="170">
        <v>48</v>
      </c>
      <c r="L20" s="170">
        <v>44</v>
      </c>
      <c r="M20" s="170">
        <v>49.5</v>
      </c>
      <c r="N20" s="170">
        <v>49.75</v>
      </c>
      <c r="O20" s="170">
        <v>47</v>
      </c>
      <c r="P20" s="170">
        <v>45.7</v>
      </c>
      <c r="Q20" s="170">
        <v>49.1</v>
      </c>
      <c r="R20" s="170">
        <v>43.2</v>
      </c>
      <c r="S20" s="170">
        <v>48.6</v>
      </c>
      <c r="T20" s="170">
        <v>46.2</v>
      </c>
      <c r="U20" s="170">
        <v>50.2</v>
      </c>
      <c r="V20" s="170">
        <v>50</v>
      </c>
      <c r="W20" s="170">
        <v>49.2</v>
      </c>
      <c r="X20" s="170">
        <v>48.5</v>
      </c>
      <c r="Y20" s="170">
        <v>44.6</v>
      </c>
      <c r="Z20" s="170">
        <v>49.2</v>
      </c>
      <c r="AA20" s="99"/>
      <c r="AB20" s="10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row>
    <row r="21" spans="1:254" ht="18" customHeight="1">
      <c r="A21" s="153"/>
      <c r="B21" s="154" t="s">
        <v>196</v>
      </c>
      <c r="C21" s="153" t="s">
        <v>12</v>
      </c>
      <c r="D21" s="170">
        <v>5.23</v>
      </c>
      <c r="E21" s="170">
        <v>6.2</v>
      </c>
      <c r="F21" s="166">
        <v>6.2</v>
      </c>
      <c r="G21" s="321">
        <v>6.2</v>
      </c>
      <c r="H21" s="170">
        <v>5.9</v>
      </c>
      <c r="I21" s="170">
        <v>4</v>
      </c>
      <c r="J21" s="170">
        <v>4.3</v>
      </c>
      <c r="K21" s="170">
        <v>6</v>
      </c>
      <c r="L21" s="170">
        <v>6.7</v>
      </c>
      <c r="M21" s="170">
        <v>4.9</v>
      </c>
      <c r="N21" s="170">
        <v>4.45</v>
      </c>
      <c r="O21" s="170">
        <v>6.3</v>
      </c>
      <c r="P21" s="170">
        <v>8.4</v>
      </c>
      <c r="Q21" s="170">
        <v>5.6</v>
      </c>
      <c r="R21" s="170">
        <v>5.95</v>
      </c>
      <c r="S21" s="170">
        <v>5</v>
      </c>
      <c r="T21" s="170">
        <v>8</v>
      </c>
      <c r="U21" s="170">
        <v>5.2</v>
      </c>
      <c r="V21" s="170">
        <v>7.2</v>
      </c>
      <c r="W21" s="170">
        <v>5.1</v>
      </c>
      <c r="X21" s="170">
        <v>6.5</v>
      </c>
      <c r="Y21" s="170">
        <v>6.1</v>
      </c>
      <c r="Z21" s="170">
        <v>8</v>
      </c>
      <c r="AA21" s="99"/>
      <c r="AB21" s="435"/>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row>
    <row r="22" spans="1:254" ht="18" customHeight="1">
      <c r="A22" s="153"/>
      <c r="B22" s="154" t="s">
        <v>195</v>
      </c>
      <c r="C22" s="153" t="s">
        <v>12</v>
      </c>
      <c r="D22" s="170">
        <v>6.53</v>
      </c>
      <c r="E22" s="170">
        <v>7.5</v>
      </c>
      <c r="F22" s="166">
        <v>7.5</v>
      </c>
      <c r="G22" s="321">
        <v>7.5</v>
      </c>
      <c r="H22" s="170">
        <v>6.2</v>
      </c>
      <c r="I22" s="170">
        <v>4.3</v>
      </c>
      <c r="J22" s="170">
        <v>5.1</v>
      </c>
      <c r="K22" s="170">
        <v>7.5</v>
      </c>
      <c r="L22" s="170">
        <v>8.2</v>
      </c>
      <c r="M22" s="170">
        <v>4.7</v>
      </c>
      <c r="N22" s="170">
        <v>5.15</v>
      </c>
      <c r="O22" s="170">
        <v>7</v>
      </c>
      <c r="P22" s="170">
        <v>9.3</v>
      </c>
      <c r="Q22" s="170">
        <v>5.6</v>
      </c>
      <c r="R22" s="170">
        <v>6.34</v>
      </c>
      <c r="S22" s="170">
        <v>6.6</v>
      </c>
      <c r="T22" s="170">
        <v>9</v>
      </c>
      <c r="U22" s="170">
        <v>6.3</v>
      </c>
      <c r="V22" s="170">
        <v>9</v>
      </c>
      <c r="W22" s="170">
        <v>6.7</v>
      </c>
      <c r="X22" s="170">
        <v>7.5</v>
      </c>
      <c r="Y22" s="170">
        <v>8.2</v>
      </c>
      <c r="Z22" s="170">
        <v>11</v>
      </c>
      <c r="AA22" s="99"/>
      <c r="AB22" s="435"/>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row>
    <row r="23" spans="1:254" ht="29.25" customHeight="1">
      <c r="A23" s="153"/>
      <c r="B23" s="154" t="s">
        <v>194</v>
      </c>
      <c r="C23" s="153" t="s">
        <v>12</v>
      </c>
      <c r="D23" s="170">
        <v>53.88</v>
      </c>
      <c r="E23" s="170">
        <v>53</v>
      </c>
      <c r="F23" s="166">
        <v>53.65</v>
      </c>
      <c r="G23" s="321">
        <v>54.5</v>
      </c>
      <c r="H23" s="170">
        <v>52.74</v>
      </c>
      <c r="I23" s="170">
        <v>53.41</v>
      </c>
      <c r="J23" s="170">
        <v>55.8</v>
      </c>
      <c r="K23" s="170">
        <v>55.5</v>
      </c>
      <c r="L23" s="170">
        <v>56.16</v>
      </c>
      <c r="M23" s="170">
        <v>63.52</v>
      </c>
      <c r="N23" s="170">
        <v>57</v>
      </c>
      <c r="O23" s="170">
        <v>52.54</v>
      </c>
      <c r="P23" s="170">
        <v>64.9</v>
      </c>
      <c r="Q23" s="170">
        <v>59.74</v>
      </c>
      <c r="R23" s="170">
        <v>62.14</v>
      </c>
      <c r="S23" s="170">
        <v>53.37</v>
      </c>
      <c r="T23" s="170">
        <v>51.47</v>
      </c>
      <c r="U23" s="170">
        <v>54</v>
      </c>
      <c r="V23" s="170">
        <v>54.72</v>
      </c>
      <c r="W23" s="170">
        <v>52.44</v>
      </c>
      <c r="X23" s="170">
        <v>52.89</v>
      </c>
      <c r="Y23" s="170">
        <v>58.18</v>
      </c>
      <c r="Z23" s="170">
        <v>52.01</v>
      </c>
      <c r="AA23" s="99"/>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row>
    <row r="24" spans="1:254" ht="18" customHeight="1">
      <c r="A24" s="153"/>
      <c r="B24" s="154" t="s">
        <v>193</v>
      </c>
      <c r="C24" s="153" t="s">
        <v>12</v>
      </c>
      <c r="D24" s="170">
        <v>99.89</v>
      </c>
      <c r="E24" s="170">
        <v>99.8</v>
      </c>
      <c r="F24" s="166">
        <v>99.89</v>
      </c>
      <c r="G24" s="321">
        <v>99.8</v>
      </c>
      <c r="H24" s="170">
        <v>100</v>
      </c>
      <c r="I24" s="170">
        <v>99.34</v>
      </c>
      <c r="J24" s="170">
        <v>100</v>
      </c>
      <c r="K24" s="170">
        <v>100</v>
      </c>
      <c r="L24" s="170">
        <v>100</v>
      </c>
      <c r="M24" s="170">
        <v>100</v>
      </c>
      <c r="N24" s="170">
        <v>100</v>
      </c>
      <c r="O24" s="170">
        <v>99.52</v>
      </c>
      <c r="P24" s="170">
        <v>100</v>
      </c>
      <c r="Q24" s="170">
        <v>100</v>
      </c>
      <c r="R24" s="170">
        <v>100</v>
      </c>
      <c r="S24" s="170">
        <v>100</v>
      </c>
      <c r="T24" s="170">
        <v>100</v>
      </c>
      <c r="U24" s="170">
        <v>100</v>
      </c>
      <c r="V24" s="170">
        <v>100</v>
      </c>
      <c r="W24" s="170">
        <v>100</v>
      </c>
      <c r="X24" s="170">
        <v>100</v>
      </c>
      <c r="Y24" s="170">
        <v>100</v>
      </c>
      <c r="Z24" s="170">
        <v>100</v>
      </c>
      <c r="AA24" s="99"/>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row>
    <row r="25" spans="1:254" ht="18" customHeight="1">
      <c r="A25" s="153"/>
      <c r="B25" s="154" t="s">
        <v>192</v>
      </c>
      <c r="C25" s="153" t="s">
        <v>12</v>
      </c>
      <c r="D25" s="170">
        <v>99.95</v>
      </c>
      <c r="E25" s="170">
        <v>99.8</v>
      </c>
      <c r="F25" s="166">
        <v>99.83</v>
      </c>
      <c r="G25" s="321">
        <v>99.8</v>
      </c>
      <c r="H25" s="170">
        <v>100</v>
      </c>
      <c r="I25" s="170">
        <v>100</v>
      </c>
      <c r="J25" s="170">
        <v>100</v>
      </c>
      <c r="K25" s="170">
        <v>100</v>
      </c>
      <c r="L25" s="170">
        <v>100</v>
      </c>
      <c r="M25" s="170">
        <v>100</v>
      </c>
      <c r="N25" s="170">
        <v>100</v>
      </c>
      <c r="O25" s="170">
        <v>99.34</v>
      </c>
      <c r="P25" s="170">
        <v>100</v>
      </c>
      <c r="Q25" s="170">
        <v>100</v>
      </c>
      <c r="R25" s="170">
        <v>100</v>
      </c>
      <c r="S25" s="170">
        <v>100</v>
      </c>
      <c r="T25" s="170">
        <v>100</v>
      </c>
      <c r="U25" s="170">
        <v>100</v>
      </c>
      <c r="V25" s="170">
        <v>100</v>
      </c>
      <c r="W25" s="170">
        <v>100</v>
      </c>
      <c r="X25" s="170">
        <v>100</v>
      </c>
      <c r="Y25" s="170">
        <v>100</v>
      </c>
      <c r="Z25" s="170">
        <v>100</v>
      </c>
      <c r="AA25" s="99"/>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row>
    <row r="26" spans="1:254" s="50" customFormat="1" ht="18" customHeight="1">
      <c r="A26" s="150" t="s">
        <v>30</v>
      </c>
      <c r="B26" s="152" t="s">
        <v>191</v>
      </c>
      <c r="C26" s="150"/>
      <c r="D26" s="162"/>
      <c r="E26" s="162"/>
      <c r="F26" s="161"/>
      <c r="G26" s="321"/>
      <c r="H26" s="162"/>
      <c r="I26" s="162"/>
      <c r="J26" s="162"/>
      <c r="K26" s="162"/>
      <c r="L26" s="162"/>
      <c r="M26" s="162"/>
      <c r="N26" s="162"/>
      <c r="O26" s="162"/>
      <c r="P26" s="162"/>
      <c r="Q26" s="162"/>
      <c r="R26" s="162"/>
      <c r="S26" s="162"/>
      <c r="T26" s="162"/>
      <c r="U26" s="162"/>
      <c r="V26" s="162"/>
      <c r="W26" s="162"/>
      <c r="X26" s="162"/>
      <c r="Y26" s="162"/>
      <c r="Z26" s="162"/>
      <c r="AA26" s="95"/>
      <c r="AB26" s="96"/>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row>
    <row r="27" spans="1:254" s="50" customFormat="1" ht="34.5" customHeight="1">
      <c r="A27" s="150">
        <v>1</v>
      </c>
      <c r="B27" s="152" t="s">
        <v>190</v>
      </c>
      <c r="C27" s="150" t="s">
        <v>173</v>
      </c>
      <c r="D27" s="162">
        <f>D36+D48+D59</f>
        <v>19710</v>
      </c>
      <c r="E27" s="162">
        <f>E36+E48+E59</f>
        <v>19890</v>
      </c>
      <c r="F27" s="162">
        <f>F36+F48+F59</f>
        <v>19816</v>
      </c>
      <c r="G27" s="322">
        <f>G36+G48+G59</f>
        <v>19881</v>
      </c>
      <c r="H27" s="162">
        <v>811</v>
      </c>
      <c r="I27" s="162">
        <v>1026</v>
      </c>
      <c r="J27" s="162">
        <v>552</v>
      </c>
      <c r="K27" s="162">
        <v>766</v>
      </c>
      <c r="L27" s="162">
        <v>580</v>
      </c>
      <c r="M27" s="162">
        <v>1619</v>
      </c>
      <c r="N27" s="162">
        <v>1517</v>
      </c>
      <c r="O27" s="162">
        <v>1375</v>
      </c>
      <c r="P27" s="162">
        <v>1078</v>
      </c>
      <c r="Q27" s="162">
        <v>836</v>
      </c>
      <c r="R27" s="162">
        <v>560</v>
      </c>
      <c r="S27" s="162">
        <v>1125</v>
      </c>
      <c r="T27" s="162">
        <v>955</v>
      </c>
      <c r="U27" s="162">
        <v>373</v>
      </c>
      <c r="V27" s="162">
        <v>479</v>
      </c>
      <c r="W27" s="162">
        <v>653</v>
      </c>
      <c r="X27" s="162">
        <v>1465</v>
      </c>
      <c r="Y27" s="162">
        <v>757</v>
      </c>
      <c r="Z27" s="162">
        <v>830</v>
      </c>
      <c r="AA27" s="95"/>
      <c r="AB27" s="96"/>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row>
    <row r="28" spans="1:254" s="50" customFormat="1" ht="15.75">
      <c r="A28" s="150"/>
      <c r="B28" s="154" t="s">
        <v>313</v>
      </c>
      <c r="C28" s="153" t="s">
        <v>173</v>
      </c>
      <c r="D28" s="170">
        <v>5978</v>
      </c>
      <c r="E28" s="170">
        <v>6757</v>
      </c>
      <c r="F28" s="166">
        <v>6757</v>
      </c>
      <c r="G28" s="175">
        <v>5648</v>
      </c>
      <c r="H28" s="170">
        <v>13</v>
      </c>
      <c r="I28" s="170">
        <v>257</v>
      </c>
      <c r="J28" s="170">
        <v>108</v>
      </c>
      <c r="K28" s="170">
        <v>279</v>
      </c>
      <c r="L28" s="170">
        <v>188</v>
      </c>
      <c r="M28" s="170">
        <v>0</v>
      </c>
      <c r="N28" s="170">
        <v>98</v>
      </c>
      <c r="O28" s="170">
        <v>26</v>
      </c>
      <c r="P28" s="170">
        <v>166</v>
      </c>
      <c r="Q28" s="170">
        <v>364</v>
      </c>
      <c r="R28" s="170">
        <v>352</v>
      </c>
      <c r="S28" s="170">
        <v>344</v>
      </c>
      <c r="T28" s="170">
        <v>521</v>
      </c>
      <c r="U28" s="170">
        <v>210</v>
      </c>
      <c r="V28" s="170">
        <v>279</v>
      </c>
      <c r="W28" s="170">
        <v>178</v>
      </c>
      <c r="X28" s="170">
        <v>721</v>
      </c>
      <c r="Y28" s="170">
        <v>285</v>
      </c>
      <c r="Z28" s="170">
        <v>505</v>
      </c>
      <c r="AA28" s="95"/>
      <c r="AB28" s="96"/>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row>
    <row r="29" spans="1:254" s="50" customFormat="1" ht="15.75">
      <c r="A29" s="150">
        <v>2</v>
      </c>
      <c r="B29" s="152" t="s">
        <v>314</v>
      </c>
      <c r="C29" s="150" t="s">
        <v>165</v>
      </c>
      <c r="D29" s="162">
        <v>670</v>
      </c>
      <c r="E29" s="162">
        <v>677</v>
      </c>
      <c r="F29" s="161">
        <v>677</v>
      </c>
      <c r="G29" s="320">
        <v>669</v>
      </c>
      <c r="H29" s="162">
        <v>26</v>
      </c>
      <c r="I29" s="162">
        <v>33</v>
      </c>
      <c r="J29" s="162">
        <v>22</v>
      </c>
      <c r="K29" s="162">
        <v>31</v>
      </c>
      <c r="L29" s="162">
        <v>20</v>
      </c>
      <c r="M29" s="162">
        <v>50</v>
      </c>
      <c r="N29" s="162">
        <v>50</v>
      </c>
      <c r="O29" s="162">
        <v>49</v>
      </c>
      <c r="P29" s="162">
        <v>35</v>
      </c>
      <c r="Q29" s="162">
        <v>34</v>
      </c>
      <c r="R29" s="162">
        <v>15</v>
      </c>
      <c r="S29" s="162">
        <v>39</v>
      </c>
      <c r="T29" s="162">
        <v>36</v>
      </c>
      <c r="U29" s="162">
        <v>17</v>
      </c>
      <c r="V29" s="162">
        <v>19</v>
      </c>
      <c r="W29" s="162">
        <v>24</v>
      </c>
      <c r="X29" s="162">
        <v>50</v>
      </c>
      <c r="Y29" s="162">
        <v>28</v>
      </c>
      <c r="Z29" s="162">
        <v>31</v>
      </c>
      <c r="AA29" s="95"/>
      <c r="AB29" s="96"/>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row>
    <row r="30" spans="1:254" s="50" customFormat="1" ht="18" customHeight="1">
      <c r="A30" s="150">
        <v>3</v>
      </c>
      <c r="B30" s="152" t="s">
        <v>199</v>
      </c>
      <c r="C30" s="150"/>
      <c r="D30" s="162"/>
      <c r="E30" s="162"/>
      <c r="F30" s="161"/>
      <c r="G30" s="321"/>
      <c r="H30" s="162"/>
      <c r="I30" s="162"/>
      <c r="J30" s="162"/>
      <c r="K30" s="162"/>
      <c r="L30" s="162"/>
      <c r="M30" s="162"/>
      <c r="N30" s="162"/>
      <c r="O30" s="162"/>
      <c r="P30" s="162"/>
      <c r="Q30" s="162"/>
      <c r="R30" s="162"/>
      <c r="S30" s="162"/>
      <c r="T30" s="162"/>
      <c r="U30" s="162"/>
      <c r="V30" s="162"/>
      <c r="W30" s="162"/>
      <c r="X30" s="162"/>
      <c r="Y30" s="162"/>
      <c r="Z30" s="162"/>
      <c r="AA30" s="95"/>
      <c r="AB30" s="96"/>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row>
    <row r="31" spans="1:254" s="50" customFormat="1" ht="18" customHeight="1">
      <c r="A31" s="150"/>
      <c r="B31" s="154" t="s">
        <v>315</v>
      </c>
      <c r="C31" s="153" t="s">
        <v>12</v>
      </c>
      <c r="D31" s="170">
        <v>47.8</v>
      </c>
      <c r="E31" s="170">
        <v>47.59</v>
      </c>
      <c r="F31" s="166">
        <v>47.59</v>
      </c>
      <c r="G31" s="321">
        <v>47.8</v>
      </c>
      <c r="H31" s="170">
        <v>48.46646115906289</v>
      </c>
      <c r="I31" s="170">
        <v>48.142397660818716</v>
      </c>
      <c r="J31" s="170">
        <v>48.86159420289855</v>
      </c>
      <c r="K31" s="170">
        <v>46.083812010443864</v>
      </c>
      <c r="L31" s="170">
        <v>48.51379310344828</v>
      </c>
      <c r="M31" s="170">
        <v>49.490549722050645</v>
      </c>
      <c r="N31" s="170">
        <v>52.3398813447594</v>
      </c>
      <c r="O31" s="170">
        <v>48.61600000000001</v>
      </c>
      <c r="P31" s="170">
        <v>45.29211502782931</v>
      </c>
      <c r="Q31" s="170">
        <v>48.84736842105263</v>
      </c>
      <c r="R31" s="170">
        <v>49.4</v>
      </c>
      <c r="S31" s="170">
        <v>47.33226666666666</v>
      </c>
      <c r="T31" s="170">
        <v>46.82198952879581</v>
      </c>
      <c r="U31" s="170">
        <v>48.341554959785526</v>
      </c>
      <c r="V31" s="170">
        <v>47.806680584551145</v>
      </c>
      <c r="W31" s="170">
        <v>47.471975497702914</v>
      </c>
      <c r="X31" s="170">
        <v>47.26757679180887</v>
      </c>
      <c r="Y31" s="170">
        <v>49.09088507265522</v>
      </c>
      <c r="Z31" s="170">
        <v>47.78313253012049</v>
      </c>
      <c r="AA31" s="95"/>
      <c r="AB31" s="96"/>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row>
    <row r="32" spans="1:254" s="50" customFormat="1" ht="18" customHeight="1">
      <c r="A32" s="150"/>
      <c r="B32" s="154" t="s">
        <v>316</v>
      </c>
      <c r="C32" s="153" t="s">
        <v>12</v>
      </c>
      <c r="D32" s="170">
        <v>96.5</v>
      </c>
      <c r="E32" s="170">
        <v>96.96</v>
      </c>
      <c r="F32" s="166">
        <v>96.96</v>
      </c>
      <c r="G32" s="321">
        <v>97.5</v>
      </c>
      <c r="H32" s="170">
        <v>98.5</v>
      </c>
      <c r="I32" s="170">
        <v>98.1</v>
      </c>
      <c r="J32" s="170">
        <v>98.5</v>
      </c>
      <c r="K32" s="170">
        <v>97.5</v>
      </c>
      <c r="L32" s="170">
        <v>98.2</v>
      </c>
      <c r="M32" s="170">
        <v>99</v>
      </c>
      <c r="N32" s="170">
        <v>99</v>
      </c>
      <c r="O32" s="170">
        <v>98.8</v>
      </c>
      <c r="P32" s="170">
        <v>98.8</v>
      </c>
      <c r="Q32" s="170">
        <v>98.2</v>
      </c>
      <c r="R32" s="170">
        <v>98</v>
      </c>
      <c r="S32" s="170">
        <v>98.2</v>
      </c>
      <c r="T32" s="170">
        <v>97.5</v>
      </c>
      <c r="U32" s="170">
        <v>98.5</v>
      </c>
      <c r="V32" s="170">
        <v>98</v>
      </c>
      <c r="W32" s="170">
        <v>98</v>
      </c>
      <c r="X32" s="170">
        <v>97.5</v>
      </c>
      <c r="Y32" s="170">
        <v>97.5</v>
      </c>
      <c r="Z32" s="170">
        <v>97.5</v>
      </c>
      <c r="AA32" s="95"/>
      <c r="AB32" s="96"/>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row>
    <row r="33" spans="1:254" s="50" customFormat="1" ht="18" customHeight="1">
      <c r="A33" s="150"/>
      <c r="B33" s="154" t="s">
        <v>317</v>
      </c>
      <c r="C33" s="153" t="s">
        <v>12</v>
      </c>
      <c r="D33" s="170">
        <v>0.58</v>
      </c>
      <c r="E33" s="170">
        <v>0.579</v>
      </c>
      <c r="F33" s="166">
        <v>0.579</v>
      </c>
      <c r="G33" s="321">
        <v>0.6</v>
      </c>
      <c r="H33" s="170">
        <v>0.1</v>
      </c>
      <c r="I33" s="170">
        <v>0.1</v>
      </c>
      <c r="J33" s="170">
        <v>0.2</v>
      </c>
      <c r="K33" s="170">
        <v>0.2</v>
      </c>
      <c r="L33" s="170">
        <v>0</v>
      </c>
      <c r="M33" s="170">
        <v>0</v>
      </c>
      <c r="N33" s="170">
        <v>0.2</v>
      </c>
      <c r="O33" s="170">
        <v>0</v>
      </c>
      <c r="P33" s="170">
        <v>0</v>
      </c>
      <c r="Q33" s="170">
        <v>0.3</v>
      </c>
      <c r="R33" s="170">
        <v>0.3</v>
      </c>
      <c r="S33" s="170">
        <v>0.3</v>
      </c>
      <c r="T33" s="170">
        <v>0.5</v>
      </c>
      <c r="U33" s="170">
        <v>0.2</v>
      </c>
      <c r="V33" s="170">
        <v>0.2</v>
      </c>
      <c r="W33" s="170">
        <v>0</v>
      </c>
      <c r="X33" s="170">
        <v>0.2</v>
      </c>
      <c r="Y33" s="170">
        <v>0.2</v>
      </c>
      <c r="Z33" s="170">
        <v>0.2</v>
      </c>
      <c r="AA33" s="95"/>
      <c r="AB33" s="435"/>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row>
    <row r="34" spans="1:254" s="50" customFormat="1" ht="18" customHeight="1">
      <c r="A34" s="150"/>
      <c r="B34" s="154" t="s">
        <v>318</v>
      </c>
      <c r="C34" s="153" t="s">
        <v>12</v>
      </c>
      <c r="D34" s="170">
        <v>0.63</v>
      </c>
      <c r="E34" s="170">
        <v>0.772</v>
      </c>
      <c r="F34" s="166">
        <v>0.772</v>
      </c>
      <c r="G34" s="321">
        <v>0.8</v>
      </c>
      <c r="H34" s="170">
        <v>0.3</v>
      </c>
      <c r="I34" s="170">
        <v>0.2</v>
      </c>
      <c r="J34" s="170">
        <v>0.2</v>
      </c>
      <c r="K34" s="170">
        <v>0.3</v>
      </c>
      <c r="L34" s="170">
        <v>0.2</v>
      </c>
      <c r="M34" s="170">
        <v>0.2</v>
      </c>
      <c r="N34" s="170">
        <v>0.2</v>
      </c>
      <c r="O34" s="170">
        <v>0.1</v>
      </c>
      <c r="P34" s="170">
        <v>0.1</v>
      </c>
      <c r="Q34" s="170">
        <v>0.3</v>
      </c>
      <c r="R34" s="170">
        <v>0.3</v>
      </c>
      <c r="S34" s="170">
        <v>0.3</v>
      </c>
      <c r="T34" s="170">
        <v>0.5</v>
      </c>
      <c r="U34" s="170">
        <v>0.2</v>
      </c>
      <c r="V34" s="170">
        <v>0.2</v>
      </c>
      <c r="W34" s="170">
        <v>0.1</v>
      </c>
      <c r="X34" s="170">
        <v>0.3</v>
      </c>
      <c r="Y34" s="170">
        <v>0.3</v>
      </c>
      <c r="Z34" s="170">
        <v>0.3</v>
      </c>
      <c r="AA34" s="95"/>
      <c r="AB34" s="435"/>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row>
    <row r="35" spans="1:254" s="50" customFormat="1" ht="18" customHeight="1">
      <c r="A35" s="150" t="s">
        <v>57</v>
      </c>
      <c r="B35" s="152" t="s">
        <v>189</v>
      </c>
      <c r="C35" s="150"/>
      <c r="D35" s="161"/>
      <c r="E35" s="162"/>
      <c r="F35" s="161">
        <v>0</v>
      </c>
      <c r="G35" s="321"/>
      <c r="H35" s="161"/>
      <c r="I35" s="161"/>
      <c r="J35" s="161"/>
      <c r="K35" s="161"/>
      <c r="L35" s="161"/>
      <c r="M35" s="161"/>
      <c r="N35" s="161"/>
      <c r="O35" s="161"/>
      <c r="P35" s="161"/>
      <c r="Q35" s="161"/>
      <c r="R35" s="161"/>
      <c r="S35" s="161"/>
      <c r="T35" s="161"/>
      <c r="U35" s="161"/>
      <c r="V35" s="161"/>
      <c r="W35" s="161"/>
      <c r="X35" s="161"/>
      <c r="Y35" s="161"/>
      <c r="Z35" s="161"/>
      <c r="AA35" s="95"/>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row>
    <row r="36" spans="1:254" s="50" customFormat="1" ht="18" customHeight="1">
      <c r="A36" s="155" t="s">
        <v>6</v>
      </c>
      <c r="B36" s="152" t="s">
        <v>176</v>
      </c>
      <c r="C36" s="150" t="s">
        <v>173</v>
      </c>
      <c r="D36" s="171">
        <v>10336</v>
      </c>
      <c r="E36" s="162">
        <v>9976</v>
      </c>
      <c r="F36" s="161">
        <v>9976</v>
      </c>
      <c r="G36" s="320">
        <v>9791</v>
      </c>
      <c r="H36" s="171">
        <v>450</v>
      </c>
      <c r="I36" s="171">
        <v>591</v>
      </c>
      <c r="J36" s="171">
        <v>308</v>
      </c>
      <c r="K36" s="171">
        <v>420</v>
      </c>
      <c r="L36" s="171">
        <v>300</v>
      </c>
      <c r="M36" s="171">
        <v>897</v>
      </c>
      <c r="N36" s="171">
        <v>859</v>
      </c>
      <c r="O36" s="171">
        <v>760</v>
      </c>
      <c r="P36" s="171">
        <v>613</v>
      </c>
      <c r="Q36" s="171">
        <v>440</v>
      </c>
      <c r="R36" s="171">
        <v>336</v>
      </c>
      <c r="S36" s="171">
        <v>663</v>
      </c>
      <c r="T36" s="171">
        <v>580</v>
      </c>
      <c r="U36" s="171">
        <v>191</v>
      </c>
      <c r="V36" s="171">
        <v>276</v>
      </c>
      <c r="W36" s="171">
        <v>382</v>
      </c>
      <c r="X36" s="171">
        <v>865</v>
      </c>
      <c r="Y36" s="171">
        <v>390</v>
      </c>
      <c r="Z36" s="171">
        <v>470</v>
      </c>
      <c r="AA36" s="95"/>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row>
    <row r="37" spans="1:254" ht="18" customHeight="1">
      <c r="A37" s="153"/>
      <c r="B37" s="154" t="s">
        <v>183</v>
      </c>
      <c r="C37" s="153" t="s">
        <v>173</v>
      </c>
      <c r="D37" s="169">
        <v>2511</v>
      </c>
      <c r="E37" s="170">
        <v>2694</v>
      </c>
      <c r="F37" s="166">
        <v>2694</v>
      </c>
      <c r="G37" s="321">
        <v>2320</v>
      </c>
      <c r="H37" s="169">
        <v>0</v>
      </c>
      <c r="I37" s="169">
        <v>168</v>
      </c>
      <c r="J37" s="169">
        <v>0</v>
      </c>
      <c r="K37" s="169">
        <v>105</v>
      </c>
      <c r="L37" s="169">
        <v>86</v>
      </c>
      <c r="M37" s="169">
        <v>0</v>
      </c>
      <c r="N37" s="169">
        <v>40</v>
      </c>
      <c r="O37" s="169">
        <v>12</v>
      </c>
      <c r="P37" s="169">
        <v>55</v>
      </c>
      <c r="Q37" s="169">
        <v>210</v>
      </c>
      <c r="R37" s="169">
        <v>126</v>
      </c>
      <c r="S37" s="169">
        <v>200</v>
      </c>
      <c r="T37" s="169">
        <v>163</v>
      </c>
      <c r="U37" s="169">
        <v>82</v>
      </c>
      <c r="V37" s="169">
        <v>150</v>
      </c>
      <c r="W37" s="169">
        <v>92</v>
      </c>
      <c r="X37" s="169">
        <v>347</v>
      </c>
      <c r="Y37" s="169">
        <v>225</v>
      </c>
      <c r="Z37" s="169">
        <v>259</v>
      </c>
      <c r="AA37" s="99"/>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row>
    <row r="38" spans="1:254" s="50" customFormat="1" ht="18" customHeight="1">
      <c r="A38" s="155" t="s">
        <v>6</v>
      </c>
      <c r="B38" s="152" t="s">
        <v>172</v>
      </c>
      <c r="C38" s="150" t="s">
        <v>165</v>
      </c>
      <c r="D38" s="171">
        <v>408</v>
      </c>
      <c r="E38" s="162">
        <v>403</v>
      </c>
      <c r="F38" s="161">
        <v>403</v>
      </c>
      <c r="G38" s="320">
        <v>394</v>
      </c>
      <c r="H38" s="171">
        <v>15</v>
      </c>
      <c r="I38" s="171">
        <v>21</v>
      </c>
      <c r="J38" s="171">
        <v>14</v>
      </c>
      <c r="K38" s="171">
        <v>21</v>
      </c>
      <c r="L38" s="171">
        <v>12</v>
      </c>
      <c r="M38" s="171">
        <v>31</v>
      </c>
      <c r="N38" s="171">
        <v>33</v>
      </c>
      <c r="O38" s="171">
        <v>32</v>
      </c>
      <c r="P38" s="171">
        <v>23</v>
      </c>
      <c r="Q38" s="171">
        <v>17</v>
      </c>
      <c r="R38" s="171">
        <v>15</v>
      </c>
      <c r="S38" s="171">
        <v>27</v>
      </c>
      <c r="T38" s="171">
        <v>25</v>
      </c>
      <c r="U38" s="171">
        <v>10</v>
      </c>
      <c r="V38" s="171">
        <v>12</v>
      </c>
      <c r="W38" s="171">
        <v>16</v>
      </c>
      <c r="X38" s="171">
        <v>34</v>
      </c>
      <c r="Y38" s="171">
        <v>16</v>
      </c>
      <c r="Z38" s="171">
        <v>20</v>
      </c>
      <c r="AA38" s="95"/>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row>
    <row r="39" spans="1:254" ht="18" customHeight="1">
      <c r="A39" s="153"/>
      <c r="B39" s="154" t="s">
        <v>188</v>
      </c>
      <c r="C39" s="153" t="s">
        <v>12</v>
      </c>
      <c r="D39" s="170">
        <v>100</v>
      </c>
      <c r="E39" s="170">
        <v>99.8</v>
      </c>
      <c r="F39" s="166">
        <v>99.8</v>
      </c>
      <c r="G39" s="321">
        <v>99.9</v>
      </c>
      <c r="H39" s="170">
        <v>100</v>
      </c>
      <c r="I39" s="170">
        <v>99.1</v>
      </c>
      <c r="J39" s="170">
        <v>100</v>
      </c>
      <c r="K39" s="170">
        <v>100</v>
      </c>
      <c r="L39" s="170">
        <v>100</v>
      </c>
      <c r="M39" s="170">
        <v>100</v>
      </c>
      <c r="N39" s="170">
        <v>100</v>
      </c>
      <c r="O39" s="170">
        <v>100</v>
      </c>
      <c r="P39" s="170">
        <v>100</v>
      </c>
      <c r="Q39" s="170">
        <v>100</v>
      </c>
      <c r="R39" s="170">
        <v>98.6</v>
      </c>
      <c r="S39" s="170">
        <v>100</v>
      </c>
      <c r="T39" s="170">
        <v>100</v>
      </c>
      <c r="U39" s="170">
        <v>100</v>
      </c>
      <c r="V39" s="170">
        <v>100</v>
      </c>
      <c r="W39" s="170">
        <v>100</v>
      </c>
      <c r="X39" s="170">
        <v>100</v>
      </c>
      <c r="Y39" s="170">
        <v>100</v>
      </c>
      <c r="Z39" s="170">
        <v>100</v>
      </c>
      <c r="AA39" s="99"/>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ht="18" customHeight="1">
      <c r="A40" s="153"/>
      <c r="B40" s="154" t="s">
        <v>187</v>
      </c>
      <c r="C40" s="153" t="s">
        <v>12</v>
      </c>
      <c r="D40" s="170">
        <v>99.7</v>
      </c>
      <c r="E40" s="170">
        <v>99.7</v>
      </c>
      <c r="F40" s="166">
        <v>99.7</v>
      </c>
      <c r="G40" s="321">
        <v>99.8</v>
      </c>
      <c r="H40" s="170">
        <v>100</v>
      </c>
      <c r="I40" s="170">
        <v>99.7</v>
      </c>
      <c r="J40" s="170">
        <v>100</v>
      </c>
      <c r="K40" s="170">
        <v>99.8</v>
      </c>
      <c r="L40" s="170">
        <v>100</v>
      </c>
      <c r="M40" s="170">
        <v>100</v>
      </c>
      <c r="N40" s="170">
        <v>99.7</v>
      </c>
      <c r="O40" s="170">
        <v>99.7</v>
      </c>
      <c r="P40" s="170">
        <v>100</v>
      </c>
      <c r="Q40" s="170">
        <v>99.8</v>
      </c>
      <c r="R40" s="170">
        <v>99.4</v>
      </c>
      <c r="S40" s="170">
        <v>100</v>
      </c>
      <c r="T40" s="170">
        <v>100</v>
      </c>
      <c r="U40" s="170">
        <v>100</v>
      </c>
      <c r="V40" s="170">
        <v>99.6</v>
      </c>
      <c r="W40" s="170">
        <v>99.5</v>
      </c>
      <c r="X40" s="170">
        <v>99.9</v>
      </c>
      <c r="Y40" s="170">
        <v>100</v>
      </c>
      <c r="Z40" s="170">
        <v>100</v>
      </c>
      <c r="AA40" s="99"/>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18" customHeight="1">
      <c r="A41" s="153"/>
      <c r="B41" s="156" t="s">
        <v>336</v>
      </c>
      <c r="C41" s="153" t="s">
        <v>12</v>
      </c>
      <c r="D41" s="170">
        <v>99.8</v>
      </c>
      <c r="E41" s="170">
        <v>100</v>
      </c>
      <c r="F41" s="166">
        <v>99.8</v>
      </c>
      <c r="G41" s="321">
        <v>99.8</v>
      </c>
      <c r="H41" s="170">
        <v>99.8</v>
      </c>
      <c r="I41" s="170">
        <v>99.8</v>
      </c>
      <c r="J41" s="170">
        <v>99.8</v>
      </c>
      <c r="K41" s="170">
        <v>99.8</v>
      </c>
      <c r="L41" s="170">
        <v>99.8</v>
      </c>
      <c r="M41" s="170">
        <v>99.8</v>
      </c>
      <c r="N41" s="170">
        <v>99.8</v>
      </c>
      <c r="O41" s="170">
        <v>99.8</v>
      </c>
      <c r="P41" s="170">
        <v>99.8</v>
      </c>
      <c r="Q41" s="170">
        <v>99.8</v>
      </c>
      <c r="R41" s="170">
        <v>99.8</v>
      </c>
      <c r="S41" s="170">
        <v>99.8</v>
      </c>
      <c r="T41" s="170">
        <v>99.8</v>
      </c>
      <c r="U41" s="170">
        <v>99.8</v>
      </c>
      <c r="V41" s="170">
        <v>99.8</v>
      </c>
      <c r="W41" s="170">
        <v>99.8</v>
      </c>
      <c r="X41" s="170">
        <v>99.8</v>
      </c>
      <c r="Y41" s="170">
        <v>99.8</v>
      </c>
      <c r="Z41" s="170">
        <v>99.8</v>
      </c>
      <c r="AA41" s="99"/>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row r="42" spans="1:254" ht="18" customHeight="1">
      <c r="A42" s="153"/>
      <c r="B42" s="156" t="s">
        <v>169</v>
      </c>
      <c r="C42" s="153" t="s">
        <v>12</v>
      </c>
      <c r="D42" s="170">
        <v>48</v>
      </c>
      <c r="E42" s="170">
        <v>49</v>
      </c>
      <c r="F42" s="166">
        <v>49</v>
      </c>
      <c r="G42" s="321">
        <v>48.2</v>
      </c>
      <c r="H42" s="170">
        <v>48.6</v>
      </c>
      <c r="I42" s="170">
        <v>48.1</v>
      </c>
      <c r="J42" s="170">
        <v>52</v>
      </c>
      <c r="K42" s="170">
        <v>46.4</v>
      </c>
      <c r="L42" s="170">
        <v>47.5</v>
      </c>
      <c r="M42" s="170">
        <v>49</v>
      </c>
      <c r="N42" s="170">
        <v>49</v>
      </c>
      <c r="O42" s="170">
        <v>49.6</v>
      </c>
      <c r="P42" s="170">
        <v>44.3</v>
      </c>
      <c r="Q42" s="170">
        <v>47</v>
      </c>
      <c r="R42" s="170">
        <v>49</v>
      </c>
      <c r="S42" s="170">
        <v>48.4</v>
      </c>
      <c r="T42" s="170">
        <v>48</v>
      </c>
      <c r="U42" s="170">
        <v>48</v>
      </c>
      <c r="V42" s="170">
        <v>48.4</v>
      </c>
      <c r="W42" s="170">
        <v>48.8</v>
      </c>
      <c r="X42" s="170">
        <v>47.8</v>
      </c>
      <c r="Y42" s="170">
        <v>48.8</v>
      </c>
      <c r="Z42" s="170">
        <v>48</v>
      </c>
      <c r="AA42" s="99"/>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row>
    <row r="43" spans="1:254" ht="18" customHeight="1">
      <c r="A43" s="153"/>
      <c r="B43" s="154" t="s">
        <v>168</v>
      </c>
      <c r="C43" s="153" t="s">
        <v>12</v>
      </c>
      <c r="D43" s="170">
        <v>0</v>
      </c>
      <c r="E43" s="170">
        <v>0</v>
      </c>
      <c r="F43" s="161">
        <v>0</v>
      </c>
      <c r="G43" s="321">
        <v>0</v>
      </c>
      <c r="H43" s="170">
        <v>0</v>
      </c>
      <c r="I43" s="170">
        <v>0</v>
      </c>
      <c r="J43" s="170">
        <v>0</v>
      </c>
      <c r="K43" s="170">
        <v>0</v>
      </c>
      <c r="L43" s="170">
        <v>0</v>
      </c>
      <c r="M43" s="170">
        <v>0</v>
      </c>
      <c r="N43" s="170">
        <v>0</v>
      </c>
      <c r="O43" s="170">
        <v>0</v>
      </c>
      <c r="P43" s="170">
        <v>0</v>
      </c>
      <c r="Q43" s="170">
        <v>0</v>
      </c>
      <c r="R43" s="170">
        <v>0</v>
      </c>
      <c r="S43" s="170">
        <v>0</v>
      </c>
      <c r="T43" s="170">
        <v>0</v>
      </c>
      <c r="U43" s="170">
        <v>0</v>
      </c>
      <c r="V43" s="170">
        <v>0</v>
      </c>
      <c r="W43" s="170">
        <v>0</v>
      </c>
      <c r="X43" s="170">
        <v>0</v>
      </c>
      <c r="Y43" s="170">
        <v>0</v>
      </c>
      <c r="Z43" s="170">
        <v>0</v>
      </c>
      <c r="AA43" s="95"/>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row>
    <row r="44" spans="1:254" ht="18" customHeight="1">
      <c r="A44" s="153"/>
      <c r="B44" s="154" t="s">
        <v>180</v>
      </c>
      <c r="C44" s="153" t="s">
        <v>12</v>
      </c>
      <c r="D44" s="170">
        <v>0.09</v>
      </c>
      <c r="E44" s="170">
        <v>0.1</v>
      </c>
      <c r="F44" s="166">
        <v>0.1</v>
      </c>
      <c r="G44" s="321">
        <v>0.1</v>
      </c>
      <c r="H44" s="170">
        <v>0.22</v>
      </c>
      <c r="I44" s="170">
        <v>0.17</v>
      </c>
      <c r="J44" s="170">
        <v>0</v>
      </c>
      <c r="K44" s="170">
        <v>0.24</v>
      </c>
      <c r="L44" s="170">
        <v>0</v>
      </c>
      <c r="M44" s="170">
        <v>0.11</v>
      </c>
      <c r="N44" s="170">
        <v>0.12</v>
      </c>
      <c r="O44" s="170">
        <v>0.13</v>
      </c>
      <c r="P44" s="170">
        <v>0.16</v>
      </c>
      <c r="Q44" s="170">
        <v>0</v>
      </c>
      <c r="R44" s="170">
        <v>0.3</v>
      </c>
      <c r="S44" s="170">
        <v>0.15</v>
      </c>
      <c r="T44" s="170">
        <v>0.17</v>
      </c>
      <c r="U44" s="170">
        <v>0</v>
      </c>
      <c r="V44" s="170">
        <v>0</v>
      </c>
      <c r="W44" s="170">
        <v>0.26</v>
      </c>
      <c r="X44" s="170">
        <v>0.12</v>
      </c>
      <c r="Y44" s="170">
        <v>0.26</v>
      </c>
      <c r="Z44" s="170">
        <v>0.21</v>
      </c>
      <c r="AA44" s="99"/>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row>
    <row r="45" spans="1:254" ht="29.25" customHeight="1">
      <c r="A45" s="153"/>
      <c r="B45" s="154" t="s">
        <v>186</v>
      </c>
      <c r="C45" s="153" t="s">
        <v>12</v>
      </c>
      <c r="D45" s="170">
        <v>99</v>
      </c>
      <c r="E45" s="170">
        <v>99.9</v>
      </c>
      <c r="F45" s="166">
        <v>99.9</v>
      </c>
      <c r="G45" s="321">
        <v>100</v>
      </c>
      <c r="H45" s="170">
        <v>100</v>
      </c>
      <c r="I45" s="170">
        <v>100</v>
      </c>
      <c r="J45" s="170">
        <v>100</v>
      </c>
      <c r="K45" s="170">
        <v>100</v>
      </c>
      <c r="L45" s="170">
        <v>100</v>
      </c>
      <c r="M45" s="170">
        <v>100</v>
      </c>
      <c r="N45" s="170">
        <v>100</v>
      </c>
      <c r="O45" s="170">
        <v>100</v>
      </c>
      <c r="P45" s="170">
        <v>100</v>
      </c>
      <c r="Q45" s="170">
        <v>100</v>
      </c>
      <c r="R45" s="170">
        <v>100</v>
      </c>
      <c r="S45" s="170">
        <v>100</v>
      </c>
      <c r="T45" s="170">
        <v>100</v>
      </c>
      <c r="U45" s="170">
        <v>100</v>
      </c>
      <c r="V45" s="170">
        <v>100</v>
      </c>
      <c r="W45" s="170">
        <v>100</v>
      </c>
      <c r="X45" s="170">
        <v>100</v>
      </c>
      <c r="Y45" s="170">
        <v>100</v>
      </c>
      <c r="Z45" s="170">
        <v>100</v>
      </c>
      <c r="AA45" s="99"/>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row>
    <row r="46" spans="1:254" ht="18" customHeight="1">
      <c r="A46" s="153"/>
      <c r="B46" s="156" t="s">
        <v>185</v>
      </c>
      <c r="C46" s="153" t="s">
        <v>12</v>
      </c>
      <c r="D46" s="170">
        <v>99</v>
      </c>
      <c r="E46" s="170">
        <v>99.9</v>
      </c>
      <c r="F46" s="166">
        <v>99.9</v>
      </c>
      <c r="G46" s="321">
        <v>99.9</v>
      </c>
      <c r="H46" s="170">
        <v>100</v>
      </c>
      <c r="I46" s="170">
        <v>100.1</v>
      </c>
      <c r="J46" s="170">
        <v>99.9</v>
      </c>
      <c r="K46" s="170">
        <v>99.9</v>
      </c>
      <c r="L46" s="170">
        <v>100</v>
      </c>
      <c r="M46" s="170">
        <v>100.2</v>
      </c>
      <c r="N46" s="170">
        <v>99.9</v>
      </c>
      <c r="O46" s="170">
        <v>100</v>
      </c>
      <c r="P46" s="170">
        <v>99.9</v>
      </c>
      <c r="Q46" s="170">
        <v>99.8</v>
      </c>
      <c r="R46" s="170">
        <v>99.8</v>
      </c>
      <c r="S46" s="170">
        <v>99.9</v>
      </c>
      <c r="T46" s="170">
        <v>99.7</v>
      </c>
      <c r="U46" s="170">
        <v>100</v>
      </c>
      <c r="V46" s="170">
        <v>100.1</v>
      </c>
      <c r="W46" s="170">
        <v>99.9</v>
      </c>
      <c r="X46" s="170">
        <v>100</v>
      </c>
      <c r="Y46" s="170">
        <v>99.9</v>
      </c>
      <c r="Z46" s="170">
        <v>100</v>
      </c>
      <c r="AA46" s="99"/>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row>
    <row r="47" spans="1:254" s="50" customFormat="1" ht="18" customHeight="1">
      <c r="A47" s="150" t="s">
        <v>59</v>
      </c>
      <c r="B47" s="152" t="s">
        <v>184</v>
      </c>
      <c r="C47" s="150"/>
      <c r="D47" s="162"/>
      <c r="E47" s="162"/>
      <c r="F47" s="161"/>
      <c r="G47" s="321"/>
      <c r="H47" s="162"/>
      <c r="I47" s="162"/>
      <c r="J47" s="162"/>
      <c r="K47" s="162"/>
      <c r="L47" s="162"/>
      <c r="M47" s="162"/>
      <c r="N47" s="162"/>
      <c r="O47" s="162"/>
      <c r="P47" s="162"/>
      <c r="Q47" s="162"/>
      <c r="R47" s="162"/>
      <c r="S47" s="162"/>
      <c r="T47" s="162"/>
      <c r="U47" s="162"/>
      <c r="V47" s="162"/>
      <c r="W47" s="162"/>
      <c r="X47" s="162"/>
      <c r="Y47" s="162"/>
      <c r="Z47" s="162"/>
      <c r="AA47" s="95"/>
      <c r="AB47" s="101"/>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row>
    <row r="48" spans="1:254" s="50" customFormat="1" ht="18" customHeight="1">
      <c r="A48" s="155" t="s">
        <v>6</v>
      </c>
      <c r="B48" s="152" t="s">
        <v>176</v>
      </c>
      <c r="C48" s="150" t="s">
        <v>173</v>
      </c>
      <c r="D48" s="171">
        <v>7108</v>
      </c>
      <c r="E48" s="171">
        <v>7488</v>
      </c>
      <c r="F48" s="161">
        <v>7488</v>
      </c>
      <c r="G48" s="320">
        <v>7566</v>
      </c>
      <c r="H48" s="171">
        <v>361</v>
      </c>
      <c r="I48" s="171">
        <v>435</v>
      </c>
      <c r="J48" s="171">
        <v>244</v>
      </c>
      <c r="K48" s="171">
        <v>346</v>
      </c>
      <c r="L48" s="171">
        <v>280</v>
      </c>
      <c r="M48" s="171">
        <v>722</v>
      </c>
      <c r="N48" s="171">
        <v>658</v>
      </c>
      <c r="O48" s="171">
        <v>615</v>
      </c>
      <c r="P48" s="171">
        <v>465</v>
      </c>
      <c r="Q48" s="171">
        <v>396</v>
      </c>
      <c r="R48" s="171">
        <v>224</v>
      </c>
      <c r="S48" s="171">
        <v>462</v>
      </c>
      <c r="T48" s="171">
        <v>375</v>
      </c>
      <c r="U48" s="171">
        <v>182</v>
      </c>
      <c r="V48" s="171">
        <v>203</v>
      </c>
      <c r="W48" s="171">
        <v>271</v>
      </c>
      <c r="X48" s="171">
        <v>600</v>
      </c>
      <c r="Y48" s="171">
        <v>367</v>
      </c>
      <c r="Z48" s="171">
        <v>360</v>
      </c>
      <c r="AA48" s="95"/>
      <c r="AB48" s="102"/>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row>
    <row r="49" spans="1:254" ht="18" customHeight="1">
      <c r="A49" s="153"/>
      <c r="B49" s="154" t="s">
        <v>183</v>
      </c>
      <c r="C49" s="153" t="s">
        <v>173</v>
      </c>
      <c r="D49" s="169">
        <v>2441</v>
      </c>
      <c r="E49" s="169">
        <v>2713</v>
      </c>
      <c r="F49" s="166">
        <v>2713</v>
      </c>
      <c r="G49" s="321">
        <v>2574</v>
      </c>
      <c r="H49" s="169">
        <v>13</v>
      </c>
      <c r="I49" s="169">
        <v>89</v>
      </c>
      <c r="J49" s="169">
        <v>108</v>
      </c>
      <c r="K49" s="169">
        <v>174</v>
      </c>
      <c r="L49" s="169">
        <v>102</v>
      </c>
      <c r="M49" s="169">
        <v>0</v>
      </c>
      <c r="N49" s="169">
        <v>58</v>
      </c>
      <c r="O49" s="169">
        <v>14</v>
      </c>
      <c r="P49" s="169">
        <v>111</v>
      </c>
      <c r="Q49" s="169">
        <v>154</v>
      </c>
      <c r="R49" s="169">
        <v>226</v>
      </c>
      <c r="S49" s="169">
        <v>144</v>
      </c>
      <c r="T49" s="169">
        <v>358</v>
      </c>
      <c r="U49" s="169">
        <v>128</v>
      </c>
      <c r="V49" s="169">
        <v>129</v>
      </c>
      <c r="W49" s="169">
        <v>86</v>
      </c>
      <c r="X49" s="169">
        <v>374</v>
      </c>
      <c r="Y49" s="169">
        <v>60</v>
      </c>
      <c r="Z49" s="169">
        <v>246</v>
      </c>
      <c r="AA49" s="99"/>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row>
    <row r="50" spans="1:254" s="50" customFormat="1" ht="18" customHeight="1">
      <c r="A50" s="155" t="s">
        <v>6</v>
      </c>
      <c r="B50" s="152" t="s">
        <v>172</v>
      </c>
      <c r="C50" s="150" t="s">
        <v>165</v>
      </c>
      <c r="D50" s="171">
        <v>202</v>
      </c>
      <c r="E50" s="171">
        <v>212</v>
      </c>
      <c r="F50" s="161">
        <v>212</v>
      </c>
      <c r="G50" s="320">
        <v>215</v>
      </c>
      <c r="H50" s="171">
        <v>11</v>
      </c>
      <c r="I50" s="171">
        <v>12</v>
      </c>
      <c r="J50" s="171">
        <v>8</v>
      </c>
      <c r="K50" s="171">
        <v>10</v>
      </c>
      <c r="L50" s="171">
        <v>8</v>
      </c>
      <c r="M50" s="171">
        <v>19</v>
      </c>
      <c r="N50" s="171">
        <v>17</v>
      </c>
      <c r="O50" s="171">
        <v>17</v>
      </c>
      <c r="P50" s="171">
        <v>12</v>
      </c>
      <c r="Q50" s="171">
        <v>17</v>
      </c>
      <c r="R50" s="171"/>
      <c r="S50" s="171">
        <v>12</v>
      </c>
      <c r="T50" s="171">
        <v>11</v>
      </c>
      <c r="U50" s="171">
        <v>7</v>
      </c>
      <c r="V50" s="171">
        <v>7</v>
      </c>
      <c r="W50" s="171">
        <v>8</v>
      </c>
      <c r="X50" s="171">
        <v>16</v>
      </c>
      <c r="Y50" s="171">
        <v>12</v>
      </c>
      <c r="Z50" s="171">
        <v>11</v>
      </c>
      <c r="AA50" s="95"/>
      <c r="AB50" s="96"/>
      <c r="AC50" s="96"/>
      <c r="AD50" s="96"/>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row>
    <row r="51" spans="1:254" ht="18" customHeight="1">
      <c r="A51" s="153"/>
      <c r="B51" s="154" t="s">
        <v>182</v>
      </c>
      <c r="C51" s="153" t="s">
        <v>12</v>
      </c>
      <c r="D51" s="170">
        <v>99.2</v>
      </c>
      <c r="E51" s="170">
        <v>98.8</v>
      </c>
      <c r="F51" s="166">
        <v>98.8</v>
      </c>
      <c r="G51" s="321">
        <v>98.8</v>
      </c>
      <c r="H51" s="170">
        <v>98.9</v>
      </c>
      <c r="I51" s="170">
        <v>98.8</v>
      </c>
      <c r="J51" s="170">
        <v>98.8</v>
      </c>
      <c r="K51" s="170">
        <v>98.8</v>
      </c>
      <c r="L51" s="170">
        <v>100</v>
      </c>
      <c r="M51" s="170">
        <v>100</v>
      </c>
      <c r="N51" s="170">
        <v>100</v>
      </c>
      <c r="O51" s="170">
        <v>100</v>
      </c>
      <c r="P51" s="170">
        <v>100</v>
      </c>
      <c r="Q51" s="170">
        <v>98.8</v>
      </c>
      <c r="R51" s="170">
        <v>98.8</v>
      </c>
      <c r="S51" s="170">
        <v>98.8</v>
      </c>
      <c r="T51" s="170">
        <v>98.8</v>
      </c>
      <c r="U51" s="170">
        <v>99.5</v>
      </c>
      <c r="V51" s="170">
        <v>100</v>
      </c>
      <c r="W51" s="170">
        <v>100</v>
      </c>
      <c r="X51" s="170">
        <v>98.8</v>
      </c>
      <c r="Y51" s="170">
        <v>98.8</v>
      </c>
      <c r="Z51" s="170">
        <v>98.8</v>
      </c>
      <c r="AA51" s="99"/>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row>
    <row r="52" spans="1:254" ht="18" customHeight="1">
      <c r="A52" s="153"/>
      <c r="B52" s="154" t="s">
        <v>181</v>
      </c>
      <c r="C52" s="153" t="s">
        <v>12</v>
      </c>
      <c r="D52" s="170">
        <v>98.7</v>
      </c>
      <c r="E52" s="170">
        <v>98.7</v>
      </c>
      <c r="F52" s="166">
        <v>98.7</v>
      </c>
      <c r="G52" s="321">
        <v>98.7</v>
      </c>
      <c r="H52" s="170">
        <v>99.2</v>
      </c>
      <c r="I52" s="170" t="s">
        <v>440</v>
      </c>
      <c r="J52" s="170">
        <v>99.2</v>
      </c>
      <c r="K52" s="170">
        <v>98.7</v>
      </c>
      <c r="L52" s="170">
        <v>99.2</v>
      </c>
      <c r="M52" s="170">
        <v>99.5</v>
      </c>
      <c r="N52" s="170">
        <v>99.5</v>
      </c>
      <c r="O52" s="170">
        <v>99.2</v>
      </c>
      <c r="P52" s="170">
        <v>99.2</v>
      </c>
      <c r="Q52" s="170">
        <v>98.7</v>
      </c>
      <c r="R52" s="170">
        <v>98.7</v>
      </c>
      <c r="S52" s="170">
        <v>98.7</v>
      </c>
      <c r="T52" s="170">
        <v>98.7</v>
      </c>
      <c r="U52" s="170">
        <v>98.7</v>
      </c>
      <c r="V52" s="170">
        <v>98.7</v>
      </c>
      <c r="W52" s="170">
        <v>100</v>
      </c>
      <c r="X52" s="170">
        <v>98.7</v>
      </c>
      <c r="Y52" s="170">
        <v>98.7</v>
      </c>
      <c r="Z52" s="170">
        <v>98.7</v>
      </c>
      <c r="AA52" s="99"/>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row>
    <row r="53" spans="1:254" ht="18" customHeight="1">
      <c r="A53" s="153"/>
      <c r="B53" s="154" t="s">
        <v>169</v>
      </c>
      <c r="C53" s="153" t="s">
        <v>12</v>
      </c>
      <c r="D53" s="170">
        <v>47.8</v>
      </c>
      <c r="E53" s="170">
        <v>47.2</v>
      </c>
      <c r="F53" s="166">
        <v>47.2</v>
      </c>
      <c r="G53" s="321">
        <v>47.8</v>
      </c>
      <c r="H53" s="170">
        <v>48.3</v>
      </c>
      <c r="I53" s="170" t="s">
        <v>441</v>
      </c>
      <c r="J53" s="170">
        <v>44.9</v>
      </c>
      <c r="K53" s="170">
        <v>45.7</v>
      </c>
      <c r="L53" s="170">
        <v>49.6</v>
      </c>
      <c r="M53" s="170">
        <v>50.1</v>
      </c>
      <c r="N53" s="170">
        <v>56.7</v>
      </c>
      <c r="O53" s="170">
        <v>47.4</v>
      </c>
      <c r="P53" s="170">
        <v>46.6</v>
      </c>
      <c r="Q53" s="170">
        <v>50.9</v>
      </c>
      <c r="R53" s="170">
        <v>50</v>
      </c>
      <c r="S53" s="170">
        <v>45.8</v>
      </c>
      <c r="T53" s="170">
        <v>45</v>
      </c>
      <c r="U53" s="170">
        <v>48.7</v>
      </c>
      <c r="V53" s="170">
        <v>47</v>
      </c>
      <c r="W53" s="170" t="s">
        <v>442</v>
      </c>
      <c r="X53" s="170" t="s">
        <v>443</v>
      </c>
      <c r="Y53" s="170">
        <v>49.4</v>
      </c>
      <c r="Z53" s="170">
        <v>47.5</v>
      </c>
      <c r="AA53" s="99"/>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row>
    <row r="54" spans="1:254" ht="18" customHeight="1">
      <c r="A54" s="153"/>
      <c r="B54" s="154" t="s">
        <v>168</v>
      </c>
      <c r="C54" s="153" t="s">
        <v>12</v>
      </c>
      <c r="D54" s="170">
        <v>0.1</v>
      </c>
      <c r="E54" s="170">
        <v>0.5</v>
      </c>
      <c r="F54" s="166">
        <v>0.5</v>
      </c>
      <c r="G54" s="321">
        <v>0.5</v>
      </c>
      <c r="H54" s="170">
        <v>0.1</v>
      </c>
      <c r="I54" s="170">
        <v>0.1</v>
      </c>
      <c r="J54" s="170">
        <v>0.2</v>
      </c>
      <c r="K54" s="170">
        <v>0.2</v>
      </c>
      <c r="L54" s="170">
        <v>0</v>
      </c>
      <c r="M54" s="170">
        <v>0</v>
      </c>
      <c r="N54" s="170">
        <v>0.2</v>
      </c>
      <c r="O54" s="170">
        <v>0</v>
      </c>
      <c r="P54" s="170">
        <v>0</v>
      </c>
      <c r="Q54" s="170">
        <v>0.3</v>
      </c>
      <c r="R54" s="170">
        <v>0.3</v>
      </c>
      <c r="S54" s="170">
        <v>0.3</v>
      </c>
      <c r="T54" s="170">
        <v>0.5</v>
      </c>
      <c r="U54" s="170">
        <v>0.2</v>
      </c>
      <c r="V54" s="170">
        <v>0.2</v>
      </c>
      <c r="W54" s="170">
        <v>0</v>
      </c>
      <c r="X54" s="170">
        <v>0.2</v>
      </c>
      <c r="Y54" s="170">
        <v>0.2</v>
      </c>
      <c r="Z54" s="170">
        <v>0.2</v>
      </c>
      <c r="AA54" s="99"/>
      <c r="AB54" s="435"/>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row>
    <row r="55" spans="1:254" ht="18" customHeight="1">
      <c r="A55" s="153"/>
      <c r="B55" s="154" t="s">
        <v>180</v>
      </c>
      <c r="C55" s="153" t="s">
        <v>12</v>
      </c>
      <c r="D55" s="170">
        <v>0.17</v>
      </c>
      <c r="E55" s="170">
        <v>0.2</v>
      </c>
      <c r="F55" s="166">
        <v>0.2</v>
      </c>
      <c r="G55" s="321">
        <v>0.2</v>
      </c>
      <c r="H55" s="170">
        <v>0</v>
      </c>
      <c r="I55" s="170">
        <v>0</v>
      </c>
      <c r="J55" s="170">
        <v>0</v>
      </c>
      <c r="K55" s="170">
        <v>0.1</v>
      </c>
      <c r="L55" s="170">
        <v>0</v>
      </c>
      <c r="M55" s="170">
        <v>0</v>
      </c>
      <c r="N55" s="170">
        <v>1</v>
      </c>
      <c r="O55" s="170">
        <v>0</v>
      </c>
      <c r="P55" s="170">
        <v>0</v>
      </c>
      <c r="Q55" s="170">
        <v>0</v>
      </c>
      <c r="R55" s="170">
        <v>0</v>
      </c>
      <c r="S55" s="170">
        <v>0</v>
      </c>
      <c r="T55" s="170">
        <v>0</v>
      </c>
      <c r="U55" s="170">
        <v>0</v>
      </c>
      <c r="V55" s="170">
        <v>0</v>
      </c>
      <c r="W55" s="170">
        <v>0</v>
      </c>
      <c r="X55" s="170">
        <v>0</v>
      </c>
      <c r="Y55" s="170">
        <v>0</v>
      </c>
      <c r="Z55" s="170">
        <v>0</v>
      </c>
      <c r="AA55" s="99"/>
      <c r="AB55" s="435"/>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row>
    <row r="56" spans="1:254" ht="18" customHeight="1">
      <c r="A56" s="153"/>
      <c r="B56" s="156" t="s">
        <v>179</v>
      </c>
      <c r="C56" s="153" t="s">
        <v>12</v>
      </c>
      <c r="D56" s="170">
        <v>100</v>
      </c>
      <c r="E56" s="170">
        <v>99.8</v>
      </c>
      <c r="F56" s="166">
        <v>99.8</v>
      </c>
      <c r="G56" s="321">
        <v>99.8</v>
      </c>
      <c r="H56" s="170">
        <v>100</v>
      </c>
      <c r="I56" s="170">
        <v>100</v>
      </c>
      <c r="J56" s="170">
        <v>100</v>
      </c>
      <c r="K56" s="170">
        <v>100</v>
      </c>
      <c r="L56" s="170">
        <v>100</v>
      </c>
      <c r="M56" s="170">
        <v>100</v>
      </c>
      <c r="N56" s="170">
        <v>99.8</v>
      </c>
      <c r="O56" s="170">
        <v>100</v>
      </c>
      <c r="P56" s="170">
        <v>100</v>
      </c>
      <c r="Q56" s="170">
        <v>100</v>
      </c>
      <c r="R56" s="170">
        <v>100</v>
      </c>
      <c r="S56" s="170">
        <v>100</v>
      </c>
      <c r="T56" s="170">
        <v>100</v>
      </c>
      <c r="U56" s="170">
        <v>100</v>
      </c>
      <c r="V56" s="170">
        <v>100</v>
      </c>
      <c r="W56" s="170">
        <v>100</v>
      </c>
      <c r="X56" s="170">
        <v>100</v>
      </c>
      <c r="Y56" s="170">
        <v>100</v>
      </c>
      <c r="Z56" s="170">
        <v>100</v>
      </c>
      <c r="AA56" s="99"/>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row>
    <row r="57" spans="1:254" ht="18" customHeight="1">
      <c r="A57" s="153"/>
      <c r="B57" s="156" t="s">
        <v>178</v>
      </c>
      <c r="C57" s="153" t="s">
        <v>12</v>
      </c>
      <c r="D57" s="170">
        <v>90</v>
      </c>
      <c r="E57" s="170">
        <v>90</v>
      </c>
      <c r="F57" s="166">
        <v>90</v>
      </c>
      <c r="G57" s="321">
        <v>90</v>
      </c>
      <c r="H57" s="170">
        <v>95</v>
      </c>
      <c r="I57" s="170">
        <v>92</v>
      </c>
      <c r="J57" s="170">
        <v>95</v>
      </c>
      <c r="K57" s="170">
        <v>90</v>
      </c>
      <c r="L57" s="170">
        <v>92</v>
      </c>
      <c r="M57" s="170">
        <v>92</v>
      </c>
      <c r="N57" s="170">
        <v>92</v>
      </c>
      <c r="O57" s="170">
        <v>95</v>
      </c>
      <c r="P57" s="170">
        <v>93</v>
      </c>
      <c r="Q57" s="170">
        <v>90</v>
      </c>
      <c r="R57" s="170">
        <v>90</v>
      </c>
      <c r="S57" s="170">
        <v>90</v>
      </c>
      <c r="T57" s="170">
        <v>90</v>
      </c>
      <c r="U57" s="170">
        <v>95</v>
      </c>
      <c r="V57" s="170">
        <v>92</v>
      </c>
      <c r="W57" s="170">
        <v>95</v>
      </c>
      <c r="X57" s="170">
        <v>90</v>
      </c>
      <c r="Y57" s="170">
        <v>90</v>
      </c>
      <c r="Z57" s="170">
        <v>90</v>
      </c>
      <c r="AA57" s="99"/>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row>
    <row r="58" spans="1:254" s="50" customFormat="1" ht="18" customHeight="1">
      <c r="A58" s="150" t="s">
        <v>361</v>
      </c>
      <c r="B58" s="152" t="s">
        <v>177</v>
      </c>
      <c r="C58" s="150"/>
      <c r="D58" s="162"/>
      <c r="E58" s="162"/>
      <c r="F58" s="161"/>
      <c r="G58" s="321"/>
      <c r="H58" s="162"/>
      <c r="I58" s="162"/>
      <c r="J58" s="162"/>
      <c r="K58" s="162"/>
      <c r="L58" s="162"/>
      <c r="M58" s="162"/>
      <c r="N58" s="162"/>
      <c r="O58" s="162"/>
      <c r="P58" s="162"/>
      <c r="Q58" s="162"/>
      <c r="R58" s="162"/>
      <c r="S58" s="162"/>
      <c r="T58" s="162"/>
      <c r="U58" s="162"/>
      <c r="V58" s="162"/>
      <c r="W58" s="162"/>
      <c r="X58" s="162"/>
      <c r="Y58" s="162"/>
      <c r="Z58" s="162"/>
      <c r="AA58" s="173"/>
      <c r="AB58" s="437" t="s">
        <v>446</v>
      </c>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c r="HD58" s="97"/>
      <c r="HE58" s="97"/>
      <c r="HF58" s="97"/>
      <c r="HG58" s="97"/>
      <c r="HH58" s="97"/>
      <c r="HI58" s="97"/>
      <c r="HJ58" s="97"/>
      <c r="HK58" s="97"/>
      <c r="HL58" s="97"/>
      <c r="HM58" s="97"/>
      <c r="HN58" s="97"/>
      <c r="HO58" s="97"/>
      <c r="HP58" s="97"/>
      <c r="HQ58" s="97"/>
      <c r="HR58" s="97"/>
      <c r="HS58" s="97"/>
      <c r="HT58" s="97"/>
      <c r="HU58" s="97"/>
      <c r="HV58" s="97"/>
      <c r="HW58" s="97"/>
      <c r="HX58" s="97"/>
      <c r="HY58" s="97"/>
      <c r="HZ58" s="97"/>
      <c r="IA58" s="97"/>
      <c r="IB58" s="97"/>
      <c r="IC58" s="97"/>
      <c r="ID58" s="97"/>
      <c r="IE58" s="97"/>
      <c r="IF58" s="97"/>
      <c r="IG58" s="97"/>
      <c r="IH58" s="97"/>
      <c r="II58" s="97"/>
      <c r="IJ58" s="97"/>
      <c r="IK58" s="97"/>
      <c r="IL58" s="97"/>
      <c r="IM58" s="97"/>
      <c r="IN58" s="97"/>
      <c r="IO58" s="97"/>
      <c r="IP58" s="97"/>
      <c r="IQ58" s="97"/>
      <c r="IR58" s="97"/>
      <c r="IS58" s="97"/>
      <c r="IT58" s="97"/>
    </row>
    <row r="59" spans="1:254" s="50" customFormat="1" ht="18" customHeight="1">
      <c r="A59" s="155" t="s">
        <v>6</v>
      </c>
      <c r="B59" s="160" t="s">
        <v>176</v>
      </c>
      <c r="C59" s="150" t="s">
        <v>173</v>
      </c>
      <c r="D59" s="171">
        <v>2266</v>
      </c>
      <c r="E59" s="171">
        <v>2426</v>
      </c>
      <c r="F59" s="161">
        <v>2352</v>
      </c>
      <c r="G59" s="320">
        <v>2524</v>
      </c>
      <c r="H59" s="171"/>
      <c r="I59" s="171"/>
      <c r="J59" s="171"/>
      <c r="K59" s="171"/>
      <c r="L59" s="171"/>
      <c r="M59" s="171"/>
      <c r="N59" s="171"/>
      <c r="O59" s="171"/>
      <c r="P59" s="171"/>
      <c r="Q59" s="171"/>
      <c r="R59" s="171"/>
      <c r="S59" s="171"/>
      <c r="T59" s="171"/>
      <c r="U59" s="171"/>
      <c r="V59" s="171"/>
      <c r="W59" s="171"/>
      <c r="X59" s="171"/>
      <c r="Y59" s="171"/>
      <c r="Z59" s="171"/>
      <c r="AA59" s="173"/>
      <c r="AB59" s="43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c r="HD59" s="97"/>
      <c r="HE59" s="97"/>
      <c r="HF59" s="97"/>
      <c r="HG59" s="97"/>
      <c r="HH59" s="97"/>
      <c r="HI59" s="97"/>
      <c r="HJ59" s="97"/>
      <c r="HK59" s="97"/>
      <c r="HL59" s="97"/>
      <c r="HM59" s="97"/>
      <c r="HN59" s="97"/>
      <c r="HO59" s="97"/>
      <c r="HP59" s="97"/>
      <c r="HQ59" s="97"/>
      <c r="HR59" s="97"/>
      <c r="HS59" s="97"/>
      <c r="HT59" s="97"/>
      <c r="HU59" s="97"/>
      <c r="HV59" s="97"/>
      <c r="HW59" s="97"/>
      <c r="HX59" s="97"/>
      <c r="HY59" s="97"/>
      <c r="HZ59" s="97"/>
      <c r="IA59" s="97"/>
      <c r="IB59" s="97"/>
      <c r="IC59" s="97"/>
      <c r="ID59" s="97"/>
      <c r="IE59" s="97"/>
      <c r="IF59" s="97"/>
      <c r="IG59" s="97"/>
      <c r="IH59" s="97"/>
      <c r="II59" s="97"/>
      <c r="IJ59" s="97"/>
      <c r="IK59" s="97"/>
      <c r="IL59" s="97"/>
      <c r="IM59" s="97"/>
      <c r="IN59" s="97"/>
      <c r="IO59" s="97"/>
      <c r="IP59" s="97"/>
      <c r="IQ59" s="97"/>
      <c r="IR59" s="97"/>
      <c r="IS59" s="97"/>
      <c r="IT59" s="97"/>
    </row>
    <row r="60" spans="1:254" ht="18" customHeight="1">
      <c r="A60" s="153"/>
      <c r="B60" s="174" t="s">
        <v>175</v>
      </c>
      <c r="C60" s="153"/>
      <c r="D60" s="170">
        <v>385</v>
      </c>
      <c r="E60" s="170">
        <v>385</v>
      </c>
      <c r="F60" s="166">
        <v>383</v>
      </c>
      <c r="G60" s="321">
        <v>385</v>
      </c>
      <c r="H60" s="170"/>
      <c r="I60" s="170"/>
      <c r="J60" s="170"/>
      <c r="K60" s="170"/>
      <c r="L60" s="170"/>
      <c r="M60" s="170"/>
      <c r="N60" s="170"/>
      <c r="O60" s="170"/>
      <c r="P60" s="170"/>
      <c r="Q60" s="170"/>
      <c r="R60" s="170"/>
      <c r="S60" s="170"/>
      <c r="T60" s="170"/>
      <c r="U60" s="170"/>
      <c r="V60" s="170"/>
      <c r="W60" s="170"/>
      <c r="X60" s="170"/>
      <c r="Y60" s="170"/>
      <c r="Z60" s="170"/>
      <c r="AA60" s="173"/>
      <c r="AB60" s="437"/>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row>
    <row r="61" spans="1:254" ht="18" customHeight="1">
      <c r="A61" s="153"/>
      <c r="B61" s="174" t="s">
        <v>174</v>
      </c>
      <c r="C61" s="153" t="s">
        <v>173</v>
      </c>
      <c r="D61" s="169">
        <v>1026</v>
      </c>
      <c r="E61" s="169">
        <v>1350</v>
      </c>
      <c r="F61" s="166">
        <v>733</v>
      </c>
      <c r="G61" s="321">
        <v>754</v>
      </c>
      <c r="H61" s="169"/>
      <c r="I61" s="169"/>
      <c r="J61" s="169"/>
      <c r="K61" s="169"/>
      <c r="L61" s="169"/>
      <c r="M61" s="169"/>
      <c r="N61" s="169"/>
      <c r="O61" s="169"/>
      <c r="P61" s="169"/>
      <c r="Q61" s="169"/>
      <c r="R61" s="169"/>
      <c r="S61" s="169"/>
      <c r="T61" s="169"/>
      <c r="U61" s="169"/>
      <c r="V61" s="169"/>
      <c r="W61" s="169"/>
      <c r="X61" s="169"/>
      <c r="Y61" s="169"/>
      <c r="Z61" s="169"/>
      <c r="AA61" s="173"/>
      <c r="AB61" s="437"/>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row>
    <row r="62" spans="1:254" s="50" customFormat="1" ht="18" customHeight="1">
      <c r="A62" s="155" t="s">
        <v>6</v>
      </c>
      <c r="B62" s="160" t="s">
        <v>172</v>
      </c>
      <c r="C62" s="150" t="s">
        <v>165</v>
      </c>
      <c r="D62" s="162">
        <v>60</v>
      </c>
      <c r="E62" s="162">
        <v>62</v>
      </c>
      <c r="F62" s="161">
        <v>60</v>
      </c>
      <c r="G62" s="320">
        <v>60</v>
      </c>
      <c r="H62" s="162"/>
      <c r="I62" s="162"/>
      <c r="J62" s="162"/>
      <c r="K62" s="162"/>
      <c r="L62" s="162"/>
      <c r="M62" s="162"/>
      <c r="N62" s="162"/>
      <c r="O62" s="162"/>
      <c r="P62" s="162"/>
      <c r="Q62" s="162"/>
      <c r="R62" s="162"/>
      <c r="S62" s="162"/>
      <c r="T62" s="162"/>
      <c r="U62" s="162"/>
      <c r="V62" s="162"/>
      <c r="W62" s="162"/>
      <c r="X62" s="162"/>
      <c r="Y62" s="162"/>
      <c r="Z62" s="162"/>
      <c r="AA62" s="173"/>
      <c r="AB62" s="43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row>
    <row r="63" spans="1:254" ht="15.75">
      <c r="A63" s="153"/>
      <c r="B63" s="156" t="s">
        <v>171</v>
      </c>
      <c r="C63" s="153" t="s">
        <v>12</v>
      </c>
      <c r="D63" s="170">
        <v>77.48</v>
      </c>
      <c r="E63" s="170">
        <v>79.6</v>
      </c>
      <c r="F63" s="166">
        <v>79.6</v>
      </c>
      <c r="G63" s="321">
        <v>79.7</v>
      </c>
      <c r="H63" s="170"/>
      <c r="I63" s="170"/>
      <c r="J63" s="170"/>
      <c r="K63" s="170"/>
      <c r="L63" s="170"/>
      <c r="M63" s="170"/>
      <c r="N63" s="170"/>
      <c r="O63" s="170"/>
      <c r="P63" s="170"/>
      <c r="Q63" s="170"/>
      <c r="R63" s="170"/>
      <c r="S63" s="170"/>
      <c r="T63" s="170"/>
      <c r="U63" s="170"/>
      <c r="V63" s="170"/>
      <c r="W63" s="170"/>
      <c r="X63" s="170"/>
      <c r="Y63" s="170"/>
      <c r="Z63" s="170"/>
      <c r="AA63" s="173"/>
      <c r="AB63" s="437"/>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row>
    <row r="64" spans="1:254" ht="21" customHeight="1">
      <c r="A64" s="153"/>
      <c r="B64" s="156" t="s">
        <v>170</v>
      </c>
      <c r="C64" s="153" t="s">
        <v>12</v>
      </c>
      <c r="D64" s="170">
        <v>72.7</v>
      </c>
      <c r="E64" s="170">
        <v>72.7</v>
      </c>
      <c r="F64" s="166">
        <v>72.7</v>
      </c>
      <c r="G64" s="321">
        <v>72.8</v>
      </c>
      <c r="H64" s="170"/>
      <c r="I64" s="170"/>
      <c r="J64" s="170"/>
      <c r="K64" s="170"/>
      <c r="L64" s="170"/>
      <c r="M64" s="170"/>
      <c r="N64" s="170"/>
      <c r="O64" s="170"/>
      <c r="P64" s="170"/>
      <c r="Q64" s="170"/>
      <c r="R64" s="170"/>
      <c r="S64" s="170"/>
      <c r="T64" s="170"/>
      <c r="U64" s="170"/>
      <c r="V64" s="170"/>
      <c r="W64" s="170"/>
      <c r="X64" s="170"/>
      <c r="Y64" s="170"/>
      <c r="Z64" s="170"/>
      <c r="AA64" s="173"/>
      <c r="AB64" s="437"/>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row>
    <row r="65" spans="1:254" ht="18" customHeight="1">
      <c r="A65" s="153"/>
      <c r="B65" s="156" t="s">
        <v>169</v>
      </c>
      <c r="C65" s="153" t="s">
        <v>12</v>
      </c>
      <c r="D65" s="170">
        <v>46.8</v>
      </c>
      <c r="E65" s="170">
        <v>43</v>
      </c>
      <c r="F65" s="166">
        <v>43</v>
      </c>
      <c r="G65" s="321">
        <v>47.2</v>
      </c>
      <c r="H65" s="170"/>
      <c r="I65" s="170"/>
      <c r="J65" s="170"/>
      <c r="K65" s="170"/>
      <c r="L65" s="170"/>
      <c r="M65" s="170"/>
      <c r="N65" s="170"/>
      <c r="O65" s="170"/>
      <c r="P65" s="170"/>
      <c r="Q65" s="170"/>
      <c r="R65" s="170"/>
      <c r="S65" s="170"/>
      <c r="T65" s="170"/>
      <c r="U65" s="170"/>
      <c r="V65" s="170"/>
      <c r="W65" s="170"/>
      <c r="X65" s="170"/>
      <c r="Y65" s="170"/>
      <c r="Z65" s="170"/>
      <c r="AA65" s="173"/>
      <c r="AB65" s="437"/>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row>
    <row r="66" spans="1:254" ht="15.75">
      <c r="A66" s="153"/>
      <c r="B66" s="154" t="s">
        <v>168</v>
      </c>
      <c r="C66" s="153" t="s">
        <v>12</v>
      </c>
      <c r="D66" s="170">
        <v>4.44</v>
      </c>
      <c r="E66" s="170">
        <v>3.2</v>
      </c>
      <c r="F66" s="166">
        <v>3.2</v>
      </c>
      <c r="G66" s="321">
        <v>4.5</v>
      </c>
      <c r="H66" s="170"/>
      <c r="I66" s="170"/>
      <c r="J66" s="170"/>
      <c r="K66" s="170"/>
      <c r="L66" s="170"/>
      <c r="M66" s="170"/>
      <c r="N66" s="170"/>
      <c r="O66" s="170"/>
      <c r="P66" s="170"/>
      <c r="Q66" s="170"/>
      <c r="R66" s="170"/>
      <c r="S66" s="170"/>
      <c r="T66" s="170"/>
      <c r="U66" s="170"/>
      <c r="V66" s="170"/>
      <c r="W66" s="170"/>
      <c r="X66" s="170"/>
      <c r="Y66" s="170"/>
      <c r="Z66" s="170"/>
      <c r="AA66" s="173"/>
      <c r="AB66" s="437"/>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row>
    <row r="67" spans="1:254" ht="18" customHeight="1">
      <c r="A67" s="153"/>
      <c r="B67" s="154" t="s">
        <v>167</v>
      </c>
      <c r="C67" s="153" t="s">
        <v>12</v>
      </c>
      <c r="D67" s="170">
        <v>0.75</v>
      </c>
      <c r="E67" s="170">
        <v>1.6</v>
      </c>
      <c r="F67" s="166">
        <v>1.6</v>
      </c>
      <c r="G67" s="321">
        <v>1.8</v>
      </c>
      <c r="H67" s="170"/>
      <c r="I67" s="170"/>
      <c r="J67" s="170"/>
      <c r="K67" s="170"/>
      <c r="L67" s="170"/>
      <c r="M67" s="170"/>
      <c r="N67" s="170"/>
      <c r="O67" s="170"/>
      <c r="P67" s="170"/>
      <c r="Q67" s="170"/>
      <c r="R67" s="170"/>
      <c r="S67" s="170"/>
      <c r="T67" s="170"/>
      <c r="U67" s="170"/>
      <c r="V67" s="170"/>
      <c r="W67" s="170"/>
      <c r="X67" s="170"/>
      <c r="Y67" s="170"/>
      <c r="Z67" s="170"/>
      <c r="AA67" s="173"/>
      <c r="AB67" s="437"/>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row>
    <row r="68" spans="1:254" ht="15.75">
      <c r="A68" s="153"/>
      <c r="B68" s="156" t="s">
        <v>166</v>
      </c>
      <c r="C68" s="153" t="s">
        <v>12</v>
      </c>
      <c r="D68" s="170">
        <v>99.41</v>
      </c>
      <c r="E68" s="170">
        <v>98</v>
      </c>
      <c r="F68" s="166">
        <v>98</v>
      </c>
      <c r="G68" s="321">
        <v>98</v>
      </c>
      <c r="H68" s="175"/>
      <c r="I68" s="175"/>
      <c r="J68" s="175"/>
      <c r="K68" s="175"/>
      <c r="L68" s="175"/>
      <c r="M68" s="175"/>
      <c r="N68" s="175"/>
      <c r="O68" s="175"/>
      <c r="P68" s="175"/>
      <c r="Q68" s="175"/>
      <c r="R68" s="175"/>
      <c r="S68" s="175"/>
      <c r="T68" s="175"/>
      <c r="U68" s="175"/>
      <c r="V68" s="175"/>
      <c r="W68" s="175"/>
      <c r="X68" s="175"/>
      <c r="Y68" s="175"/>
      <c r="Z68" s="175"/>
      <c r="AA68" s="173"/>
      <c r="AB68" s="437"/>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row>
    <row r="69" spans="1:28" s="50" customFormat="1" ht="18" customHeight="1">
      <c r="A69" s="150" t="s">
        <v>45</v>
      </c>
      <c r="B69" s="152" t="s">
        <v>337</v>
      </c>
      <c r="C69" s="150"/>
      <c r="D69" s="161"/>
      <c r="E69" s="161"/>
      <c r="F69" s="161"/>
      <c r="G69" s="321"/>
      <c r="H69" s="161"/>
      <c r="I69" s="161"/>
      <c r="J69" s="161"/>
      <c r="K69" s="161"/>
      <c r="L69" s="161"/>
      <c r="M69" s="161"/>
      <c r="N69" s="161"/>
      <c r="O69" s="161"/>
      <c r="P69" s="161"/>
      <c r="Q69" s="161"/>
      <c r="R69" s="161"/>
      <c r="S69" s="161"/>
      <c r="T69" s="161"/>
      <c r="U69" s="161"/>
      <c r="V69" s="161"/>
      <c r="W69" s="161"/>
      <c r="X69" s="161"/>
      <c r="Y69" s="161"/>
      <c r="Z69" s="161"/>
      <c r="AA69" s="95"/>
      <c r="AB69" s="104"/>
    </row>
    <row r="70" spans="1:254" ht="18" customHeight="1">
      <c r="A70" s="150"/>
      <c r="B70" s="156" t="s">
        <v>335</v>
      </c>
      <c r="C70" s="153" t="s">
        <v>163</v>
      </c>
      <c r="D70" s="169">
        <v>243</v>
      </c>
      <c r="E70" s="169">
        <v>117</v>
      </c>
      <c r="F70" s="166">
        <v>117</v>
      </c>
      <c r="G70" s="321">
        <f>SUM(H70:Z70)</f>
        <v>117</v>
      </c>
      <c r="H70" s="243"/>
      <c r="I70" s="243"/>
      <c r="J70" s="243"/>
      <c r="K70" s="243"/>
      <c r="L70" s="243"/>
      <c r="M70" s="243"/>
      <c r="N70" s="243"/>
      <c r="O70" s="243"/>
      <c r="P70" s="243"/>
      <c r="Q70" s="243"/>
      <c r="R70" s="243">
        <v>42</v>
      </c>
      <c r="S70" s="243"/>
      <c r="T70" s="243">
        <v>75</v>
      </c>
      <c r="U70" s="243"/>
      <c r="V70" s="243"/>
      <c r="W70" s="243"/>
      <c r="X70" s="243"/>
      <c r="Y70" s="243"/>
      <c r="Z70" s="243"/>
      <c r="AA70" s="99"/>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row>
    <row r="71" spans="1:254" ht="18" customHeight="1">
      <c r="A71" s="150"/>
      <c r="B71" s="156" t="s">
        <v>164</v>
      </c>
      <c r="C71" s="153" t="s">
        <v>163</v>
      </c>
      <c r="D71" s="169">
        <v>124</v>
      </c>
      <c r="E71" s="169">
        <v>100</v>
      </c>
      <c r="F71" s="166">
        <v>150</v>
      </c>
      <c r="G71" s="321">
        <v>133</v>
      </c>
      <c r="H71" s="243">
        <v>3</v>
      </c>
      <c r="I71" s="243">
        <v>6</v>
      </c>
      <c r="J71" s="243">
        <v>3</v>
      </c>
      <c r="K71" s="243">
        <v>8</v>
      </c>
      <c r="L71" s="243">
        <v>3</v>
      </c>
      <c r="M71" s="243">
        <v>2</v>
      </c>
      <c r="N71" s="243"/>
      <c r="O71" s="243">
        <v>3</v>
      </c>
      <c r="P71" s="243">
        <v>3</v>
      </c>
      <c r="Q71" s="243"/>
      <c r="R71" s="243"/>
      <c r="S71" s="243">
        <v>3</v>
      </c>
      <c r="T71" s="243"/>
      <c r="U71" s="243">
        <v>24</v>
      </c>
      <c r="V71" s="243"/>
      <c r="W71" s="243">
        <v>10</v>
      </c>
      <c r="X71" s="243">
        <v>35</v>
      </c>
      <c r="Y71" s="243"/>
      <c r="Z71" s="243">
        <v>30</v>
      </c>
      <c r="AA71" s="99"/>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row>
    <row r="72" spans="1:254" ht="18" customHeight="1">
      <c r="A72" s="150" t="s">
        <v>48</v>
      </c>
      <c r="B72" s="152" t="s">
        <v>162</v>
      </c>
      <c r="C72" s="150"/>
      <c r="D72" s="171"/>
      <c r="E72" s="170"/>
      <c r="F72" s="166"/>
      <c r="G72" s="321"/>
      <c r="H72" s="171"/>
      <c r="I72" s="171"/>
      <c r="J72" s="171"/>
      <c r="K72" s="171"/>
      <c r="L72" s="171"/>
      <c r="M72" s="171"/>
      <c r="N72" s="171"/>
      <c r="O72" s="171"/>
      <c r="P72" s="171"/>
      <c r="Q72" s="171"/>
      <c r="R72" s="171"/>
      <c r="S72" s="171"/>
      <c r="T72" s="171"/>
      <c r="U72" s="171"/>
      <c r="V72" s="171"/>
      <c r="W72" s="171"/>
      <c r="X72" s="171"/>
      <c r="Y72" s="171"/>
      <c r="Z72" s="171"/>
      <c r="AA72" s="95"/>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97"/>
      <c r="HQ72" s="97"/>
      <c r="HR72" s="97"/>
      <c r="HS72" s="97"/>
      <c r="HT72" s="97"/>
      <c r="HU72" s="97"/>
      <c r="HV72" s="97"/>
      <c r="HW72" s="97"/>
      <c r="HX72" s="97"/>
      <c r="HY72" s="97"/>
      <c r="HZ72" s="97"/>
      <c r="IA72" s="97"/>
      <c r="IB72" s="97"/>
      <c r="IC72" s="97"/>
      <c r="ID72" s="97"/>
      <c r="IE72" s="97"/>
      <c r="IF72" s="97"/>
      <c r="IG72" s="97"/>
      <c r="IH72" s="97"/>
      <c r="II72" s="97"/>
      <c r="IJ72" s="97"/>
      <c r="IK72" s="97"/>
      <c r="IL72" s="97"/>
      <c r="IM72" s="97"/>
      <c r="IN72" s="97"/>
      <c r="IO72" s="97"/>
      <c r="IP72" s="97"/>
      <c r="IQ72" s="97"/>
      <c r="IR72" s="97"/>
      <c r="IS72" s="97"/>
      <c r="IT72" s="97"/>
    </row>
    <row r="73" spans="1:254" s="50" customFormat="1" ht="18" customHeight="1">
      <c r="A73" s="150"/>
      <c r="B73" s="152" t="s">
        <v>161</v>
      </c>
      <c r="C73" s="150" t="s">
        <v>154</v>
      </c>
      <c r="D73" s="162">
        <v>19</v>
      </c>
      <c r="E73" s="162">
        <v>19</v>
      </c>
      <c r="F73" s="161">
        <v>19</v>
      </c>
      <c r="G73" s="320">
        <v>19</v>
      </c>
      <c r="H73" s="162">
        <v>1</v>
      </c>
      <c r="I73" s="162">
        <v>1</v>
      </c>
      <c r="J73" s="162">
        <v>1</v>
      </c>
      <c r="K73" s="162">
        <v>1</v>
      </c>
      <c r="L73" s="162">
        <v>1</v>
      </c>
      <c r="M73" s="162">
        <v>1</v>
      </c>
      <c r="N73" s="162">
        <v>1</v>
      </c>
      <c r="O73" s="162">
        <v>1</v>
      </c>
      <c r="P73" s="162">
        <v>1</v>
      </c>
      <c r="Q73" s="162">
        <v>1</v>
      </c>
      <c r="R73" s="162">
        <v>1</v>
      </c>
      <c r="S73" s="162">
        <v>1</v>
      </c>
      <c r="T73" s="162">
        <v>1</v>
      </c>
      <c r="U73" s="162">
        <v>1</v>
      </c>
      <c r="V73" s="162">
        <v>1</v>
      </c>
      <c r="W73" s="162">
        <v>1</v>
      </c>
      <c r="X73" s="162">
        <v>1</v>
      </c>
      <c r="Y73" s="162">
        <v>1</v>
      </c>
      <c r="Z73" s="162">
        <v>1</v>
      </c>
      <c r="AA73" s="95"/>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c r="HD73" s="97"/>
      <c r="HE73" s="97"/>
      <c r="HF73" s="97"/>
      <c r="HG73" s="97"/>
      <c r="HH73" s="97"/>
      <c r="HI73" s="97"/>
      <c r="HJ73" s="97"/>
      <c r="HK73" s="97"/>
      <c r="HL73" s="97"/>
      <c r="HM73" s="97"/>
      <c r="HN73" s="97"/>
      <c r="HO73" s="97"/>
      <c r="HP73" s="97"/>
      <c r="HQ73" s="97"/>
      <c r="HR73" s="97"/>
      <c r="HS73" s="97"/>
      <c r="HT73" s="97"/>
      <c r="HU73" s="97"/>
      <c r="HV73" s="97"/>
      <c r="HW73" s="97"/>
      <c r="HX73" s="97"/>
      <c r="HY73" s="97"/>
      <c r="HZ73" s="97"/>
      <c r="IA73" s="97"/>
      <c r="IB73" s="97"/>
      <c r="IC73" s="97"/>
      <c r="ID73" s="97"/>
      <c r="IE73" s="97"/>
      <c r="IF73" s="97"/>
      <c r="IG73" s="97"/>
      <c r="IH73" s="97"/>
      <c r="II73" s="97"/>
      <c r="IJ73" s="97"/>
      <c r="IK73" s="97"/>
      <c r="IL73" s="97"/>
      <c r="IM73" s="97"/>
      <c r="IN73" s="97"/>
      <c r="IO73" s="97"/>
      <c r="IP73" s="97"/>
      <c r="IQ73" s="97"/>
      <c r="IR73" s="97"/>
      <c r="IS73" s="97"/>
      <c r="IT73" s="97"/>
    </row>
    <row r="74" spans="1:254" ht="18" customHeight="1">
      <c r="A74" s="157">
        <v>1</v>
      </c>
      <c r="B74" s="158" t="s">
        <v>160</v>
      </c>
      <c r="C74" s="153" t="s">
        <v>154</v>
      </c>
      <c r="D74" s="170">
        <v>19</v>
      </c>
      <c r="E74" s="170">
        <v>19</v>
      </c>
      <c r="F74" s="166">
        <v>19</v>
      </c>
      <c r="G74" s="321">
        <v>19</v>
      </c>
      <c r="H74" s="170">
        <v>1</v>
      </c>
      <c r="I74" s="170">
        <v>1</v>
      </c>
      <c r="J74" s="170">
        <v>1</v>
      </c>
      <c r="K74" s="170">
        <v>1</v>
      </c>
      <c r="L74" s="170">
        <v>1</v>
      </c>
      <c r="M74" s="170">
        <v>1</v>
      </c>
      <c r="N74" s="170">
        <v>1</v>
      </c>
      <c r="O74" s="170">
        <v>1</v>
      </c>
      <c r="P74" s="170">
        <v>1</v>
      </c>
      <c r="Q74" s="170">
        <v>1</v>
      </c>
      <c r="R74" s="170">
        <v>1</v>
      </c>
      <c r="S74" s="170">
        <v>1</v>
      </c>
      <c r="T74" s="170">
        <v>1</v>
      </c>
      <c r="U74" s="170">
        <v>1</v>
      </c>
      <c r="V74" s="170">
        <v>1</v>
      </c>
      <c r="W74" s="170">
        <v>1</v>
      </c>
      <c r="X74" s="170">
        <v>1</v>
      </c>
      <c r="Y74" s="170">
        <v>1</v>
      </c>
      <c r="Z74" s="170">
        <v>1</v>
      </c>
      <c r="AA74" s="95"/>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row>
    <row r="75" spans="1:254" ht="18" customHeight="1">
      <c r="A75" s="157">
        <v>2</v>
      </c>
      <c r="B75" s="158" t="s">
        <v>319</v>
      </c>
      <c r="C75" s="153" t="s">
        <v>154</v>
      </c>
      <c r="D75" s="170">
        <v>19</v>
      </c>
      <c r="E75" s="170">
        <v>19</v>
      </c>
      <c r="F75" s="166">
        <v>19</v>
      </c>
      <c r="G75" s="321">
        <v>19</v>
      </c>
      <c r="H75" s="170">
        <v>1</v>
      </c>
      <c r="I75" s="170">
        <v>1</v>
      </c>
      <c r="J75" s="170">
        <v>1</v>
      </c>
      <c r="K75" s="170">
        <v>1</v>
      </c>
      <c r="L75" s="170">
        <v>1</v>
      </c>
      <c r="M75" s="170">
        <v>1</v>
      </c>
      <c r="N75" s="170">
        <v>1</v>
      </c>
      <c r="O75" s="170">
        <v>1</v>
      </c>
      <c r="P75" s="170">
        <v>1</v>
      </c>
      <c r="Q75" s="170">
        <v>1</v>
      </c>
      <c r="R75" s="170">
        <v>1</v>
      </c>
      <c r="S75" s="170">
        <v>1</v>
      </c>
      <c r="T75" s="170">
        <v>1</v>
      </c>
      <c r="U75" s="170">
        <v>1</v>
      </c>
      <c r="V75" s="170">
        <v>1</v>
      </c>
      <c r="W75" s="170">
        <v>1</v>
      </c>
      <c r="X75" s="170">
        <v>1</v>
      </c>
      <c r="Y75" s="170">
        <v>1</v>
      </c>
      <c r="Z75" s="170">
        <v>1</v>
      </c>
      <c r="AA75" s="95"/>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row>
    <row r="76" spans="1:254" ht="18" customHeight="1">
      <c r="A76" s="157">
        <v>3</v>
      </c>
      <c r="B76" s="158" t="s">
        <v>159</v>
      </c>
      <c r="C76" s="153" t="s">
        <v>154</v>
      </c>
      <c r="D76" s="170">
        <v>19</v>
      </c>
      <c r="E76" s="170">
        <v>19</v>
      </c>
      <c r="F76" s="166">
        <v>19</v>
      </c>
      <c r="G76" s="321">
        <v>19</v>
      </c>
      <c r="H76" s="170">
        <v>1</v>
      </c>
      <c r="I76" s="170">
        <v>1</v>
      </c>
      <c r="J76" s="170">
        <v>1</v>
      </c>
      <c r="K76" s="170">
        <v>1</v>
      </c>
      <c r="L76" s="170">
        <v>1</v>
      </c>
      <c r="M76" s="170">
        <v>1</v>
      </c>
      <c r="N76" s="170">
        <v>1</v>
      </c>
      <c r="O76" s="170">
        <v>1</v>
      </c>
      <c r="P76" s="170">
        <v>1</v>
      </c>
      <c r="Q76" s="170">
        <v>1</v>
      </c>
      <c r="R76" s="170">
        <v>1</v>
      </c>
      <c r="S76" s="170">
        <v>1</v>
      </c>
      <c r="T76" s="170">
        <v>1</v>
      </c>
      <c r="U76" s="170">
        <v>1</v>
      </c>
      <c r="V76" s="170">
        <v>1</v>
      </c>
      <c r="W76" s="170">
        <v>1</v>
      </c>
      <c r="X76" s="170">
        <v>1</v>
      </c>
      <c r="Y76" s="170">
        <v>1</v>
      </c>
      <c r="Z76" s="170">
        <v>1</v>
      </c>
      <c r="AA76" s="99"/>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row>
    <row r="77" spans="1:254" ht="18" customHeight="1">
      <c r="A77" s="157">
        <v>4</v>
      </c>
      <c r="B77" s="158" t="s">
        <v>158</v>
      </c>
      <c r="C77" s="153" t="s">
        <v>154</v>
      </c>
      <c r="D77" s="170">
        <v>19</v>
      </c>
      <c r="E77" s="170">
        <v>19</v>
      </c>
      <c r="F77" s="166">
        <v>19</v>
      </c>
      <c r="G77" s="321">
        <v>19</v>
      </c>
      <c r="H77" s="170">
        <v>1</v>
      </c>
      <c r="I77" s="170">
        <v>1</v>
      </c>
      <c r="J77" s="170">
        <v>1</v>
      </c>
      <c r="K77" s="170">
        <v>1</v>
      </c>
      <c r="L77" s="170">
        <v>1</v>
      </c>
      <c r="M77" s="170">
        <v>1</v>
      </c>
      <c r="N77" s="170">
        <v>1</v>
      </c>
      <c r="O77" s="170">
        <v>1</v>
      </c>
      <c r="P77" s="170">
        <v>1</v>
      </c>
      <c r="Q77" s="170">
        <v>1</v>
      </c>
      <c r="R77" s="170">
        <v>1</v>
      </c>
      <c r="S77" s="170">
        <v>1</v>
      </c>
      <c r="T77" s="170">
        <v>1</v>
      </c>
      <c r="U77" s="170">
        <v>1</v>
      </c>
      <c r="V77" s="170">
        <v>1</v>
      </c>
      <c r="W77" s="170">
        <v>1</v>
      </c>
      <c r="X77" s="170">
        <v>1</v>
      </c>
      <c r="Y77" s="170">
        <v>1</v>
      </c>
      <c r="Z77" s="170">
        <v>1</v>
      </c>
      <c r="AA77" s="99"/>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row>
    <row r="78" spans="1:254" ht="18" customHeight="1">
      <c r="A78" s="157">
        <v>5</v>
      </c>
      <c r="B78" s="158" t="s">
        <v>320</v>
      </c>
      <c r="C78" s="153" t="s">
        <v>154</v>
      </c>
      <c r="D78" s="170">
        <v>19</v>
      </c>
      <c r="E78" s="170">
        <v>19</v>
      </c>
      <c r="F78" s="166">
        <v>19</v>
      </c>
      <c r="G78" s="321">
        <v>19</v>
      </c>
      <c r="H78" s="170">
        <v>1</v>
      </c>
      <c r="I78" s="170">
        <v>1</v>
      </c>
      <c r="J78" s="170">
        <v>1</v>
      </c>
      <c r="K78" s="170">
        <v>1</v>
      </c>
      <c r="L78" s="170">
        <v>1</v>
      </c>
      <c r="M78" s="170">
        <v>1</v>
      </c>
      <c r="N78" s="170">
        <v>1</v>
      </c>
      <c r="O78" s="170">
        <v>1</v>
      </c>
      <c r="P78" s="170">
        <v>1</v>
      </c>
      <c r="Q78" s="170">
        <v>1</v>
      </c>
      <c r="R78" s="170">
        <v>1</v>
      </c>
      <c r="S78" s="170">
        <v>1</v>
      </c>
      <c r="T78" s="170">
        <v>1</v>
      </c>
      <c r="U78" s="170">
        <v>1</v>
      </c>
      <c r="V78" s="170">
        <v>1</v>
      </c>
      <c r="W78" s="170">
        <v>1</v>
      </c>
      <c r="X78" s="170">
        <v>1</v>
      </c>
      <c r="Y78" s="170">
        <v>1</v>
      </c>
      <c r="Z78" s="170">
        <v>1</v>
      </c>
      <c r="AA78" s="99"/>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row>
    <row r="79" spans="1:254" ht="18" customHeight="1">
      <c r="A79" s="157">
        <v>6</v>
      </c>
      <c r="B79" s="158" t="s">
        <v>157</v>
      </c>
      <c r="C79" s="153" t="s">
        <v>154</v>
      </c>
      <c r="D79" s="170">
        <v>19</v>
      </c>
      <c r="E79" s="170">
        <v>19</v>
      </c>
      <c r="F79" s="166">
        <v>19</v>
      </c>
      <c r="G79" s="321">
        <v>19</v>
      </c>
      <c r="H79" s="170">
        <v>1</v>
      </c>
      <c r="I79" s="170">
        <v>1</v>
      </c>
      <c r="J79" s="170">
        <v>1</v>
      </c>
      <c r="K79" s="170">
        <v>1</v>
      </c>
      <c r="L79" s="170">
        <v>1</v>
      </c>
      <c r="M79" s="170">
        <v>1</v>
      </c>
      <c r="N79" s="170">
        <v>1</v>
      </c>
      <c r="O79" s="170">
        <v>1</v>
      </c>
      <c r="P79" s="170">
        <v>1</v>
      </c>
      <c r="Q79" s="170">
        <v>1</v>
      </c>
      <c r="R79" s="170">
        <v>1</v>
      </c>
      <c r="S79" s="170">
        <v>1</v>
      </c>
      <c r="T79" s="170">
        <v>1</v>
      </c>
      <c r="U79" s="170">
        <v>1</v>
      </c>
      <c r="V79" s="170">
        <v>1</v>
      </c>
      <c r="W79" s="170">
        <v>1</v>
      </c>
      <c r="X79" s="170">
        <v>1</v>
      </c>
      <c r="Y79" s="170">
        <v>1</v>
      </c>
      <c r="Z79" s="170">
        <v>1</v>
      </c>
      <c r="AA79" s="99"/>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row>
    <row r="80" spans="1:254" ht="18" customHeight="1">
      <c r="A80" s="157">
        <v>7</v>
      </c>
      <c r="B80" s="158" t="s">
        <v>156</v>
      </c>
      <c r="C80" s="153" t="s">
        <v>154</v>
      </c>
      <c r="D80" s="170">
        <v>18</v>
      </c>
      <c r="E80" s="170">
        <v>18</v>
      </c>
      <c r="F80" s="166">
        <v>18</v>
      </c>
      <c r="G80" s="321">
        <v>19</v>
      </c>
      <c r="H80" s="170">
        <v>1</v>
      </c>
      <c r="I80" s="170">
        <v>1</v>
      </c>
      <c r="J80" s="170">
        <v>1</v>
      </c>
      <c r="K80" s="170">
        <v>1</v>
      </c>
      <c r="L80" s="170">
        <v>1</v>
      </c>
      <c r="M80" s="170">
        <v>1</v>
      </c>
      <c r="N80" s="170">
        <v>1</v>
      </c>
      <c r="O80" s="170">
        <v>1</v>
      </c>
      <c r="P80" s="170">
        <v>1</v>
      </c>
      <c r="Q80" s="170">
        <v>1</v>
      </c>
      <c r="R80" s="170">
        <v>1</v>
      </c>
      <c r="S80" s="170">
        <v>1</v>
      </c>
      <c r="T80" s="170">
        <v>1</v>
      </c>
      <c r="U80" s="170">
        <v>1</v>
      </c>
      <c r="V80" s="170">
        <v>1</v>
      </c>
      <c r="W80" s="170">
        <v>1</v>
      </c>
      <c r="X80" s="170">
        <v>1</v>
      </c>
      <c r="Y80" s="170">
        <v>1</v>
      </c>
      <c r="Z80" s="170">
        <v>1</v>
      </c>
      <c r="AA80" s="99"/>
      <c r="AB80" s="105"/>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row>
    <row r="81" spans="1:254" ht="18" customHeight="1">
      <c r="A81" s="157">
        <v>8</v>
      </c>
      <c r="B81" s="158" t="s">
        <v>321</v>
      </c>
      <c r="C81" s="153" t="s">
        <v>154</v>
      </c>
      <c r="D81" s="170">
        <v>19</v>
      </c>
      <c r="E81" s="170">
        <v>19</v>
      </c>
      <c r="F81" s="166">
        <v>19</v>
      </c>
      <c r="G81" s="321">
        <v>19</v>
      </c>
      <c r="H81" s="170">
        <v>1</v>
      </c>
      <c r="I81" s="170">
        <v>1</v>
      </c>
      <c r="J81" s="170">
        <v>1</v>
      </c>
      <c r="K81" s="170">
        <v>1</v>
      </c>
      <c r="L81" s="170">
        <v>1</v>
      </c>
      <c r="M81" s="170">
        <v>1</v>
      </c>
      <c r="N81" s="170">
        <v>1</v>
      </c>
      <c r="O81" s="170">
        <v>1</v>
      </c>
      <c r="P81" s="170">
        <v>1</v>
      </c>
      <c r="Q81" s="170">
        <v>1</v>
      </c>
      <c r="R81" s="170">
        <v>1</v>
      </c>
      <c r="S81" s="170">
        <v>1</v>
      </c>
      <c r="T81" s="170">
        <v>1</v>
      </c>
      <c r="U81" s="170">
        <v>1</v>
      </c>
      <c r="V81" s="170">
        <v>1</v>
      </c>
      <c r="W81" s="170">
        <v>1</v>
      </c>
      <c r="X81" s="170">
        <v>1</v>
      </c>
      <c r="Y81" s="170">
        <v>1</v>
      </c>
      <c r="Z81" s="170">
        <v>1</v>
      </c>
      <c r="AA81" s="99"/>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row>
    <row r="82" spans="1:254" ht="18" customHeight="1">
      <c r="A82" s="157">
        <v>9</v>
      </c>
      <c r="B82" s="158" t="s">
        <v>155</v>
      </c>
      <c r="C82" s="153" t="s">
        <v>154</v>
      </c>
      <c r="D82" s="170">
        <v>19</v>
      </c>
      <c r="E82" s="170">
        <v>19</v>
      </c>
      <c r="F82" s="166">
        <v>19</v>
      </c>
      <c r="G82" s="321">
        <v>19</v>
      </c>
      <c r="H82" s="170">
        <v>1</v>
      </c>
      <c r="I82" s="170">
        <v>1</v>
      </c>
      <c r="J82" s="170">
        <v>1</v>
      </c>
      <c r="K82" s="170">
        <v>1</v>
      </c>
      <c r="L82" s="170">
        <v>1</v>
      </c>
      <c r="M82" s="170">
        <v>1</v>
      </c>
      <c r="N82" s="170">
        <v>1</v>
      </c>
      <c r="O82" s="170">
        <v>1</v>
      </c>
      <c r="P82" s="170">
        <v>1</v>
      </c>
      <c r="Q82" s="170">
        <v>1</v>
      </c>
      <c r="R82" s="170">
        <v>1</v>
      </c>
      <c r="S82" s="170">
        <v>1</v>
      </c>
      <c r="T82" s="170">
        <v>1</v>
      </c>
      <c r="U82" s="170">
        <v>1</v>
      </c>
      <c r="V82" s="170">
        <v>1</v>
      </c>
      <c r="W82" s="170">
        <v>1</v>
      </c>
      <c r="X82" s="170">
        <v>1</v>
      </c>
      <c r="Y82" s="170">
        <v>1</v>
      </c>
      <c r="Z82" s="170">
        <v>1</v>
      </c>
      <c r="AA82" s="99"/>
      <c r="AB82" s="106"/>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c r="IS82" s="94"/>
      <c r="IT82" s="94"/>
    </row>
    <row r="83" spans="1:254" s="50" customFormat="1" ht="18" customHeight="1">
      <c r="A83" s="150" t="s">
        <v>51</v>
      </c>
      <c r="B83" s="152" t="s">
        <v>362</v>
      </c>
      <c r="C83" s="150"/>
      <c r="D83" s="161">
        <v>66</v>
      </c>
      <c r="E83" s="161">
        <v>66</v>
      </c>
      <c r="F83" s="161">
        <v>66</v>
      </c>
      <c r="G83" s="320">
        <f>SUM(H83:Z83)</f>
        <v>62</v>
      </c>
      <c r="H83" s="161">
        <v>3</v>
      </c>
      <c r="I83" s="161">
        <v>3</v>
      </c>
      <c r="J83" s="161">
        <v>2</v>
      </c>
      <c r="K83" s="161">
        <v>3</v>
      </c>
      <c r="L83" s="161">
        <v>3</v>
      </c>
      <c r="M83" s="161">
        <v>6</v>
      </c>
      <c r="N83" s="161">
        <v>5</v>
      </c>
      <c r="O83" s="161">
        <v>4</v>
      </c>
      <c r="P83" s="161">
        <v>4</v>
      </c>
      <c r="Q83" s="161">
        <v>4</v>
      </c>
      <c r="R83" s="161">
        <v>2</v>
      </c>
      <c r="S83" s="161">
        <v>3</v>
      </c>
      <c r="T83" s="161">
        <v>2</v>
      </c>
      <c r="U83" s="161">
        <v>2</v>
      </c>
      <c r="V83" s="161">
        <v>2</v>
      </c>
      <c r="W83" s="161">
        <v>3</v>
      </c>
      <c r="X83" s="161">
        <v>5</v>
      </c>
      <c r="Y83" s="161">
        <v>3</v>
      </c>
      <c r="Z83" s="161">
        <v>3</v>
      </c>
      <c r="AA83" s="95"/>
      <c r="AB83" s="101"/>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row>
    <row r="84" spans="1:254" s="50" customFormat="1" ht="18" customHeight="1">
      <c r="A84" s="150">
        <v>1</v>
      </c>
      <c r="B84" s="152" t="s">
        <v>153</v>
      </c>
      <c r="C84" s="150" t="s">
        <v>148</v>
      </c>
      <c r="D84" s="162">
        <v>24</v>
      </c>
      <c r="E84" s="162">
        <v>24</v>
      </c>
      <c r="F84" s="161">
        <v>24</v>
      </c>
      <c r="G84" s="320">
        <f>SUM(H84:Z84)</f>
        <v>22</v>
      </c>
      <c r="H84" s="162">
        <v>1</v>
      </c>
      <c r="I84" s="162">
        <v>1</v>
      </c>
      <c r="J84" s="162">
        <v>1</v>
      </c>
      <c r="K84" s="162">
        <v>1</v>
      </c>
      <c r="L84" s="162">
        <v>1</v>
      </c>
      <c r="M84" s="162">
        <v>1</v>
      </c>
      <c r="N84" s="162">
        <v>2</v>
      </c>
      <c r="O84" s="162">
        <v>1</v>
      </c>
      <c r="P84" s="162">
        <v>2</v>
      </c>
      <c r="Q84" s="162">
        <v>1</v>
      </c>
      <c r="R84" s="162">
        <v>1</v>
      </c>
      <c r="S84" s="162">
        <v>1</v>
      </c>
      <c r="T84" s="162">
        <v>1</v>
      </c>
      <c r="U84" s="162">
        <v>1</v>
      </c>
      <c r="V84" s="162">
        <v>1</v>
      </c>
      <c r="W84" s="162">
        <v>1</v>
      </c>
      <c r="X84" s="162">
        <v>2</v>
      </c>
      <c r="Y84" s="162">
        <v>1</v>
      </c>
      <c r="Z84" s="162">
        <v>1</v>
      </c>
      <c r="AA84" s="95"/>
      <c r="AB84" s="101"/>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row>
    <row r="85" spans="1:254" ht="18" customHeight="1">
      <c r="A85" s="153"/>
      <c r="B85" s="154" t="s">
        <v>143</v>
      </c>
      <c r="C85" s="153" t="s">
        <v>141</v>
      </c>
      <c r="D85" s="170">
        <v>21</v>
      </c>
      <c r="E85" s="170">
        <v>21</v>
      </c>
      <c r="F85" s="166">
        <v>21</v>
      </c>
      <c r="G85" s="321">
        <f>SUM(H85:Z85)</f>
        <v>21</v>
      </c>
      <c r="H85" s="170">
        <v>1</v>
      </c>
      <c r="I85" s="170">
        <v>1</v>
      </c>
      <c r="J85" s="170">
        <v>1</v>
      </c>
      <c r="K85" s="170"/>
      <c r="L85" s="170">
        <v>1</v>
      </c>
      <c r="M85" s="170">
        <v>1</v>
      </c>
      <c r="N85" s="170">
        <v>2</v>
      </c>
      <c r="O85" s="170">
        <v>1</v>
      </c>
      <c r="P85" s="170">
        <v>2</v>
      </c>
      <c r="Q85" s="170">
        <v>1</v>
      </c>
      <c r="R85" s="170">
        <v>1</v>
      </c>
      <c r="S85" s="170">
        <v>1</v>
      </c>
      <c r="T85" s="170">
        <v>1</v>
      </c>
      <c r="U85" s="170">
        <v>1</v>
      </c>
      <c r="V85" s="170">
        <v>1</v>
      </c>
      <c r="W85" s="170">
        <v>1</v>
      </c>
      <c r="X85" s="170">
        <v>2</v>
      </c>
      <c r="Y85" s="170">
        <v>1</v>
      </c>
      <c r="Z85" s="170">
        <v>1</v>
      </c>
      <c r="AA85" s="99"/>
      <c r="AB85" s="107"/>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row>
    <row r="86" spans="1:254" ht="18" customHeight="1">
      <c r="A86" s="153"/>
      <c r="B86" s="156" t="s">
        <v>322</v>
      </c>
      <c r="C86" s="153" t="s">
        <v>141</v>
      </c>
      <c r="D86" s="170"/>
      <c r="E86" s="170"/>
      <c r="F86" s="166"/>
      <c r="G86" s="321"/>
      <c r="H86" s="170"/>
      <c r="I86" s="170"/>
      <c r="J86" s="170"/>
      <c r="K86" s="170"/>
      <c r="L86" s="170"/>
      <c r="M86" s="170"/>
      <c r="N86" s="170"/>
      <c r="O86" s="170"/>
      <c r="P86" s="170"/>
      <c r="Q86" s="170"/>
      <c r="R86" s="170"/>
      <c r="S86" s="170"/>
      <c r="T86" s="170"/>
      <c r="U86" s="170"/>
      <c r="V86" s="170"/>
      <c r="W86" s="170"/>
      <c r="X86" s="170"/>
      <c r="Y86" s="170"/>
      <c r="Z86" s="170"/>
      <c r="AA86" s="99"/>
      <c r="AB86" s="107"/>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row>
    <row r="87" spans="1:254" s="50" customFormat="1" ht="18" customHeight="1">
      <c r="A87" s="150">
        <v>2</v>
      </c>
      <c r="B87" s="152" t="s">
        <v>152</v>
      </c>
      <c r="C87" s="150"/>
      <c r="D87" s="163">
        <f>D91+D94+D98</f>
        <v>42</v>
      </c>
      <c r="E87" s="163">
        <f>E91+E94+E98</f>
        <v>42</v>
      </c>
      <c r="F87" s="163">
        <f>F91+F94+F98</f>
        <v>42</v>
      </c>
      <c r="G87" s="320">
        <f>G91+G94+G98</f>
        <v>40</v>
      </c>
      <c r="H87" s="167">
        <v>2</v>
      </c>
      <c r="I87" s="167">
        <v>2</v>
      </c>
      <c r="J87" s="167">
        <v>1</v>
      </c>
      <c r="K87" s="167">
        <v>2</v>
      </c>
      <c r="L87" s="167">
        <v>2</v>
      </c>
      <c r="M87" s="167">
        <v>5</v>
      </c>
      <c r="N87" s="167">
        <v>3</v>
      </c>
      <c r="O87" s="167">
        <v>3</v>
      </c>
      <c r="P87" s="167">
        <v>2</v>
      </c>
      <c r="Q87" s="167">
        <v>3</v>
      </c>
      <c r="R87" s="167">
        <v>1</v>
      </c>
      <c r="S87" s="167">
        <v>2</v>
      </c>
      <c r="T87" s="167">
        <v>1</v>
      </c>
      <c r="U87" s="167">
        <v>1</v>
      </c>
      <c r="V87" s="167">
        <v>1</v>
      </c>
      <c r="W87" s="167">
        <v>2</v>
      </c>
      <c r="X87" s="167">
        <v>3</v>
      </c>
      <c r="Y87" s="167">
        <v>2</v>
      </c>
      <c r="Z87" s="167">
        <v>2</v>
      </c>
      <c r="AA87" s="95"/>
      <c r="AB87" s="101"/>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c r="IQ87" s="97"/>
      <c r="IR87" s="97"/>
      <c r="IS87" s="97"/>
      <c r="IT87" s="97"/>
    </row>
    <row r="88" spans="1:254" ht="18" customHeight="1">
      <c r="A88" s="153"/>
      <c r="B88" s="154" t="s">
        <v>151</v>
      </c>
      <c r="C88" s="153" t="s">
        <v>141</v>
      </c>
      <c r="D88" s="170">
        <v>1</v>
      </c>
      <c r="E88" s="170">
        <v>1</v>
      </c>
      <c r="F88" s="166">
        <v>1</v>
      </c>
      <c r="G88" s="321">
        <f>SUM(H88:Z88)</f>
        <v>1</v>
      </c>
      <c r="H88" s="170"/>
      <c r="I88" s="170"/>
      <c r="J88" s="170"/>
      <c r="K88" s="170"/>
      <c r="L88" s="170"/>
      <c r="M88" s="170">
        <v>1</v>
      </c>
      <c r="N88" s="170"/>
      <c r="O88" s="170"/>
      <c r="P88" s="170"/>
      <c r="Q88" s="170"/>
      <c r="R88" s="170"/>
      <c r="S88" s="170"/>
      <c r="T88" s="170"/>
      <c r="U88" s="170"/>
      <c r="V88" s="170"/>
      <c r="W88" s="170"/>
      <c r="X88" s="170"/>
      <c r="Y88" s="170"/>
      <c r="Z88" s="170"/>
      <c r="AA88" s="99"/>
      <c r="AB88" s="107"/>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row>
    <row r="89" spans="1:254" ht="15.75">
      <c r="A89" s="159"/>
      <c r="B89" s="154" t="s">
        <v>150</v>
      </c>
      <c r="C89" s="153" t="s">
        <v>141</v>
      </c>
      <c r="D89" s="170">
        <f>D92+D95+D99</f>
        <v>36</v>
      </c>
      <c r="E89" s="170">
        <f>E92+E95+E99</f>
        <v>36</v>
      </c>
      <c r="F89" s="170">
        <f>F92+F95+F99</f>
        <v>36</v>
      </c>
      <c r="G89" s="175">
        <f>G92+G95+G99</f>
        <v>38</v>
      </c>
      <c r="H89" s="170">
        <v>2</v>
      </c>
      <c r="I89" s="170">
        <v>2</v>
      </c>
      <c r="J89" s="170">
        <v>1</v>
      </c>
      <c r="K89" s="170">
        <v>2</v>
      </c>
      <c r="L89" s="170">
        <v>2</v>
      </c>
      <c r="M89" s="170">
        <v>3</v>
      </c>
      <c r="N89" s="170">
        <v>2</v>
      </c>
      <c r="O89" s="170">
        <v>3</v>
      </c>
      <c r="P89" s="170">
        <v>2</v>
      </c>
      <c r="Q89" s="170">
        <v>2</v>
      </c>
      <c r="R89" s="170">
        <v>1</v>
      </c>
      <c r="S89" s="170">
        <v>2</v>
      </c>
      <c r="T89" s="170">
        <v>0</v>
      </c>
      <c r="U89" s="170">
        <v>1</v>
      </c>
      <c r="V89" s="170">
        <v>1</v>
      </c>
      <c r="W89" s="170">
        <v>2</v>
      </c>
      <c r="X89" s="170">
        <v>3</v>
      </c>
      <c r="Y89" s="170">
        <v>2</v>
      </c>
      <c r="Z89" s="170">
        <v>2</v>
      </c>
      <c r="AA89" s="99"/>
      <c r="AB89" s="107"/>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row>
    <row r="90" spans="1:254" ht="18" customHeight="1">
      <c r="A90" s="153"/>
      <c r="B90" s="154" t="s">
        <v>145</v>
      </c>
      <c r="C90" s="153" t="s">
        <v>141</v>
      </c>
      <c r="D90" s="172">
        <v>10</v>
      </c>
      <c r="E90" s="172">
        <v>11</v>
      </c>
      <c r="F90" s="166">
        <v>11</v>
      </c>
      <c r="G90" s="323">
        <v>14</v>
      </c>
      <c r="H90" s="172">
        <v>0</v>
      </c>
      <c r="I90" s="172">
        <v>1</v>
      </c>
      <c r="J90" s="172">
        <v>0</v>
      </c>
      <c r="K90" s="172">
        <v>0</v>
      </c>
      <c r="L90" s="172">
        <v>0</v>
      </c>
      <c r="M90" s="172">
        <v>0</v>
      </c>
      <c r="N90" s="172">
        <v>0</v>
      </c>
      <c r="O90" s="172">
        <v>0</v>
      </c>
      <c r="P90" s="172">
        <v>0</v>
      </c>
      <c r="Q90" s="172">
        <v>2</v>
      </c>
      <c r="R90" s="172">
        <v>1</v>
      </c>
      <c r="S90" s="172">
        <v>1</v>
      </c>
      <c r="T90" s="172">
        <v>1</v>
      </c>
      <c r="U90" s="172">
        <v>1</v>
      </c>
      <c r="V90" s="172">
        <v>1</v>
      </c>
      <c r="W90" s="172">
        <v>0</v>
      </c>
      <c r="X90" s="172">
        <v>3</v>
      </c>
      <c r="Y90" s="172">
        <v>1</v>
      </c>
      <c r="Z90" s="172">
        <v>2</v>
      </c>
      <c r="AA90" s="99"/>
      <c r="AB90" s="107"/>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row>
    <row r="91" spans="1:254" s="50" customFormat="1" ht="18" customHeight="1">
      <c r="A91" s="150" t="s">
        <v>363</v>
      </c>
      <c r="B91" s="152" t="s">
        <v>149</v>
      </c>
      <c r="C91" s="150" t="s">
        <v>148</v>
      </c>
      <c r="D91" s="162">
        <v>21</v>
      </c>
      <c r="E91" s="162">
        <v>21</v>
      </c>
      <c r="F91" s="161">
        <v>21</v>
      </c>
      <c r="G91" s="320">
        <f>SUM(H91:Z91)</f>
        <v>19</v>
      </c>
      <c r="H91" s="162">
        <v>1</v>
      </c>
      <c r="I91" s="162">
        <v>1</v>
      </c>
      <c r="J91" s="162">
        <v>0</v>
      </c>
      <c r="K91" s="162">
        <v>1</v>
      </c>
      <c r="L91" s="162">
        <v>1</v>
      </c>
      <c r="M91" s="162">
        <v>2</v>
      </c>
      <c r="N91" s="162">
        <v>2</v>
      </c>
      <c r="O91" s="162">
        <v>2</v>
      </c>
      <c r="P91" s="162">
        <v>1</v>
      </c>
      <c r="Q91" s="162">
        <v>1</v>
      </c>
      <c r="R91" s="162">
        <v>1</v>
      </c>
      <c r="S91" s="162">
        <v>1</v>
      </c>
      <c r="T91" s="162">
        <v>0</v>
      </c>
      <c r="U91" s="162">
        <v>0</v>
      </c>
      <c r="V91" s="162">
        <v>0</v>
      </c>
      <c r="W91" s="162">
        <v>1</v>
      </c>
      <c r="X91" s="162">
        <v>2</v>
      </c>
      <c r="Y91" s="162">
        <v>1</v>
      </c>
      <c r="Z91" s="162">
        <v>1</v>
      </c>
      <c r="AA91" s="95"/>
      <c r="AB91" s="101"/>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c r="HD91" s="97"/>
      <c r="HE91" s="97"/>
      <c r="HF91" s="97"/>
      <c r="HG91" s="97"/>
      <c r="HH91" s="97"/>
      <c r="HI91" s="97"/>
      <c r="HJ91" s="97"/>
      <c r="HK91" s="97"/>
      <c r="HL91" s="97"/>
      <c r="HM91" s="97"/>
      <c r="HN91" s="97"/>
      <c r="HO91" s="97"/>
      <c r="HP91" s="97"/>
      <c r="HQ91" s="97"/>
      <c r="HR91" s="97"/>
      <c r="HS91" s="97"/>
      <c r="HT91" s="97"/>
      <c r="HU91" s="97"/>
      <c r="HV91" s="97"/>
      <c r="HW91" s="97"/>
      <c r="HX91" s="97"/>
      <c r="HY91" s="97"/>
      <c r="HZ91" s="97"/>
      <c r="IA91" s="97"/>
      <c r="IB91" s="97"/>
      <c r="IC91" s="97"/>
      <c r="ID91" s="97"/>
      <c r="IE91" s="97"/>
      <c r="IF91" s="97"/>
      <c r="IG91" s="97"/>
      <c r="IH91" s="97"/>
      <c r="II91" s="97"/>
      <c r="IJ91" s="97"/>
      <c r="IK91" s="97"/>
      <c r="IL91" s="97"/>
      <c r="IM91" s="97"/>
      <c r="IN91" s="97"/>
      <c r="IO91" s="97"/>
      <c r="IP91" s="97"/>
      <c r="IQ91" s="97"/>
      <c r="IR91" s="97"/>
      <c r="IS91" s="97"/>
      <c r="IT91" s="97"/>
    </row>
    <row r="92" spans="1:254" ht="18" customHeight="1">
      <c r="A92" s="153"/>
      <c r="B92" s="154" t="s">
        <v>143</v>
      </c>
      <c r="C92" s="153" t="s">
        <v>141</v>
      </c>
      <c r="D92" s="170">
        <v>19</v>
      </c>
      <c r="E92" s="170">
        <v>19</v>
      </c>
      <c r="F92" s="166">
        <v>19</v>
      </c>
      <c r="G92" s="321">
        <v>19</v>
      </c>
      <c r="H92" s="170">
        <v>1</v>
      </c>
      <c r="I92" s="170">
        <v>1</v>
      </c>
      <c r="J92" s="170">
        <v>0</v>
      </c>
      <c r="K92" s="170">
        <v>1</v>
      </c>
      <c r="L92" s="170">
        <v>1</v>
      </c>
      <c r="M92" s="170">
        <v>2</v>
      </c>
      <c r="N92" s="170">
        <v>2</v>
      </c>
      <c r="O92" s="170">
        <v>2</v>
      </c>
      <c r="P92" s="170">
        <v>1</v>
      </c>
      <c r="Q92" s="170">
        <v>1</v>
      </c>
      <c r="R92" s="170">
        <v>1</v>
      </c>
      <c r="S92" s="170">
        <v>1</v>
      </c>
      <c r="T92" s="170">
        <v>0</v>
      </c>
      <c r="U92" s="170">
        <v>0</v>
      </c>
      <c r="V92" s="170">
        <v>0</v>
      </c>
      <c r="W92" s="170">
        <v>1</v>
      </c>
      <c r="X92" s="170">
        <v>2</v>
      </c>
      <c r="Y92" s="170">
        <v>1</v>
      </c>
      <c r="Z92" s="170">
        <v>1</v>
      </c>
      <c r="AA92" s="99"/>
      <c r="AB92" s="107"/>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row>
    <row r="93" spans="1:254" ht="18" customHeight="1">
      <c r="A93" s="153"/>
      <c r="B93" s="154" t="s">
        <v>145</v>
      </c>
      <c r="C93" s="153" t="s">
        <v>141</v>
      </c>
      <c r="D93" s="170">
        <v>4</v>
      </c>
      <c r="E93" s="170">
        <v>5</v>
      </c>
      <c r="F93" s="166">
        <v>5</v>
      </c>
      <c r="G93" s="321">
        <v>8</v>
      </c>
      <c r="H93" s="170">
        <v>0</v>
      </c>
      <c r="I93" s="170">
        <v>1</v>
      </c>
      <c r="J93" s="170">
        <v>0</v>
      </c>
      <c r="K93" s="170">
        <v>0</v>
      </c>
      <c r="L93" s="170">
        <v>0</v>
      </c>
      <c r="M93" s="170">
        <v>0</v>
      </c>
      <c r="N93" s="170">
        <v>0</v>
      </c>
      <c r="O93" s="170">
        <v>0</v>
      </c>
      <c r="P93" s="170">
        <v>0</v>
      </c>
      <c r="Q93" s="170">
        <v>1</v>
      </c>
      <c r="R93" s="170">
        <v>1</v>
      </c>
      <c r="S93" s="170">
        <v>1</v>
      </c>
      <c r="T93" s="170">
        <v>0</v>
      </c>
      <c r="U93" s="170">
        <v>0</v>
      </c>
      <c r="V93" s="170">
        <v>0</v>
      </c>
      <c r="W93" s="170">
        <v>0</v>
      </c>
      <c r="X93" s="170">
        <v>2</v>
      </c>
      <c r="Y93" s="170">
        <v>1</v>
      </c>
      <c r="Z93" s="170">
        <v>1</v>
      </c>
      <c r="AA93" s="99"/>
      <c r="AB93" s="107"/>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row>
    <row r="94" spans="1:254" s="50" customFormat="1" ht="18" customHeight="1">
      <c r="A94" s="150" t="s">
        <v>364</v>
      </c>
      <c r="B94" s="152" t="s">
        <v>147</v>
      </c>
      <c r="C94" s="150" t="s">
        <v>148</v>
      </c>
      <c r="D94" s="162">
        <v>17</v>
      </c>
      <c r="E94" s="162">
        <v>17</v>
      </c>
      <c r="F94" s="161">
        <v>17</v>
      </c>
      <c r="G94" s="320">
        <f>SUM(H94:Z94)</f>
        <v>17</v>
      </c>
      <c r="H94" s="162">
        <v>1</v>
      </c>
      <c r="I94" s="162">
        <v>1</v>
      </c>
      <c r="J94" s="162">
        <v>1</v>
      </c>
      <c r="K94" s="162">
        <v>1</v>
      </c>
      <c r="L94" s="162">
        <v>1</v>
      </c>
      <c r="M94" s="162">
        <v>1</v>
      </c>
      <c r="N94" s="162"/>
      <c r="O94" s="162">
        <v>1</v>
      </c>
      <c r="P94" s="162">
        <v>1</v>
      </c>
      <c r="Q94" s="162">
        <v>1</v>
      </c>
      <c r="R94" s="162"/>
      <c r="S94" s="162">
        <v>1</v>
      </c>
      <c r="T94" s="162">
        <v>1</v>
      </c>
      <c r="U94" s="162">
        <v>1</v>
      </c>
      <c r="V94" s="162">
        <v>1</v>
      </c>
      <c r="W94" s="162">
        <v>1</v>
      </c>
      <c r="X94" s="162">
        <v>1</v>
      </c>
      <c r="Y94" s="162">
        <v>1</v>
      </c>
      <c r="Z94" s="162">
        <v>1</v>
      </c>
      <c r="AA94" s="95"/>
      <c r="AB94" s="101"/>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c r="IQ94" s="97"/>
      <c r="IR94" s="97"/>
      <c r="IS94" s="97"/>
      <c r="IT94" s="97"/>
    </row>
    <row r="95" spans="1:254" ht="18" customHeight="1">
      <c r="A95" s="153"/>
      <c r="B95" s="154" t="s">
        <v>146</v>
      </c>
      <c r="C95" s="153" t="s">
        <v>141</v>
      </c>
      <c r="D95" s="170">
        <v>15</v>
      </c>
      <c r="E95" s="170">
        <v>15</v>
      </c>
      <c r="F95" s="166">
        <v>15</v>
      </c>
      <c r="G95" s="321">
        <v>16</v>
      </c>
      <c r="H95" s="170">
        <v>1</v>
      </c>
      <c r="I95" s="170">
        <v>1</v>
      </c>
      <c r="J95" s="170">
        <v>1</v>
      </c>
      <c r="K95" s="170">
        <v>1</v>
      </c>
      <c r="L95" s="170">
        <v>1</v>
      </c>
      <c r="M95" s="170">
        <v>1</v>
      </c>
      <c r="N95" s="170"/>
      <c r="O95" s="170">
        <v>1</v>
      </c>
      <c r="P95" s="170">
        <v>1</v>
      </c>
      <c r="Q95" s="170">
        <v>1</v>
      </c>
      <c r="R95" s="170"/>
      <c r="S95" s="170">
        <v>1</v>
      </c>
      <c r="T95" s="170"/>
      <c r="U95" s="170">
        <v>1</v>
      </c>
      <c r="V95" s="170">
        <v>1</v>
      </c>
      <c r="W95" s="170">
        <v>1</v>
      </c>
      <c r="X95" s="170">
        <v>1</v>
      </c>
      <c r="Y95" s="170">
        <v>1</v>
      </c>
      <c r="Z95" s="170">
        <v>1</v>
      </c>
      <c r="AA95" s="99"/>
      <c r="AB95" s="107"/>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row>
    <row r="96" spans="1:254" ht="18" customHeight="1">
      <c r="A96" s="159"/>
      <c r="B96" s="154" t="s">
        <v>145</v>
      </c>
      <c r="C96" s="153" t="s">
        <v>141</v>
      </c>
      <c r="D96" s="170">
        <v>6</v>
      </c>
      <c r="E96" s="170">
        <v>6</v>
      </c>
      <c r="F96" s="166">
        <v>6</v>
      </c>
      <c r="G96" s="321">
        <v>6</v>
      </c>
      <c r="H96" s="170"/>
      <c r="I96" s="170"/>
      <c r="J96" s="170"/>
      <c r="K96" s="170"/>
      <c r="L96" s="170"/>
      <c r="M96" s="170"/>
      <c r="N96" s="170"/>
      <c r="O96" s="170"/>
      <c r="P96" s="170"/>
      <c r="Q96" s="170">
        <v>1</v>
      </c>
      <c r="R96" s="170"/>
      <c r="S96" s="170"/>
      <c r="T96" s="170">
        <v>1</v>
      </c>
      <c r="U96" s="170">
        <v>1</v>
      </c>
      <c r="V96" s="170">
        <v>1</v>
      </c>
      <c r="W96" s="170"/>
      <c r="X96" s="170">
        <v>1</v>
      </c>
      <c r="Y96" s="170"/>
      <c r="Z96" s="170">
        <v>1</v>
      </c>
      <c r="AA96" s="99"/>
      <c r="AB96" s="107"/>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c r="IT96" s="40"/>
    </row>
    <row r="97" spans="1:254" ht="18" customHeight="1">
      <c r="A97" s="159"/>
      <c r="B97" s="154" t="s">
        <v>323</v>
      </c>
      <c r="C97" s="153" t="s">
        <v>141</v>
      </c>
      <c r="D97" s="170">
        <v>13</v>
      </c>
      <c r="E97" s="170">
        <v>13</v>
      </c>
      <c r="F97" s="166">
        <v>13</v>
      </c>
      <c r="G97" s="321">
        <v>13</v>
      </c>
      <c r="H97" s="170">
        <v>1</v>
      </c>
      <c r="I97" s="170">
        <v>1</v>
      </c>
      <c r="J97" s="170"/>
      <c r="K97" s="170">
        <v>1</v>
      </c>
      <c r="L97" s="170">
        <v>1</v>
      </c>
      <c r="M97" s="170">
        <v>1</v>
      </c>
      <c r="N97" s="170"/>
      <c r="O97" s="170">
        <v>1</v>
      </c>
      <c r="P97" s="170">
        <v>1</v>
      </c>
      <c r="Q97" s="170">
        <v>1</v>
      </c>
      <c r="R97" s="170"/>
      <c r="S97" s="170">
        <v>1</v>
      </c>
      <c r="T97" s="170"/>
      <c r="U97" s="170"/>
      <c r="V97" s="170"/>
      <c r="W97" s="170">
        <v>1</v>
      </c>
      <c r="X97" s="170">
        <v>1</v>
      </c>
      <c r="Y97" s="170">
        <v>1</v>
      </c>
      <c r="Z97" s="170">
        <v>1</v>
      </c>
      <c r="AA97" s="99"/>
      <c r="AB97" s="107"/>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c r="IT97" s="40"/>
    </row>
    <row r="98" spans="1:254" s="50" customFormat="1" ht="18" customHeight="1">
      <c r="A98" s="150" t="s">
        <v>365</v>
      </c>
      <c r="B98" s="152" t="s">
        <v>144</v>
      </c>
      <c r="C98" s="150" t="s">
        <v>141</v>
      </c>
      <c r="D98" s="162">
        <v>4</v>
      </c>
      <c r="E98" s="162">
        <v>4</v>
      </c>
      <c r="F98" s="161">
        <v>4</v>
      </c>
      <c r="G98" s="320">
        <f>SUM(H98:Z98)</f>
        <v>4</v>
      </c>
      <c r="H98" s="162"/>
      <c r="I98" s="162"/>
      <c r="J98" s="162"/>
      <c r="K98" s="162"/>
      <c r="L98" s="162"/>
      <c r="M98" s="162">
        <v>2</v>
      </c>
      <c r="N98" s="162">
        <v>1</v>
      </c>
      <c r="O98" s="162"/>
      <c r="P98" s="162"/>
      <c r="Q98" s="162">
        <v>1</v>
      </c>
      <c r="R98" s="162"/>
      <c r="S98" s="162"/>
      <c r="T98" s="162"/>
      <c r="U98" s="162"/>
      <c r="V98" s="162"/>
      <c r="W98" s="162"/>
      <c r="X98" s="162"/>
      <c r="Y98" s="162"/>
      <c r="Z98" s="162"/>
      <c r="AA98" s="95"/>
      <c r="AB98" s="101"/>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c r="HD98" s="97"/>
      <c r="HE98" s="97"/>
      <c r="HF98" s="97"/>
      <c r="HG98" s="97"/>
      <c r="HH98" s="97"/>
      <c r="HI98" s="97"/>
      <c r="HJ98" s="97"/>
      <c r="HK98" s="97"/>
      <c r="HL98" s="97"/>
      <c r="HM98" s="97"/>
      <c r="HN98" s="97"/>
      <c r="HO98" s="97"/>
      <c r="HP98" s="97"/>
      <c r="HQ98" s="97"/>
      <c r="HR98" s="97"/>
      <c r="HS98" s="97"/>
      <c r="HT98" s="97"/>
      <c r="HU98" s="97"/>
      <c r="HV98" s="97"/>
      <c r="HW98" s="97"/>
      <c r="HX98" s="97"/>
      <c r="HY98" s="97"/>
      <c r="HZ98" s="97"/>
      <c r="IA98" s="97"/>
      <c r="IB98" s="97"/>
      <c r="IC98" s="97"/>
      <c r="ID98" s="97"/>
      <c r="IE98" s="97"/>
      <c r="IF98" s="97"/>
      <c r="IG98" s="97"/>
      <c r="IH98" s="97"/>
      <c r="II98" s="97"/>
      <c r="IJ98" s="97"/>
      <c r="IK98" s="97"/>
      <c r="IL98" s="97"/>
      <c r="IM98" s="97"/>
      <c r="IN98" s="97"/>
      <c r="IO98" s="97"/>
      <c r="IP98" s="97"/>
      <c r="IQ98" s="97"/>
      <c r="IR98" s="97"/>
      <c r="IS98" s="97"/>
      <c r="IT98" s="97"/>
    </row>
    <row r="99" spans="1:254" ht="18" customHeight="1">
      <c r="A99" s="153"/>
      <c r="B99" s="154" t="s">
        <v>143</v>
      </c>
      <c r="C99" s="153" t="s">
        <v>141</v>
      </c>
      <c r="D99" s="170">
        <v>2</v>
      </c>
      <c r="E99" s="170">
        <v>2</v>
      </c>
      <c r="F99" s="166">
        <v>2</v>
      </c>
      <c r="G99" s="321">
        <v>3</v>
      </c>
      <c r="H99" s="170"/>
      <c r="I99" s="170"/>
      <c r="J99" s="170"/>
      <c r="K99" s="170"/>
      <c r="L99" s="170"/>
      <c r="M99" s="170">
        <v>2</v>
      </c>
      <c r="N99" s="170">
        <v>1</v>
      </c>
      <c r="O99" s="170"/>
      <c r="P99" s="170"/>
      <c r="Q99" s="170"/>
      <c r="R99" s="170"/>
      <c r="S99" s="170"/>
      <c r="T99" s="170"/>
      <c r="U99" s="170"/>
      <c r="V99" s="170"/>
      <c r="W99" s="170"/>
      <c r="X99" s="170"/>
      <c r="Y99" s="170"/>
      <c r="Z99" s="170"/>
      <c r="AA99" s="99"/>
      <c r="AB99" s="107"/>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c r="IT99" s="40"/>
    </row>
    <row r="100" spans="1:254" s="50" customFormat="1" ht="18" customHeight="1">
      <c r="A100" s="150">
        <v>3</v>
      </c>
      <c r="B100" s="160" t="s">
        <v>142</v>
      </c>
      <c r="C100" s="150"/>
      <c r="D100" s="162">
        <v>1</v>
      </c>
      <c r="E100" s="162">
        <v>1</v>
      </c>
      <c r="F100" s="161">
        <v>1</v>
      </c>
      <c r="G100" s="320">
        <v>1</v>
      </c>
      <c r="H100" s="162"/>
      <c r="I100" s="162"/>
      <c r="J100" s="162"/>
      <c r="K100" s="162"/>
      <c r="L100" s="162"/>
      <c r="M100" s="162">
        <v>1</v>
      </c>
      <c r="N100" s="162"/>
      <c r="O100" s="162"/>
      <c r="P100" s="162"/>
      <c r="Q100" s="162"/>
      <c r="R100" s="162"/>
      <c r="S100" s="162"/>
      <c r="T100" s="162"/>
      <c r="U100" s="162"/>
      <c r="V100" s="162"/>
      <c r="W100" s="162"/>
      <c r="X100" s="162"/>
      <c r="Y100" s="162"/>
      <c r="Z100" s="162"/>
      <c r="AA100" s="95"/>
      <c r="AB100" s="101"/>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row>
    <row r="101" spans="1:254" s="50" customFormat="1" ht="29.25" customHeight="1">
      <c r="A101" s="150" t="s">
        <v>140</v>
      </c>
      <c r="B101" s="152" t="s">
        <v>132</v>
      </c>
      <c r="C101" s="150"/>
      <c r="D101" s="162"/>
      <c r="E101" s="162"/>
      <c r="F101" s="161"/>
      <c r="G101" s="321"/>
      <c r="H101" s="162"/>
      <c r="I101" s="162"/>
      <c r="J101" s="162"/>
      <c r="K101" s="162"/>
      <c r="L101" s="162"/>
      <c r="M101" s="162"/>
      <c r="N101" s="162"/>
      <c r="O101" s="162"/>
      <c r="P101" s="162"/>
      <c r="Q101" s="162"/>
      <c r="R101" s="162"/>
      <c r="S101" s="162"/>
      <c r="T101" s="162"/>
      <c r="U101" s="162"/>
      <c r="V101" s="162"/>
      <c r="W101" s="162"/>
      <c r="X101" s="162"/>
      <c r="Y101" s="162"/>
      <c r="Z101" s="162"/>
      <c r="AA101" s="95"/>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c r="IQ101" s="97"/>
      <c r="IR101" s="97"/>
      <c r="IS101" s="97"/>
      <c r="IT101" s="97"/>
    </row>
    <row r="102" spans="1:254" ht="31.5" customHeight="1">
      <c r="A102" s="153">
        <v>1</v>
      </c>
      <c r="B102" s="154" t="s">
        <v>131</v>
      </c>
      <c r="C102" s="153" t="s">
        <v>77</v>
      </c>
      <c r="D102" s="170">
        <v>582</v>
      </c>
      <c r="E102" s="170">
        <v>598</v>
      </c>
      <c r="F102" s="166">
        <v>605</v>
      </c>
      <c r="G102" s="321">
        <f aca="true" t="shared" si="0" ref="G102:G107">SUM(H102:Z102)</f>
        <v>683</v>
      </c>
      <c r="H102" s="170">
        <v>29</v>
      </c>
      <c r="I102" s="170">
        <v>33</v>
      </c>
      <c r="J102" s="170">
        <v>24</v>
      </c>
      <c r="K102" s="170">
        <v>26</v>
      </c>
      <c r="L102" s="170">
        <v>21</v>
      </c>
      <c r="M102" s="170">
        <v>61</v>
      </c>
      <c r="N102" s="170">
        <v>66</v>
      </c>
      <c r="O102" s="170">
        <v>51</v>
      </c>
      <c r="P102" s="170">
        <v>51</v>
      </c>
      <c r="Q102" s="170">
        <v>26</v>
      </c>
      <c r="R102" s="170">
        <v>27</v>
      </c>
      <c r="S102" s="170">
        <v>48</v>
      </c>
      <c r="T102" s="170">
        <v>40</v>
      </c>
      <c r="U102" s="170">
        <v>18</v>
      </c>
      <c r="V102" s="170">
        <v>18</v>
      </c>
      <c r="W102" s="170">
        <v>29</v>
      </c>
      <c r="X102" s="170">
        <v>53</v>
      </c>
      <c r="Y102" s="170">
        <v>26</v>
      </c>
      <c r="Z102" s="170">
        <v>36</v>
      </c>
      <c r="AA102" s="99"/>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c r="IT102" s="40"/>
    </row>
    <row r="103" spans="1:254" ht="18" customHeight="1">
      <c r="A103" s="153">
        <v>2</v>
      </c>
      <c r="B103" s="154" t="s">
        <v>130</v>
      </c>
      <c r="C103" s="153" t="s">
        <v>77</v>
      </c>
      <c r="D103" s="170">
        <v>62</v>
      </c>
      <c r="E103" s="170">
        <v>61</v>
      </c>
      <c r="F103" s="166">
        <v>50</v>
      </c>
      <c r="G103" s="321">
        <f t="shared" si="0"/>
        <v>50</v>
      </c>
      <c r="H103" s="170">
        <v>3</v>
      </c>
      <c r="I103" s="170">
        <v>4</v>
      </c>
      <c r="J103" s="170">
        <v>2</v>
      </c>
      <c r="K103" s="170">
        <v>0</v>
      </c>
      <c r="L103" s="170">
        <v>1</v>
      </c>
      <c r="M103" s="170">
        <v>8</v>
      </c>
      <c r="N103" s="170">
        <v>9</v>
      </c>
      <c r="O103" s="170">
        <v>1</v>
      </c>
      <c r="P103" s="170">
        <v>2</v>
      </c>
      <c r="Q103" s="170">
        <v>1</v>
      </c>
      <c r="R103" s="170">
        <v>2</v>
      </c>
      <c r="S103" s="170">
        <v>2</v>
      </c>
      <c r="T103" s="170">
        <v>3</v>
      </c>
      <c r="U103" s="170">
        <v>1</v>
      </c>
      <c r="V103" s="170">
        <v>0</v>
      </c>
      <c r="W103" s="170">
        <v>5</v>
      </c>
      <c r="X103" s="170">
        <v>4</v>
      </c>
      <c r="Y103" s="170">
        <v>0</v>
      </c>
      <c r="Z103" s="170">
        <v>2</v>
      </c>
      <c r="AA103" s="103"/>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c r="IT103" s="40"/>
    </row>
    <row r="104" spans="1:254" ht="32.25" customHeight="1">
      <c r="A104" s="153">
        <v>3</v>
      </c>
      <c r="B104" s="154" t="s">
        <v>129</v>
      </c>
      <c r="C104" s="153" t="s">
        <v>125</v>
      </c>
      <c r="D104" s="170">
        <v>96</v>
      </c>
      <c r="E104" s="170">
        <v>96</v>
      </c>
      <c r="F104" s="166">
        <v>95</v>
      </c>
      <c r="G104" s="321">
        <f t="shared" si="0"/>
        <v>97</v>
      </c>
      <c r="H104" s="244">
        <v>3</v>
      </c>
      <c r="I104" s="244">
        <v>4</v>
      </c>
      <c r="J104" s="244">
        <v>2</v>
      </c>
      <c r="K104" s="244">
        <v>6</v>
      </c>
      <c r="L104" s="244">
        <v>3</v>
      </c>
      <c r="M104" s="244">
        <v>3</v>
      </c>
      <c r="N104" s="244">
        <v>8</v>
      </c>
      <c r="O104" s="244">
        <v>6</v>
      </c>
      <c r="P104" s="244">
        <v>6</v>
      </c>
      <c r="Q104" s="244">
        <v>5</v>
      </c>
      <c r="R104" s="244">
        <v>5</v>
      </c>
      <c r="S104" s="244">
        <v>6</v>
      </c>
      <c r="T104" s="244">
        <v>10</v>
      </c>
      <c r="U104" s="244">
        <v>4</v>
      </c>
      <c r="V104" s="244">
        <v>4</v>
      </c>
      <c r="W104" s="244">
        <v>4</v>
      </c>
      <c r="X104" s="244">
        <v>8</v>
      </c>
      <c r="Y104" s="244">
        <v>3</v>
      </c>
      <c r="Z104" s="244">
        <v>7</v>
      </c>
      <c r="AA104" s="99"/>
      <c r="AB104" s="107"/>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row>
    <row r="105" spans="1:254" ht="31.5" customHeight="1">
      <c r="A105" s="153">
        <v>4</v>
      </c>
      <c r="B105" s="154" t="s">
        <v>128</v>
      </c>
      <c r="C105" s="153" t="s">
        <v>125</v>
      </c>
      <c r="D105" s="170">
        <v>96</v>
      </c>
      <c r="E105" s="170">
        <v>96</v>
      </c>
      <c r="F105" s="166">
        <v>95</v>
      </c>
      <c r="G105" s="321">
        <f t="shared" si="0"/>
        <v>97</v>
      </c>
      <c r="H105" s="244">
        <v>3</v>
      </c>
      <c r="I105" s="244">
        <v>4</v>
      </c>
      <c r="J105" s="244">
        <v>2</v>
      </c>
      <c r="K105" s="244">
        <v>6</v>
      </c>
      <c r="L105" s="244">
        <v>3</v>
      </c>
      <c r="M105" s="244">
        <v>3</v>
      </c>
      <c r="N105" s="244">
        <v>8</v>
      </c>
      <c r="O105" s="244">
        <v>6</v>
      </c>
      <c r="P105" s="244">
        <v>6</v>
      </c>
      <c r="Q105" s="244">
        <v>5</v>
      </c>
      <c r="R105" s="244">
        <v>5</v>
      </c>
      <c r="S105" s="244">
        <v>6</v>
      </c>
      <c r="T105" s="244">
        <v>10</v>
      </c>
      <c r="U105" s="244">
        <v>4</v>
      </c>
      <c r="V105" s="244">
        <v>4</v>
      </c>
      <c r="W105" s="244">
        <v>4</v>
      </c>
      <c r="X105" s="244">
        <v>8</v>
      </c>
      <c r="Y105" s="244">
        <v>3</v>
      </c>
      <c r="Z105" s="244">
        <v>7</v>
      </c>
      <c r="AA105" s="99"/>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row>
    <row r="106" spans="1:254" ht="28.5" customHeight="1">
      <c r="A106" s="153">
        <v>5</v>
      </c>
      <c r="B106" s="154" t="s">
        <v>127</v>
      </c>
      <c r="C106" s="153" t="s">
        <v>125</v>
      </c>
      <c r="D106" s="170">
        <v>286</v>
      </c>
      <c r="E106" s="170">
        <v>285</v>
      </c>
      <c r="F106" s="166">
        <v>285</v>
      </c>
      <c r="G106" s="321">
        <f t="shared" si="0"/>
        <v>295</v>
      </c>
      <c r="H106" s="170">
        <v>12</v>
      </c>
      <c r="I106" s="170">
        <v>16</v>
      </c>
      <c r="J106" s="170">
        <v>9</v>
      </c>
      <c r="K106" s="170">
        <v>12</v>
      </c>
      <c r="L106" s="170">
        <v>9</v>
      </c>
      <c r="M106" s="170">
        <v>22</v>
      </c>
      <c r="N106" s="170">
        <v>25</v>
      </c>
      <c r="O106" s="170">
        <v>22</v>
      </c>
      <c r="P106" s="170">
        <v>18</v>
      </c>
      <c r="Q106" s="170">
        <v>11</v>
      </c>
      <c r="R106" s="170">
        <v>11</v>
      </c>
      <c r="S106" s="170">
        <v>18</v>
      </c>
      <c r="T106" s="170">
        <v>22</v>
      </c>
      <c r="U106" s="170">
        <v>8</v>
      </c>
      <c r="V106" s="170">
        <v>10</v>
      </c>
      <c r="W106" s="170">
        <v>13</v>
      </c>
      <c r="X106" s="170">
        <v>27</v>
      </c>
      <c r="Y106" s="170">
        <v>11</v>
      </c>
      <c r="Z106" s="170">
        <v>19</v>
      </c>
      <c r="AA106" s="99"/>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c r="IT106" s="40"/>
    </row>
    <row r="107" spans="1:254" ht="29.25" customHeight="1">
      <c r="A107" s="153">
        <v>6</v>
      </c>
      <c r="B107" s="154" t="s">
        <v>126</v>
      </c>
      <c r="C107" s="153" t="s">
        <v>125</v>
      </c>
      <c r="D107" s="170">
        <v>111</v>
      </c>
      <c r="E107" s="170">
        <v>118</v>
      </c>
      <c r="F107" s="166">
        <v>119</v>
      </c>
      <c r="G107" s="321">
        <f t="shared" si="0"/>
        <v>119</v>
      </c>
      <c r="H107" s="170">
        <v>4</v>
      </c>
      <c r="I107" s="170">
        <v>5</v>
      </c>
      <c r="J107" s="170">
        <v>3</v>
      </c>
      <c r="K107" s="170">
        <v>7</v>
      </c>
      <c r="L107" s="170">
        <v>4</v>
      </c>
      <c r="M107" s="170">
        <v>4</v>
      </c>
      <c r="N107" s="170">
        <v>10</v>
      </c>
      <c r="O107" s="170">
        <v>7</v>
      </c>
      <c r="P107" s="170">
        <v>8</v>
      </c>
      <c r="Q107" s="170">
        <v>6</v>
      </c>
      <c r="R107" s="170">
        <v>6</v>
      </c>
      <c r="S107" s="170">
        <v>7</v>
      </c>
      <c r="T107" s="170">
        <v>11</v>
      </c>
      <c r="U107" s="170">
        <v>5</v>
      </c>
      <c r="V107" s="170">
        <v>5</v>
      </c>
      <c r="W107" s="170">
        <v>5</v>
      </c>
      <c r="X107" s="170">
        <v>10</v>
      </c>
      <c r="Y107" s="170">
        <v>4</v>
      </c>
      <c r="Z107" s="170">
        <v>8</v>
      </c>
      <c r="AA107" s="99"/>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c r="IT107" s="40"/>
    </row>
    <row r="108" spans="1:254" s="50" customFormat="1" ht="29.25" customHeight="1">
      <c r="A108" s="150" t="s">
        <v>133</v>
      </c>
      <c r="B108" s="152" t="s">
        <v>139</v>
      </c>
      <c r="C108" s="150"/>
      <c r="D108" s="162"/>
      <c r="E108" s="162"/>
      <c r="F108" s="161"/>
      <c r="G108" s="321"/>
      <c r="H108" s="162"/>
      <c r="I108" s="162"/>
      <c r="J108" s="162"/>
      <c r="K108" s="162"/>
      <c r="L108" s="162"/>
      <c r="M108" s="162"/>
      <c r="N108" s="162"/>
      <c r="O108" s="162"/>
      <c r="P108" s="162"/>
      <c r="Q108" s="162"/>
      <c r="R108" s="162"/>
      <c r="S108" s="162"/>
      <c r="T108" s="162"/>
      <c r="U108" s="162"/>
      <c r="V108" s="162"/>
      <c r="W108" s="162"/>
      <c r="X108" s="162"/>
      <c r="Y108" s="162"/>
      <c r="Z108" s="162"/>
      <c r="AA108" s="95"/>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c r="HD108" s="97"/>
      <c r="HE108" s="97"/>
      <c r="HF108" s="97"/>
      <c r="HG108" s="97"/>
      <c r="HH108" s="97"/>
      <c r="HI108" s="97"/>
      <c r="HJ108" s="97"/>
      <c r="HK108" s="97"/>
      <c r="HL108" s="97"/>
      <c r="HM108" s="97"/>
      <c r="HN108" s="97"/>
      <c r="HO108" s="97"/>
      <c r="HP108" s="97"/>
      <c r="HQ108" s="97"/>
      <c r="HR108" s="97"/>
      <c r="HS108" s="97"/>
      <c r="HT108" s="97"/>
      <c r="HU108" s="97"/>
      <c r="HV108" s="97"/>
      <c r="HW108" s="97"/>
      <c r="HX108" s="97"/>
      <c r="HY108" s="97"/>
      <c r="HZ108" s="97"/>
      <c r="IA108" s="97"/>
      <c r="IB108" s="97"/>
      <c r="IC108" s="97"/>
      <c r="ID108" s="97"/>
      <c r="IE108" s="97"/>
      <c r="IF108" s="97"/>
      <c r="IG108" s="97"/>
      <c r="IH108" s="97"/>
      <c r="II108" s="97"/>
      <c r="IJ108" s="97"/>
      <c r="IK108" s="97"/>
      <c r="IL108" s="97"/>
      <c r="IM108" s="97"/>
      <c r="IN108" s="97"/>
      <c r="IO108" s="97"/>
      <c r="IP108" s="97"/>
      <c r="IQ108" s="97"/>
      <c r="IR108" s="97"/>
      <c r="IS108" s="97"/>
      <c r="IT108" s="97"/>
    </row>
    <row r="109" spans="1:254" ht="32.25" customHeight="1">
      <c r="A109" s="153">
        <v>1</v>
      </c>
      <c r="B109" s="154" t="s">
        <v>138</v>
      </c>
      <c r="C109" s="153" t="s">
        <v>12</v>
      </c>
      <c r="D109" s="170">
        <v>99.8</v>
      </c>
      <c r="E109" s="170">
        <v>99.8</v>
      </c>
      <c r="F109" s="166">
        <v>99.8</v>
      </c>
      <c r="G109" s="321">
        <v>99</v>
      </c>
      <c r="H109" s="170">
        <v>99.8</v>
      </c>
      <c r="I109" s="170">
        <v>99.7</v>
      </c>
      <c r="J109" s="170">
        <v>100</v>
      </c>
      <c r="K109" s="170">
        <v>99.8</v>
      </c>
      <c r="L109" s="170">
        <v>100</v>
      </c>
      <c r="M109" s="170">
        <v>100</v>
      </c>
      <c r="N109" s="170">
        <v>99.7</v>
      </c>
      <c r="O109" s="170">
        <v>99.8</v>
      </c>
      <c r="P109" s="170">
        <v>100</v>
      </c>
      <c r="Q109" s="170">
        <v>100</v>
      </c>
      <c r="R109" s="170">
        <v>99.5</v>
      </c>
      <c r="S109" s="170">
        <v>99.9</v>
      </c>
      <c r="T109" s="170">
        <v>99.8</v>
      </c>
      <c r="U109" s="170">
        <v>100</v>
      </c>
      <c r="V109" s="170">
        <v>99.5</v>
      </c>
      <c r="W109" s="170">
        <v>99.8</v>
      </c>
      <c r="X109" s="170">
        <v>100</v>
      </c>
      <c r="Y109" s="170">
        <v>99.8</v>
      </c>
      <c r="Z109" s="170">
        <v>100</v>
      </c>
      <c r="AA109" s="99"/>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c r="IT109" s="40"/>
    </row>
    <row r="110" spans="1:254" ht="18" customHeight="1">
      <c r="A110" s="153">
        <v>2</v>
      </c>
      <c r="B110" s="154" t="s">
        <v>137</v>
      </c>
      <c r="C110" s="153" t="s">
        <v>12</v>
      </c>
      <c r="D110" s="170">
        <v>100</v>
      </c>
      <c r="E110" s="170">
        <v>100</v>
      </c>
      <c r="F110" s="166">
        <v>100</v>
      </c>
      <c r="G110" s="321">
        <v>100</v>
      </c>
      <c r="H110" s="170">
        <v>100</v>
      </c>
      <c r="I110" s="170">
        <v>100</v>
      </c>
      <c r="J110" s="170">
        <v>100</v>
      </c>
      <c r="K110" s="170">
        <v>100</v>
      </c>
      <c r="L110" s="170">
        <v>100</v>
      </c>
      <c r="M110" s="170">
        <v>100</v>
      </c>
      <c r="N110" s="170">
        <v>100</v>
      </c>
      <c r="O110" s="170">
        <v>100</v>
      </c>
      <c r="P110" s="170">
        <v>100</v>
      </c>
      <c r="Q110" s="170">
        <v>100</v>
      </c>
      <c r="R110" s="170">
        <v>100</v>
      </c>
      <c r="S110" s="170">
        <v>100</v>
      </c>
      <c r="T110" s="170">
        <v>100</v>
      </c>
      <c r="U110" s="170">
        <v>100</v>
      </c>
      <c r="V110" s="170">
        <v>100</v>
      </c>
      <c r="W110" s="170">
        <v>100</v>
      </c>
      <c r="X110" s="170">
        <v>100</v>
      </c>
      <c r="Y110" s="170">
        <v>100</v>
      </c>
      <c r="Z110" s="170">
        <v>100</v>
      </c>
      <c r="AA110" s="99"/>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c r="IT110" s="40"/>
    </row>
    <row r="111" spans="1:254" ht="29.25" customHeight="1">
      <c r="A111" s="153">
        <v>3</v>
      </c>
      <c r="B111" s="154" t="s">
        <v>136</v>
      </c>
      <c r="C111" s="153" t="s">
        <v>12</v>
      </c>
      <c r="D111" s="170">
        <v>96.1</v>
      </c>
      <c r="E111" s="170">
        <v>96.3</v>
      </c>
      <c r="F111" s="166">
        <v>96.3</v>
      </c>
      <c r="G111" s="301" t="s">
        <v>444</v>
      </c>
      <c r="H111" s="170">
        <v>97.1</v>
      </c>
      <c r="I111" s="170">
        <v>95.1</v>
      </c>
      <c r="J111" s="170">
        <v>95.7</v>
      </c>
      <c r="K111" s="170">
        <v>98</v>
      </c>
      <c r="L111" s="170">
        <v>97</v>
      </c>
      <c r="M111" s="170">
        <v>97.5</v>
      </c>
      <c r="N111" s="170">
        <v>98.7</v>
      </c>
      <c r="O111" s="170">
        <v>98.5</v>
      </c>
      <c r="P111" s="170">
        <v>96.9</v>
      </c>
      <c r="Q111" s="170">
        <v>91.9</v>
      </c>
      <c r="R111" s="170">
        <v>96.4</v>
      </c>
      <c r="S111" s="170">
        <v>93.7</v>
      </c>
      <c r="T111" s="170">
        <v>94.7</v>
      </c>
      <c r="U111" s="170">
        <v>95</v>
      </c>
      <c r="V111" s="170">
        <v>98.9</v>
      </c>
      <c r="W111" s="170">
        <v>94.8</v>
      </c>
      <c r="X111" s="170">
        <v>97</v>
      </c>
      <c r="Y111" s="170">
        <v>98.7</v>
      </c>
      <c r="Z111" s="170">
        <v>95.4</v>
      </c>
      <c r="AA111" s="99"/>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c r="IT111" s="40"/>
    </row>
    <row r="112" spans="1:254" ht="29.25" customHeight="1">
      <c r="A112" s="153">
        <v>4</v>
      </c>
      <c r="B112" s="154" t="s">
        <v>135</v>
      </c>
      <c r="C112" s="153" t="s">
        <v>12</v>
      </c>
      <c r="D112" s="170">
        <v>92.1</v>
      </c>
      <c r="E112" s="170">
        <v>92.3</v>
      </c>
      <c r="F112" s="166">
        <v>92.3</v>
      </c>
      <c r="G112" s="321">
        <v>94.9</v>
      </c>
      <c r="H112" s="170">
        <v>94.4</v>
      </c>
      <c r="I112" s="170">
        <v>92.7</v>
      </c>
      <c r="J112" s="170">
        <v>90.6</v>
      </c>
      <c r="K112" s="170">
        <v>94.3</v>
      </c>
      <c r="L112" s="170">
        <v>94.7</v>
      </c>
      <c r="M112" s="170">
        <v>94.8</v>
      </c>
      <c r="N112" s="170">
        <v>94.2</v>
      </c>
      <c r="O112" s="170">
        <v>93.4</v>
      </c>
      <c r="P112" s="170">
        <v>92.8</v>
      </c>
      <c r="Q112" s="170">
        <v>89.6</v>
      </c>
      <c r="R112" s="170">
        <v>92.3</v>
      </c>
      <c r="S112" s="170">
        <v>91.3</v>
      </c>
      <c r="T112" s="170">
        <v>91.8</v>
      </c>
      <c r="U112" s="170">
        <v>87.6</v>
      </c>
      <c r="V112" s="170">
        <v>94.1</v>
      </c>
      <c r="W112" s="170">
        <v>91.6</v>
      </c>
      <c r="X112" s="170">
        <v>92.6</v>
      </c>
      <c r="Y112" s="170">
        <v>92.3</v>
      </c>
      <c r="Z112" s="170">
        <v>91.3</v>
      </c>
      <c r="AA112" s="99"/>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c r="IT112" s="40"/>
    </row>
    <row r="113" spans="1:254" ht="30" customHeight="1">
      <c r="A113" s="153">
        <v>5</v>
      </c>
      <c r="B113" s="154" t="s">
        <v>134</v>
      </c>
      <c r="C113" s="153" t="s">
        <v>12</v>
      </c>
      <c r="D113" s="170">
        <v>47.7</v>
      </c>
      <c r="E113" s="170">
        <v>48.5</v>
      </c>
      <c r="F113" s="166">
        <v>48.5</v>
      </c>
      <c r="G113" s="321">
        <v>47.9</v>
      </c>
      <c r="H113" s="170">
        <v>48.5</v>
      </c>
      <c r="I113" s="170">
        <v>48.7</v>
      </c>
      <c r="J113" s="170">
        <v>48.5</v>
      </c>
      <c r="K113" s="170">
        <v>48.8</v>
      </c>
      <c r="L113" s="170">
        <v>48.5</v>
      </c>
      <c r="M113" s="170">
        <v>24.5</v>
      </c>
      <c r="N113" s="170">
        <v>48.5</v>
      </c>
      <c r="O113" s="170">
        <v>48.8</v>
      </c>
      <c r="P113" s="170">
        <v>48.5</v>
      </c>
      <c r="Q113" s="170">
        <v>48.7</v>
      </c>
      <c r="R113" s="170">
        <v>48.5</v>
      </c>
      <c r="S113" s="170">
        <v>51.3</v>
      </c>
      <c r="T113" s="170">
        <v>48.5</v>
      </c>
      <c r="U113" s="170">
        <v>48.8</v>
      </c>
      <c r="V113" s="170">
        <v>48.5</v>
      </c>
      <c r="W113" s="170">
        <v>48.6</v>
      </c>
      <c r="X113" s="170">
        <v>48.6</v>
      </c>
      <c r="Y113" s="170">
        <v>48.5</v>
      </c>
      <c r="Z113" s="170">
        <v>48.5</v>
      </c>
      <c r="AA113" s="99"/>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c r="IT113" s="40"/>
    </row>
    <row r="114" spans="1:254" ht="11.25" customHeight="1" thickBot="1">
      <c r="A114" s="108"/>
      <c r="B114" s="109"/>
      <c r="C114" s="109"/>
      <c r="D114" s="109"/>
      <c r="E114" s="109"/>
      <c r="F114" s="109"/>
      <c r="G114" s="315"/>
      <c r="H114" s="109"/>
      <c r="I114" s="109"/>
      <c r="J114" s="109"/>
      <c r="K114" s="109"/>
      <c r="L114" s="109"/>
      <c r="M114" s="109"/>
      <c r="N114" s="109"/>
      <c r="O114" s="109"/>
      <c r="P114" s="109"/>
      <c r="Q114" s="109"/>
      <c r="R114" s="109"/>
      <c r="S114" s="109"/>
      <c r="T114" s="109"/>
      <c r="U114" s="109"/>
      <c r="V114" s="109"/>
      <c r="W114" s="109"/>
      <c r="X114" s="109"/>
      <c r="Y114" s="109"/>
      <c r="Z114" s="109"/>
      <c r="AA114" s="109"/>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c r="GR114" s="94"/>
      <c r="GS114" s="94"/>
      <c r="GT114" s="94"/>
      <c r="GU114" s="94"/>
      <c r="GV114" s="94"/>
      <c r="GW114" s="94"/>
      <c r="GX114" s="94"/>
      <c r="GY114" s="94"/>
      <c r="GZ114" s="94"/>
      <c r="HA114" s="94"/>
      <c r="HB114" s="94"/>
      <c r="HC114" s="94"/>
      <c r="HD114" s="94"/>
      <c r="HE114" s="94"/>
      <c r="HF114" s="94"/>
      <c r="HG114" s="94"/>
      <c r="HH114" s="94"/>
      <c r="HI114" s="94"/>
      <c r="HJ114" s="94"/>
      <c r="HK114" s="94"/>
      <c r="HL114" s="94"/>
      <c r="HM114" s="94"/>
      <c r="HN114" s="94"/>
      <c r="HO114" s="94"/>
      <c r="HP114" s="94"/>
      <c r="HQ114" s="94"/>
      <c r="HR114" s="94"/>
      <c r="HS114" s="94"/>
      <c r="HT114" s="94"/>
      <c r="HU114" s="94"/>
      <c r="HV114" s="94"/>
      <c r="HW114" s="94"/>
      <c r="HX114" s="94"/>
      <c r="HY114" s="94"/>
      <c r="HZ114" s="94"/>
      <c r="IA114" s="94"/>
      <c r="IB114" s="94"/>
      <c r="IC114" s="94"/>
      <c r="ID114" s="94"/>
      <c r="IE114" s="94"/>
      <c r="IF114" s="94"/>
      <c r="IG114" s="94"/>
      <c r="IH114" s="94"/>
      <c r="II114" s="94"/>
      <c r="IJ114" s="94"/>
      <c r="IK114" s="94"/>
      <c r="IL114" s="94"/>
      <c r="IM114" s="94"/>
      <c r="IN114" s="94"/>
      <c r="IO114" s="94"/>
      <c r="IP114" s="94"/>
      <c r="IQ114" s="94"/>
      <c r="IR114" s="94"/>
      <c r="IS114" s="94"/>
      <c r="IT114" s="94"/>
    </row>
    <row r="115" ht="16.5" thickTop="1"/>
    <row r="121" spans="1:28" ht="15.75">
      <c r="A121" s="52"/>
      <c r="B121" s="53"/>
      <c r="D121" s="54"/>
      <c r="E121" s="54"/>
      <c r="F121" s="54"/>
      <c r="G121" s="317"/>
      <c r="H121" s="54"/>
      <c r="I121" s="54"/>
      <c r="J121" s="54"/>
      <c r="K121" s="54"/>
      <c r="L121" s="54"/>
      <c r="M121" s="54"/>
      <c r="N121" s="54"/>
      <c r="O121" s="54"/>
      <c r="P121" s="54"/>
      <c r="Q121" s="54"/>
      <c r="R121" s="54"/>
      <c r="S121" s="54"/>
      <c r="T121" s="54"/>
      <c r="U121" s="54"/>
      <c r="V121" s="54"/>
      <c r="W121" s="54"/>
      <c r="X121" s="54"/>
      <c r="Y121" s="54"/>
      <c r="Z121" s="54"/>
      <c r="AA121" s="55"/>
      <c r="AB121" s="56"/>
    </row>
    <row r="122" ht="15.75">
      <c r="A122" s="41"/>
    </row>
    <row r="123" ht="15.75">
      <c r="A123" s="41"/>
    </row>
  </sheetData>
  <sheetProtection/>
  <mergeCells count="15">
    <mergeCell ref="A1:B1"/>
    <mergeCell ref="A2:AA2"/>
    <mergeCell ref="A3:AA3"/>
    <mergeCell ref="A5:A6"/>
    <mergeCell ref="B5:B6"/>
    <mergeCell ref="D5:D6"/>
    <mergeCell ref="H5:Z5"/>
    <mergeCell ref="E5:F5"/>
    <mergeCell ref="G5:G6"/>
    <mergeCell ref="AB21:AB22"/>
    <mergeCell ref="AB33:AB34"/>
    <mergeCell ref="AB54:AB55"/>
    <mergeCell ref="C5:C6"/>
    <mergeCell ref="AA5:AA6"/>
    <mergeCell ref="AB58:AB68"/>
  </mergeCells>
  <printOptions/>
  <pageMargins left="0.35433070866141736" right="0.1968503937007874" top="0.5511811023622047" bottom="0.35433070866141736" header="0.31496062992125984" footer="0.31496062992125984"/>
  <pageSetup fitToHeight="0" fitToWidth="1" horizontalDpi="600" verticalDpi="600" orientation="landscape" paperSize="9" scale="39"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S70"/>
  <sheetViews>
    <sheetView showZeros="0" view="pageBreakPreview" zoomScale="70" zoomScaleNormal="77" zoomScaleSheetLayoutView="70" zoomScalePageLayoutView="0" workbookViewId="0" topLeftCell="A1">
      <pane ySplit="6" topLeftCell="A40" activePane="bottomLeft" state="frozen"/>
      <selection pane="topLeft" activeCell="A1" sqref="A1"/>
      <selection pane="bottomLeft" activeCell="K62" sqref="K62"/>
    </sheetView>
  </sheetViews>
  <sheetFormatPr defaultColWidth="3.99609375" defaultRowHeight="18.75"/>
  <cols>
    <col min="1" max="1" width="3.99609375" style="14" customWidth="1"/>
    <col min="2" max="2" width="37.77734375" style="14" customWidth="1"/>
    <col min="3" max="4" width="6.5546875" style="14" customWidth="1"/>
    <col min="5" max="5" width="9.21484375" style="15" customWidth="1"/>
    <col min="6" max="6" width="9.5546875" style="16" customWidth="1"/>
    <col min="7" max="7" width="9.5546875" style="221" customWidth="1"/>
    <col min="8" max="26" width="9.5546875" style="16" customWidth="1"/>
    <col min="27" max="27" width="8.6640625" style="14" customWidth="1"/>
    <col min="28" max="28" width="12.4453125" style="14" customWidth="1"/>
    <col min="29" max="253" width="8.88671875" style="14" customWidth="1"/>
    <col min="254" max="16384" width="3.99609375" style="14" customWidth="1"/>
  </cols>
  <sheetData>
    <row r="1" spans="1:2" ht="15">
      <c r="A1" s="456" t="s">
        <v>370</v>
      </c>
      <c r="B1" s="456"/>
    </row>
    <row r="2" spans="1:253" ht="33" customHeight="1">
      <c r="A2" s="457" t="s">
        <v>411</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ht="15.75">
      <c r="A3" s="455" t="str">
        <f>'BIỂU SỐ 03'!A3:AA3</f>
        <v>(Kèm theo Báo cáo số:               /BC-UBND ngày        /11/2023 của UBND huyện Tuần Giáo) </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ht="15"/>
    <row r="5" spans="1:27" ht="28.5" customHeight="1">
      <c r="A5" s="449" t="s">
        <v>264</v>
      </c>
      <c r="B5" s="451" t="s">
        <v>123</v>
      </c>
      <c r="C5" s="449" t="s">
        <v>263</v>
      </c>
      <c r="D5" s="449" t="s">
        <v>400</v>
      </c>
      <c r="E5" s="448" t="s">
        <v>401</v>
      </c>
      <c r="F5" s="448"/>
      <c r="G5" s="459" t="s">
        <v>407</v>
      </c>
      <c r="H5" s="444" t="s">
        <v>431</v>
      </c>
      <c r="I5" s="444"/>
      <c r="J5" s="444"/>
      <c r="K5" s="444"/>
      <c r="L5" s="444"/>
      <c r="M5" s="444"/>
      <c r="N5" s="444"/>
      <c r="O5" s="444"/>
      <c r="P5" s="444"/>
      <c r="Q5" s="444"/>
      <c r="R5" s="444"/>
      <c r="S5" s="444"/>
      <c r="T5" s="444"/>
      <c r="U5" s="444"/>
      <c r="V5" s="444"/>
      <c r="W5" s="444"/>
      <c r="X5" s="444"/>
      <c r="Y5" s="444"/>
      <c r="Z5" s="444"/>
      <c r="AA5" s="453" t="s">
        <v>1</v>
      </c>
    </row>
    <row r="6" spans="1:27" ht="34.5" customHeight="1">
      <c r="A6" s="450"/>
      <c r="B6" s="452"/>
      <c r="C6" s="450"/>
      <c r="D6" s="450"/>
      <c r="E6" s="18" t="s">
        <v>378</v>
      </c>
      <c r="F6" s="18" t="s">
        <v>399</v>
      </c>
      <c r="G6" s="460"/>
      <c r="H6" s="60" t="s">
        <v>379</v>
      </c>
      <c r="I6" s="60" t="s">
        <v>380</v>
      </c>
      <c r="J6" s="60" t="s">
        <v>381</v>
      </c>
      <c r="K6" s="60" t="s">
        <v>382</v>
      </c>
      <c r="L6" s="60" t="s">
        <v>383</v>
      </c>
      <c r="M6" s="60" t="s">
        <v>384</v>
      </c>
      <c r="N6" s="60" t="s">
        <v>385</v>
      </c>
      <c r="O6" s="60" t="s">
        <v>386</v>
      </c>
      <c r="P6" s="60" t="s">
        <v>387</v>
      </c>
      <c r="Q6" s="60" t="s">
        <v>388</v>
      </c>
      <c r="R6" s="60" t="s">
        <v>389</v>
      </c>
      <c r="S6" s="60" t="s">
        <v>390</v>
      </c>
      <c r="T6" s="60" t="s">
        <v>391</v>
      </c>
      <c r="U6" s="60" t="s">
        <v>392</v>
      </c>
      <c r="V6" s="60" t="s">
        <v>393</v>
      </c>
      <c r="W6" s="60" t="s">
        <v>394</v>
      </c>
      <c r="X6" s="60" t="s">
        <v>395</v>
      </c>
      <c r="Y6" s="60" t="s">
        <v>396</v>
      </c>
      <c r="Z6" s="60" t="s">
        <v>397</v>
      </c>
      <c r="AA6" s="454"/>
    </row>
    <row r="7" spans="1:28" s="22" customFormat="1" ht="18" customHeight="1">
      <c r="A7" s="19">
        <v>1</v>
      </c>
      <c r="B7" s="20">
        <v>2</v>
      </c>
      <c r="C7" s="19">
        <v>3</v>
      </c>
      <c r="D7" s="57">
        <v>4</v>
      </c>
      <c r="E7" s="58">
        <v>5</v>
      </c>
      <c r="F7" s="57">
        <v>6</v>
      </c>
      <c r="G7" s="324">
        <v>7</v>
      </c>
      <c r="H7" s="21" t="s">
        <v>412</v>
      </c>
      <c r="I7" s="21" t="s">
        <v>413</v>
      </c>
      <c r="J7" s="21" t="s">
        <v>414</v>
      </c>
      <c r="K7" s="21" t="s">
        <v>415</v>
      </c>
      <c r="L7" s="21" t="s">
        <v>416</v>
      </c>
      <c r="M7" s="21" t="s">
        <v>417</v>
      </c>
      <c r="N7" s="21" t="s">
        <v>418</v>
      </c>
      <c r="O7" s="21" t="s">
        <v>419</v>
      </c>
      <c r="P7" s="21" t="s">
        <v>420</v>
      </c>
      <c r="Q7" s="21" t="s">
        <v>421</v>
      </c>
      <c r="R7" s="21" t="s">
        <v>422</v>
      </c>
      <c r="S7" s="21" t="s">
        <v>423</v>
      </c>
      <c r="T7" s="21" t="s">
        <v>424</v>
      </c>
      <c r="U7" s="21" t="s">
        <v>425</v>
      </c>
      <c r="V7" s="21" t="s">
        <v>426</v>
      </c>
      <c r="W7" s="21" t="s">
        <v>427</v>
      </c>
      <c r="X7" s="21" t="s">
        <v>428</v>
      </c>
      <c r="Y7" s="21" t="s">
        <v>429</v>
      </c>
      <c r="Z7" s="21" t="s">
        <v>430</v>
      </c>
      <c r="AA7" s="36" t="s">
        <v>406</v>
      </c>
      <c r="AB7" s="58">
        <v>10</v>
      </c>
    </row>
    <row r="8" spans="1:48" s="73" customFormat="1" ht="18" customHeight="1">
      <c r="A8" s="176" t="s">
        <v>4</v>
      </c>
      <c r="B8" s="177" t="s">
        <v>339</v>
      </c>
      <c r="C8" s="178"/>
      <c r="D8" s="207"/>
      <c r="E8" s="207"/>
      <c r="F8" s="211"/>
      <c r="G8" s="325"/>
      <c r="H8" s="211"/>
      <c r="I8" s="211"/>
      <c r="J8" s="211"/>
      <c r="K8" s="211"/>
      <c r="L8" s="211"/>
      <c r="M8" s="211"/>
      <c r="N8" s="211"/>
      <c r="O8" s="211"/>
      <c r="P8" s="211"/>
      <c r="Q8" s="211"/>
      <c r="R8" s="211"/>
      <c r="S8" s="211"/>
      <c r="T8" s="211"/>
      <c r="U8" s="211"/>
      <c r="V8" s="211"/>
      <c r="W8" s="211"/>
      <c r="X8" s="211"/>
      <c r="Y8" s="211"/>
      <c r="Z8" s="211"/>
      <c r="AA8" s="75"/>
      <c r="AB8" s="74"/>
      <c r="AC8" s="74"/>
      <c r="AD8" s="74"/>
      <c r="AE8" s="74"/>
      <c r="AF8" s="74"/>
      <c r="AG8" s="74"/>
      <c r="AH8" s="74"/>
      <c r="AI8" s="74"/>
      <c r="AJ8" s="74"/>
      <c r="AK8" s="74"/>
      <c r="AL8" s="74"/>
      <c r="AM8" s="74"/>
      <c r="AN8" s="74"/>
      <c r="AO8" s="74"/>
      <c r="AP8" s="74"/>
      <c r="AQ8" s="74"/>
      <c r="AR8" s="74"/>
      <c r="AS8" s="74"/>
      <c r="AT8" s="74"/>
      <c r="AU8" s="74"/>
      <c r="AV8" s="74"/>
    </row>
    <row r="9" spans="1:48" s="70" customFormat="1" ht="27.75" customHeight="1">
      <c r="A9" s="179">
        <v>1</v>
      </c>
      <c r="B9" s="180" t="s">
        <v>262</v>
      </c>
      <c r="C9" s="181" t="s">
        <v>12</v>
      </c>
      <c r="D9" s="201"/>
      <c r="E9" s="201">
        <v>95.1</v>
      </c>
      <c r="F9" s="201">
        <v>95</v>
      </c>
      <c r="G9" s="245">
        <v>95</v>
      </c>
      <c r="H9" s="201">
        <v>96</v>
      </c>
      <c r="I9" s="201">
        <v>95</v>
      </c>
      <c r="J9" s="201">
        <v>95</v>
      </c>
      <c r="K9" s="201">
        <v>95</v>
      </c>
      <c r="L9" s="201">
        <v>95</v>
      </c>
      <c r="M9" s="201">
        <v>95</v>
      </c>
      <c r="N9" s="201">
        <v>95</v>
      </c>
      <c r="O9" s="201">
        <v>95</v>
      </c>
      <c r="P9" s="201">
        <v>95</v>
      </c>
      <c r="Q9" s="201">
        <v>96.3</v>
      </c>
      <c r="R9" s="201">
        <v>95</v>
      </c>
      <c r="S9" s="201">
        <v>95.2</v>
      </c>
      <c r="T9" s="201">
        <v>95</v>
      </c>
      <c r="U9" s="201">
        <v>95</v>
      </c>
      <c r="V9" s="201">
        <v>95</v>
      </c>
      <c r="W9" s="201">
        <v>95</v>
      </c>
      <c r="X9" s="201">
        <v>95</v>
      </c>
      <c r="Y9" s="201">
        <v>96.2</v>
      </c>
      <c r="Z9" s="201">
        <v>95</v>
      </c>
      <c r="AA9" s="72"/>
      <c r="AB9" s="71">
        <f>SUM(H9:Z9)/19</f>
        <v>95.19473684210527</v>
      </c>
      <c r="AC9" s="71"/>
      <c r="AD9" s="71"/>
      <c r="AE9" s="71"/>
      <c r="AF9" s="71"/>
      <c r="AG9" s="71"/>
      <c r="AH9" s="71"/>
      <c r="AI9" s="71"/>
      <c r="AJ9" s="71"/>
      <c r="AK9" s="71"/>
      <c r="AL9" s="71"/>
      <c r="AM9" s="71"/>
      <c r="AN9" s="71"/>
      <c r="AO9" s="71"/>
      <c r="AP9" s="71"/>
      <c r="AQ9" s="71"/>
      <c r="AR9" s="71"/>
      <c r="AS9" s="71"/>
      <c r="AT9" s="71"/>
      <c r="AU9" s="71"/>
      <c r="AV9" s="71"/>
    </row>
    <row r="10" spans="1:48" s="70" customFormat="1" ht="30" customHeight="1">
      <c r="A10" s="182">
        <v>2</v>
      </c>
      <c r="B10" s="183" t="s">
        <v>348</v>
      </c>
      <c r="C10" s="184" t="s">
        <v>12</v>
      </c>
      <c r="D10" s="216">
        <v>1194</v>
      </c>
      <c r="E10" s="202">
        <v>69.8</v>
      </c>
      <c r="F10" s="203" t="s">
        <v>433</v>
      </c>
      <c r="G10" s="301" t="s">
        <v>433</v>
      </c>
      <c r="H10" s="202">
        <v>90.5</v>
      </c>
      <c r="I10" s="202">
        <v>87.2</v>
      </c>
      <c r="J10" s="202">
        <v>95.3</v>
      </c>
      <c r="K10" s="202">
        <v>98.5</v>
      </c>
      <c r="L10" s="202">
        <v>85.5</v>
      </c>
      <c r="M10" s="202">
        <v>98.5</v>
      </c>
      <c r="N10" s="202">
        <v>96.7</v>
      </c>
      <c r="O10" s="202">
        <v>92.7</v>
      </c>
      <c r="P10" s="202">
        <v>98.5</v>
      </c>
      <c r="Q10" s="202">
        <v>98.1</v>
      </c>
      <c r="R10" s="202">
        <v>89.8</v>
      </c>
      <c r="S10" s="202">
        <v>81.1</v>
      </c>
      <c r="T10" s="202">
        <v>50.5</v>
      </c>
      <c r="U10" s="202">
        <v>76</v>
      </c>
      <c r="V10" s="202">
        <v>70.1</v>
      </c>
      <c r="W10" s="202">
        <v>90.8</v>
      </c>
      <c r="X10" s="202">
        <v>57.8</v>
      </c>
      <c r="Y10" s="202">
        <v>88.7</v>
      </c>
      <c r="Z10" s="202">
        <v>70</v>
      </c>
      <c r="AA10" s="69"/>
      <c r="AB10" s="71">
        <f>SUM(H10:Z10)/19</f>
        <v>85.06842105263158</v>
      </c>
      <c r="AC10" s="67"/>
      <c r="AD10" s="67"/>
      <c r="AE10" s="67"/>
      <c r="AF10" s="67"/>
      <c r="AG10" s="67"/>
      <c r="AH10" s="67"/>
      <c r="AI10" s="67"/>
      <c r="AJ10" s="67"/>
      <c r="AK10" s="67"/>
      <c r="AL10" s="67"/>
      <c r="AM10" s="67"/>
      <c r="AN10" s="67"/>
      <c r="AO10" s="67"/>
      <c r="AP10" s="67"/>
      <c r="AQ10" s="67"/>
      <c r="AR10" s="67"/>
      <c r="AS10" s="67"/>
      <c r="AT10" s="67"/>
      <c r="AU10" s="67"/>
      <c r="AV10" s="67"/>
    </row>
    <row r="11" spans="1:48" s="70" customFormat="1" ht="30" customHeight="1">
      <c r="A11" s="185"/>
      <c r="B11" s="186" t="s">
        <v>261</v>
      </c>
      <c r="C11" s="187" t="s">
        <v>12</v>
      </c>
      <c r="D11" s="217">
        <f>D10/1549*100</f>
        <v>77.08198837959974</v>
      </c>
      <c r="E11" s="202">
        <v>70.8</v>
      </c>
      <c r="F11" s="203" t="s">
        <v>434</v>
      </c>
      <c r="G11" s="301" t="s">
        <v>434</v>
      </c>
      <c r="H11" s="202">
        <v>90.5</v>
      </c>
      <c r="I11" s="202">
        <v>87.2</v>
      </c>
      <c r="J11" s="202">
        <v>95.3</v>
      </c>
      <c r="K11" s="202">
        <v>98.5</v>
      </c>
      <c r="L11" s="202">
        <v>85.5</v>
      </c>
      <c r="M11" s="202">
        <v>98.5</v>
      </c>
      <c r="N11" s="202">
        <v>96.7</v>
      </c>
      <c r="O11" s="202">
        <v>92.7</v>
      </c>
      <c r="P11" s="202">
        <v>98.5</v>
      </c>
      <c r="Q11" s="202">
        <v>98.1</v>
      </c>
      <c r="R11" s="202">
        <v>89.8</v>
      </c>
      <c r="S11" s="202">
        <v>81.1</v>
      </c>
      <c r="T11" s="202">
        <v>50.5</v>
      </c>
      <c r="U11" s="202">
        <v>76</v>
      </c>
      <c r="V11" s="202">
        <v>70.1</v>
      </c>
      <c r="W11" s="202">
        <v>90.8</v>
      </c>
      <c r="X11" s="202">
        <v>57.8</v>
      </c>
      <c r="Y11" s="202">
        <v>88.5</v>
      </c>
      <c r="Z11" s="202">
        <v>70</v>
      </c>
      <c r="AA11" s="69"/>
      <c r="AB11" s="71">
        <f>SUM(H11:Z11)/19</f>
        <v>85.0578947368421</v>
      </c>
      <c r="AC11" s="66"/>
      <c r="AD11" s="66"/>
      <c r="AE11" s="66"/>
      <c r="AF11" s="66"/>
      <c r="AG11" s="66"/>
      <c r="AH11" s="66"/>
      <c r="AI11" s="66"/>
      <c r="AJ11" s="66"/>
      <c r="AK11" s="66"/>
      <c r="AL11" s="66"/>
      <c r="AM11" s="66"/>
      <c r="AN11" s="66"/>
      <c r="AO11" s="66"/>
      <c r="AP11" s="66"/>
      <c r="AQ11" s="66"/>
      <c r="AR11" s="66"/>
      <c r="AS11" s="66"/>
      <c r="AT11" s="66"/>
      <c r="AU11" s="66"/>
      <c r="AV11" s="66"/>
    </row>
    <row r="12" spans="1:48" s="70" customFormat="1" ht="18" customHeight="1">
      <c r="A12" s="179">
        <v>3</v>
      </c>
      <c r="B12" s="180" t="s">
        <v>260</v>
      </c>
      <c r="C12" s="181" t="s">
        <v>12</v>
      </c>
      <c r="D12" s="201"/>
      <c r="E12" s="201">
        <v>95.1</v>
      </c>
      <c r="F12" s="204">
        <v>95</v>
      </c>
      <c r="G12" s="245">
        <v>95</v>
      </c>
      <c r="H12" s="204">
        <v>97</v>
      </c>
      <c r="I12" s="204">
        <v>95</v>
      </c>
      <c r="J12" s="204">
        <v>95</v>
      </c>
      <c r="K12" s="204">
        <v>95.1</v>
      </c>
      <c r="L12" s="204">
        <v>95</v>
      </c>
      <c r="M12" s="204">
        <v>95</v>
      </c>
      <c r="N12" s="204">
        <v>95</v>
      </c>
      <c r="O12" s="204">
        <v>95</v>
      </c>
      <c r="P12" s="204">
        <v>95</v>
      </c>
      <c r="Q12" s="204">
        <v>95</v>
      </c>
      <c r="R12" s="204">
        <v>95</v>
      </c>
      <c r="S12" s="204">
        <v>96</v>
      </c>
      <c r="T12" s="204">
        <v>95</v>
      </c>
      <c r="U12" s="204">
        <v>95</v>
      </c>
      <c r="V12" s="204">
        <v>95</v>
      </c>
      <c r="W12" s="204">
        <v>95</v>
      </c>
      <c r="X12" s="204">
        <v>95</v>
      </c>
      <c r="Y12" s="204">
        <v>100</v>
      </c>
      <c r="Z12" s="204">
        <v>95</v>
      </c>
      <c r="AA12" s="72"/>
      <c r="AB12" s="71">
        <f>SUM(H12:Z12)/19</f>
        <v>95.42631578947368</v>
      </c>
      <c r="AC12" s="71"/>
      <c r="AD12" s="71"/>
      <c r="AE12" s="71"/>
      <c r="AF12" s="71"/>
      <c r="AG12" s="71"/>
      <c r="AH12" s="71"/>
      <c r="AI12" s="71"/>
      <c r="AJ12" s="71"/>
      <c r="AK12" s="71"/>
      <c r="AL12" s="71"/>
      <c r="AM12" s="71"/>
      <c r="AN12" s="71"/>
      <c r="AO12" s="71"/>
      <c r="AP12" s="71"/>
      <c r="AQ12" s="71"/>
      <c r="AR12" s="71"/>
      <c r="AS12" s="71"/>
      <c r="AT12" s="71"/>
      <c r="AU12" s="71"/>
      <c r="AV12" s="71"/>
    </row>
    <row r="13" spans="1:48" s="70" customFormat="1" ht="18" customHeight="1">
      <c r="A13" s="182">
        <v>4</v>
      </c>
      <c r="B13" s="183" t="s">
        <v>259</v>
      </c>
      <c r="C13" s="184" t="s">
        <v>255</v>
      </c>
      <c r="D13" s="216">
        <f>31/1540*1000</f>
        <v>20.12987012987013</v>
      </c>
      <c r="E13" s="202">
        <v>16.9</v>
      </c>
      <c r="F13" s="203">
        <v>17</v>
      </c>
      <c r="G13" s="301">
        <v>17</v>
      </c>
      <c r="H13" s="205">
        <v>0</v>
      </c>
      <c r="I13" s="205">
        <v>13</v>
      </c>
      <c r="J13" s="205">
        <v>0</v>
      </c>
      <c r="K13" s="205">
        <v>42.2</v>
      </c>
      <c r="L13" s="205">
        <v>70.4</v>
      </c>
      <c r="M13" s="205">
        <v>0</v>
      </c>
      <c r="N13" s="205">
        <v>0</v>
      </c>
      <c r="O13" s="205">
        <v>0</v>
      </c>
      <c r="P13" s="205">
        <v>12.3</v>
      </c>
      <c r="Q13" s="205">
        <v>0</v>
      </c>
      <c r="R13" s="205">
        <v>20.4</v>
      </c>
      <c r="S13" s="205">
        <v>25.1</v>
      </c>
      <c r="T13" s="205">
        <v>30.3</v>
      </c>
      <c r="U13" s="205">
        <v>20.8</v>
      </c>
      <c r="V13" s="205">
        <v>15.2</v>
      </c>
      <c r="W13" s="205">
        <v>11.5</v>
      </c>
      <c r="X13" s="205">
        <v>20.5</v>
      </c>
      <c r="Y13" s="205">
        <v>17.5</v>
      </c>
      <c r="Z13" s="205">
        <v>30.8</v>
      </c>
      <c r="AA13" s="69"/>
      <c r="AB13" s="71">
        <f>SUM(H13:Z13)/19</f>
        <v>17.368421052631582</v>
      </c>
      <c r="AC13" s="67"/>
      <c r="AD13" s="67"/>
      <c r="AE13" s="67"/>
      <c r="AF13" s="67"/>
      <c r="AG13" s="67"/>
      <c r="AH13" s="67"/>
      <c r="AI13" s="67"/>
      <c r="AJ13" s="67"/>
      <c r="AK13" s="67"/>
      <c r="AL13" s="67"/>
      <c r="AM13" s="67"/>
      <c r="AN13" s="67"/>
      <c r="AO13" s="67"/>
      <c r="AP13" s="67"/>
      <c r="AQ13" s="67"/>
      <c r="AR13" s="67"/>
      <c r="AS13" s="67"/>
      <c r="AT13" s="67"/>
      <c r="AU13" s="67"/>
      <c r="AV13" s="67"/>
    </row>
    <row r="14" spans="1:48" s="70" customFormat="1" ht="30.75" customHeight="1">
      <c r="A14" s="185"/>
      <c r="B14" s="186" t="s">
        <v>258</v>
      </c>
      <c r="C14" s="187" t="s">
        <v>255</v>
      </c>
      <c r="D14" s="217">
        <f>31/1496*1000</f>
        <v>20.72192513368984</v>
      </c>
      <c r="E14" s="202">
        <v>17.5</v>
      </c>
      <c r="F14" s="203" t="s">
        <v>435</v>
      </c>
      <c r="G14" s="301" t="s">
        <v>436</v>
      </c>
      <c r="H14" s="206">
        <v>0</v>
      </c>
      <c r="I14" s="206">
        <v>13</v>
      </c>
      <c r="J14" s="206">
        <v>0</v>
      </c>
      <c r="K14" s="206">
        <v>44.2</v>
      </c>
      <c r="L14" s="206">
        <v>70.4</v>
      </c>
      <c r="M14" s="206">
        <v>0</v>
      </c>
      <c r="N14" s="206">
        <v>0</v>
      </c>
      <c r="O14" s="206">
        <v>0</v>
      </c>
      <c r="P14" s="206">
        <v>12.7</v>
      </c>
      <c r="Q14" s="206">
        <v>0</v>
      </c>
      <c r="R14" s="206">
        <v>20.4</v>
      </c>
      <c r="S14" s="206">
        <v>26.5</v>
      </c>
      <c r="T14" s="206">
        <v>30.9</v>
      </c>
      <c r="U14" s="206">
        <v>20.8</v>
      </c>
      <c r="V14" s="206">
        <v>15.2</v>
      </c>
      <c r="W14" s="206">
        <v>11.5</v>
      </c>
      <c r="X14" s="206">
        <v>21.1</v>
      </c>
      <c r="Y14" s="206">
        <v>18.2</v>
      </c>
      <c r="Z14" s="206">
        <v>31.8</v>
      </c>
      <c r="AA14" s="69"/>
      <c r="AB14" s="68">
        <f>AA14/19</f>
        <v>0</v>
      </c>
      <c r="AC14" s="66"/>
      <c r="AD14" s="66"/>
      <c r="AE14" s="66"/>
      <c r="AF14" s="66"/>
      <c r="AG14" s="66"/>
      <c r="AH14" s="66"/>
      <c r="AI14" s="66"/>
      <c r="AJ14" s="66"/>
      <c r="AK14" s="66"/>
      <c r="AL14" s="66"/>
      <c r="AM14" s="66"/>
      <c r="AN14" s="66"/>
      <c r="AO14" s="66"/>
      <c r="AP14" s="66"/>
      <c r="AQ14" s="66"/>
      <c r="AR14" s="66"/>
      <c r="AS14" s="66"/>
      <c r="AT14" s="66"/>
      <c r="AU14" s="66"/>
      <c r="AV14" s="66"/>
    </row>
    <row r="15" spans="1:48" s="70" customFormat="1" ht="18" customHeight="1">
      <c r="A15" s="182">
        <v>5</v>
      </c>
      <c r="B15" s="183" t="s">
        <v>257</v>
      </c>
      <c r="C15" s="184" t="s">
        <v>255</v>
      </c>
      <c r="D15" s="216">
        <f>42/1540*1000</f>
        <v>27.27272727272727</v>
      </c>
      <c r="E15" s="202">
        <v>25</v>
      </c>
      <c r="F15" s="203">
        <v>25</v>
      </c>
      <c r="G15" s="301">
        <v>25</v>
      </c>
      <c r="H15" s="205">
        <v>0</v>
      </c>
      <c r="I15" s="205">
        <v>13</v>
      </c>
      <c r="J15" s="205">
        <v>23.3</v>
      </c>
      <c r="K15" s="205">
        <v>61.5</v>
      </c>
      <c r="L15" s="205">
        <v>71.4</v>
      </c>
      <c r="M15" s="205">
        <v>0</v>
      </c>
      <c r="N15" s="205">
        <v>0</v>
      </c>
      <c r="O15" s="205">
        <v>7.4</v>
      </c>
      <c r="P15" s="205">
        <v>25</v>
      </c>
      <c r="Q15" s="205">
        <v>0</v>
      </c>
      <c r="R15" s="205">
        <v>59.2</v>
      </c>
      <c r="S15" s="205">
        <v>43.5</v>
      </c>
      <c r="T15" s="205">
        <v>42.1</v>
      </c>
      <c r="U15" s="205">
        <v>20.8</v>
      </c>
      <c r="V15" s="205">
        <v>15.2</v>
      </c>
      <c r="W15" s="205">
        <v>11.5</v>
      </c>
      <c r="X15" s="205">
        <v>31.4</v>
      </c>
      <c r="Y15" s="205">
        <v>17.5</v>
      </c>
      <c r="Z15" s="205">
        <v>48.2</v>
      </c>
      <c r="AA15" s="69"/>
      <c r="AB15" s="68">
        <f>AA15/19</f>
        <v>0</v>
      </c>
      <c r="AC15" s="67"/>
      <c r="AD15" s="67"/>
      <c r="AE15" s="67"/>
      <c r="AF15" s="67"/>
      <c r="AG15" s="67"/>
      <c r="AH15" s="67"/>
      <c r="AI15" s="67"/>
      <c r="AJ15" s="67"/>
      <c r="AK15" s="67"/>
      <c r="AL15" s="67"/>
      <c r="AM15" s="67"/>
      <c r="AN15" s="67"/>
      <c r="AO15" s="67"/>
      <c r="AP15" s="67"/>
      <c r="AQ15" s="67"/>
      <c r="AR15" s="67"/>
      <c r="AS15" s="67"/>
      <c r="AT15" s="67"/>
      <c r="AU15" s="67"/>
      <c r="AV15" s="67"/>
    </row>
    <row r="16" spans="1:48" s="70" customFormat="1" ht="33" customHeight="1">
      <c r="A16" s="185"/>
      <c r="B16" s="186" t="s">
        <v>256</v>
      </c>
      <c r="C16" s="187" t="s">
        <v>255</v>
      </c>
      <c r="D16" s="217">
        <f>42/1496*1000</f>
        <v>28.07486631016043</v>
      </c>
      <c r="E16" s="202">
        <v>25</v>
      </c>
      <c r="F16" s="203">
        <v>25</v>
      </c>
      <c r="G16" s="301">
        <v>26</v>
      </c>
      <c r="H16" s="205">
        <v>0</v>
      </c>
      <c r="I16" s="205">
        <v>13</v>
      </c>
      <c r="J16" s="205">
        <v>23.3</v>
      </c>
      <c r="K16" s="205">
        <v>61.5</v>
      </c>
      <c r="L16" s="206">
        <v>71.4</v>
      </c>
      <c r="M16" s="205">
        <v>0</v>
      </c>
      <c r="N16" s="205">
        <v>0</v>
      </c>
      <c r="O16" s="205">
        <v>7.7</v>
      </c>
      <c r="P16" s="205">
        <v>25.3</v>
      </c>
      <c r="Q16" s="205">
        <v>0</v>
      </c>
      <c r="R16" s="205">
        <v>60.2</v>
      </c>
      <c r="S16" s="205">
        <v>44.2</v>
      </c>
      <c r="T16" s="205">
        <v>42.6</v>
      </c>
      <c r="U16" s="206">
        <v>20.8</v>
      </c>
      <c r="V16" s="206">
        <v>15.2</v>
      </c>
      <c r="W16" s="206">
        <v>11.5</v>
      </c>
      <c r="X16" s="205">
        <v>30.6</v>
      </c>
      <c r="Y16" s="205">
        <v>18.2</v>
      </c>
      <c r="Z16" s="205">
        <v>48.2</v>
      </c>
      <c r="AA16" s="69"/>
      <c r="AB16" s="68">
        <f>AA16/19</f>
        <v>0</v>
      </c>
      <c r="AC16" s="66"/>
      <c r="AD16" s="66"/>
      <c r="AE16" s="66"/>
      <c r="AF16" s="66"/>
      <c r="AG16" s="66"/>
      <c r="AH16" s="66"/>
      <c r="AI16" s="66"/>
      <c r="AJ16" s="66"/>
      <c r="AK16" s="66"/>
      <c r="AL16" s="66"/>
      <c r="AM16" s="66"/>
      <c r="AN16" s="66"/>
      <c r="AO16" s="66"/>
      <c r="AP16" s="66"/>
      <c r="AQ16" s="66"/>
      <c r="AR16" s="66"/>
      <c r="AS16" s="66"/>
      <c r="AT16" s="66"/>
      <c r="AU16" s="66"/>
      <c r="AV16" s="66"/>
    </row>
    <row r="17" spans="1:48" s="70" customFormat="1" ht="18" customHeight="1">
      <c r="A17" s="182">
        <v>6</v>
      </c>
      <c r="B17" s="183" t="s">
        <v>254</v>
      </c>
      <c r="C17" s="184" t="s">
        <v>12</v>
      </c>
      <c r="D17" s="216">
        <v>4.08</v>
      </c>
      <c r="E17" s="202">
        <v>4</v>
      </c>
      <c r="F17" s="203">
        <v>4</v>
      </c>
      <c r="G17" s="301">
        <v>4</v>
      </c>
      <c r="H17" s="203">
        <v>5.8</v>
      </c>
      <c r="I17" s="203">
        <v>10.4</v>
      </c>
      <c r="J17" s="203">
        <v>2.3</v>
      </c>
      <c r="K17" s="203">
        <v>1.5</v>
      </c>
      <c r="L17" s="203">
        <v>7.1</v>
      </c>
      <c r="M17" s="203">
        <v>4.7</v>
      </c>
      <c r="N17" s="203">
        <v>1.6</v>
      </c>
      <c r="O17" s="203">
        <v>4.7</v>
      </c>
      <c r="P17" s="203">
        <v>3.8</v>
      </c>
      <c r="Q17" s="203">
        <v>1.9</v>
      </c>
      <c r="R17" s="203">
        <v>4.1</v>
      </c>
      <c r="S17" s="203">
        <v>2.6</v>
      </c>
      <c r="T17" s="203">
        <v>1.1</v>
      </c>
      <c r="U17" s="203">
        <v>2.1</v>
      </c>
      <c r="V17" s="203">
        <v>6.1</v>
      </c>
      <c r="W17" s="203">
        <v>1.1</v>
      </c>
      <c r="X17" s="203">
        <v>3.7</v>
      </c>
      <c r="Y17" s="203">
        <v>3.5</v>
      </c>
      <c r="Z17" s="203">
        <v>5.7</v>
      </c>
      <c r="AA17" s="23"/>
      <c r="AB17" s="65"/>
      <c r="AC17" s="67"/>
      <c r="AD17" s="67"/>
      <c r="AE17" s="67"/>
      <c r="AF17" s="67"/>
      <c r="AG17" s="67"/>
      <c r="AH17" s="67"/>
      <c r="AI17" s="67"/>
      <c r="AJ17" s="67"/>
      <c r="AK17" s="67"/>
      <c r="AL17" s="67"/>
      <c r="AM17" s="67"/>
      <c r="AN17" s="67"/>
      <c r="AO17" s="67"/>
      <c r="AP17" s="67"/>
      <c r="AQ17" s="67"/>
      <c r="AR17" s="67"/>
      <c r="AS17" s="67"/>
      <c r="AT17" s="67"/>
      <c r="AU17" s="67"/>
      <c r="AV17" s="67"/>
    </row>
    <row r="18" spans="1:48" s="70" customFormat="1" ht="24.75" customHeight="1">
      <c r="A18" s="182">
        <v>7</v>
      </c>
      <c r="B18" s="183" t="s">
        <v>253</v>
      </c>
      <c r="C18" s="184" t="s">
        <v>12</v>
      </c>
      <c r="D18" s="216">
        <v>37.5</v>
      </c>
      <c r="E18" s="202">
        <v>44.1</v>
      </c>
      <c r="F18" s="203">
        <v>45.2</v>
      </c>
      <c r="G18" s="301">
        <v>45</v>
      </c>
      <c r="H18" s="203">
        <f>13/27*100</f>
        <v>48.148148148148145</v>
      </c>
      <c r="I18" s="203">
        <f>18/42*100</f>
        <v>42.857142857142854</v>
      </c>
      <c r="J18" s="203">
        <f>9/19*100</f>
        <v>47.368421052631575</v>
      </c>
      <c r="K18" s="203">
        <f>12/29*100</f>
        <v>41.37931034482759</v>
      </c>
      <c r="L18" s="203">
        <f>9/18*100</f>
        <v>50</v>
      </c>
      <c r="M18" s="203">
        <f>24/42*100</f>
        <v>57.14285714285714</v>
      </c>
      <c r="N18" s="203">
        <f>27/52*100</f>
        <v>51.92307692307693</v>
      </c>
      <c r="O18" s="203">
        <f>29/58*100</f>
        <v>50</v>
      </c>
      <c r="P18" s="203">
        <f>13/24*100</f>
        <v>54.166666666666664</v>
      </c>
      <c r="Q18" s="203">
        <f>11/23*100</f>
        <v>47.82608695652174</v>
      </c>
      <c r="R18" s="203">
        <f>6/12*100</f>
        <v>50</v>
      </c>
      <c r="S18" s="203">
        <f>19/47*100</f>
        <v>40.42553191489361</v>
      </c>
      <c r="T18" s="203">
        <f>17/47*100</f>
        <v>36.17021276595745</v>
      </c>
      <c r="U18" s="203">
        <f>7/17*100</f>
        <v>41.17647058823529</v>
      </c>
      <c r="V18" s="203">
        <f>9/19*100</f>
        <v>47.368421052631575</v>
      </c>
      <c r="W18" s="203">
        <f>15/37*100</f>
        <v>40.54054054054054</v>
      </c>
      <c r="X18" s="203">
        <f>28/75*100</f>
        <v>37.333333333333336</v>
      </c>
      <c r="Y18" s="203">
        <f>14/30*100</f>
        <v>46.666666666666664</v>
      </c>
      <c r="Z18" s="203">
        <f>18/42*100</f>
        <v>42.857142857142854</v>
      </c>
      <c r="AA18" s="23"/>
      <c r="AB18" s="67"/>
      <c r="AC18" s="67"/>
      <c r="AD18" s="67"/>
      <c r="AE18" s="67"/>
      <c r="AF18" s="67"/>
      <c r="AG18" s="67"/>
      <c r="AH18" s="67"/>
      <c r="AI18" s="67"/>
      <c r="AJ18" s="67"/>
      <c r="AK18" s="67"/>
      <c r="AL18" s="67"/>
      <c r="AM18" s="67"/>
      <c r="AN18" s="67"/>
      <c r="AO18" s="67"/>
      <c r="AP18" s="67"/>
      <c r="AQ18" s="67"/>
      <c r="AR18" s="67"/>
      <c r="AS18" s="67"/>
      <c r="AT18" s="67"/>
      <c r="AU18" s="67"/>
      <c r="AV18" s="67"/>
    </row>
    <row r="19" spans="1:48" s="70" customFormat="1" ht="18.75" customHeight="1">
      <c r="A19" s="182">
        <v>8</v>
      </c>
      <c r="B19" s="183" t="s">
        <v>252</v>
      </c>
      <c r="C19" s="184" t="s">
        <v>12</v>
      </c>
      <c r="D19" s="216">
        <v>14.92</v>
      </c>
      <c r="E19" s="202">
        <v>14.7</v>
      </c>
      <c r="F19" s="203">
        <v>14.7</v>
      </c>
      <c r="G19" s="301">
        <v>14.5</v>
      </c>
      <c r="H19" s="203">
        <v>13.7</v>
      </c>
      <c r="I19" s="203">
        <v>18.49</v>
      </c>
      <c r="J19" s="203">
        <v>14.68</v>
      </c>
      <c r="K19" s="203">
        <v>23.35</v>
      </c>
      <c r="L19" s="203">
        <v>12.27</v>
      </c>
      <c r="M19" s="203">
        <v>4.67</v>
      </c>
      <c r="N19" s="203">
        <v>12.93</v>
      </c>
      <c r="O19" s="203">
        <v>14.63</v>
      </c>
      <c r="P19" s="203">
        <v>10.26</v>
      </c>
      <c r="Q19" s="203">
        <v>11.99</v>
      </c>
      <c r="R19" s="203">
        <v>15.3</v>
      </c>
      <c r="S19" s="203">
        <v>17.2</v>
      </c>
      <c r="T19" s="203">
        <v>18.8</v>
      </c>
      <c r="U19" s="203">
        <v>20.59</v>
      </c>
      <c r="V19" s="203">
        <v>12.77</v>
      </c>
      <c r="W19" s="203">
        <v>15.58</v>
      </c>
      <c r="X19" s="203">
        <v>15.28</v>
      </c>
      <c r="Y19" s="203">
        <v>16.08</v>
      </c>
      <c r="Z19" s="203">
        <v>15.18</v>
      </c>
      <c r="AA19" s="24"/>
      <c r="AB19" s="67"/>
      <c r="AC19" s="67"/>
      <c r="AD19" s="67"/>
      <c r="AE19" s="67"/>
      <c r="AF19" s="67"/>
      <c r="AG19" s="67"/>
      <c r="AH19" s="67"/>
      <c r="AI19" s="67"/>
      <c r="AJ19" s="67"/>
      <c r="AK19" s="67"/>
      <c r="AL19" s="67"/>
      <c r="AM19" s="67"/>
      <c r="AN19" s="67"/>
      <c r="AO19" s="67"/>
      <c r="AP19" s="67"/>
      <c r="AQ19" s="67"/>
      <c r="AR19" s="67"/>
      <c r="AS19" s="67"/>
      <c r="AT19" s="67"/>
      <c r="AU19" s="67"/>
      <c r="AV19" s="67"/>
    </row>
    <row r="20" spans="1:48" s="70" customFormat="1" ht="33.75" customHeight="1">
      <c r="A20" s="185"/>
      <c r="B20" s="186" t="s">
        <v>251</v>
      </c>
      <c r="C20" s="187" t="s">
        <v>12</v>
      </c>
      <c r="D20" s="217">
        <v>15.7</v>
      </c>
      <c r="E20" s="202">
        <v>15.5</v>
      </c>
      <c r="F20" s="203">
        <v>15.4</v>
      </c>
      <c r="G20" s="301">
        <v>15.2</v>
      </c>
      <c r="H20" s="203">
        <v>14.16</v>
      </c>
      <c r="I20" s="203">
        <v>18.67</v>
      </c>
      <c r="J20" s="203">
        <v>14.68</v>
      </c>
      <c r="K20" s="203">
        <v>23.35</v>
      </c>
      <c r="L20" s="203">
        <v>12.1</v>
      </c>
      <c r="M20" s="203">
        <v>6.1</v>
      </c>
      <c r="N20" s="203">
        <v>13.7</v>
      </c>
      <c r="O20" s="203">
        <v>14.8</v>
      </c>
      <c r="P20" s="203">
        <v>9.8</v>
      </c>
      <c r="Q20" s="203">
        <v>12.68</v>
      </c>
      <c r="R20" s="203">
        <v>15.3</v>
      </c>
      <c r="S20" s="203">
        <v>17.3</v>
      </c>
      <c r="T20" s="203">
        <v>18.8</v>
      </c>
      <c r="U20" s="203">
        <v>20.6</v>
      </c>
      <c r="V20" s="203">
        <v>12.9</v>
      </c>
      <c r="W20" s="203">
        <v>15.6</v>
      </c>
      <c r="X20" s="203">
        <v>15.3</v>
      </c>
      <c r="Y20" s="203">
        <v>16.84</v>
      </c>
      <c r="Z20" s="203">
        <v>15.18</v>
      </c>
      <c r="AA20" s="64"/>
      <c r="AB20" s="66"/>
      <c r="AC20" s="66"/>
      <c r="AD20" s="66"/>
      <c r="AE20" s="66"/>
      <c r="AF20" s="66"/>
      <c r="AG20" s="66"/>
      <c r="AH20" s="66"/>
      <c r="AI20" s="66"/>
      <c r="AJ20" s="66"/>
      <c r="AK20" s="66"/>
      <c r="AL20" s="66"/>
      <c r="AM20" s="66"/>
      <c r="AN20" s="66"/>
      <c r="AO20" s="66"/>
      <c r="AP20" s="66"/>
      <c r="AQ20" s="66"/>
      <c r="AR20" s="66"/>
      <c r="AS20" s="66"/>
      <c r="AT20" s="66"/>
      <c r="AU20" s="66"/>
      <c r="AV20" s="66"/>
    </row>
    <row r="21" spans="1:48" s="70" customFormat="1" ht="39" customHeight="1">
      <c r="A21" s="182">
        <v>9</v>
      </c>
      <c r="B21" s="183" t="s">
        <v>250</v>
      </c>
      <c r="C21" s="184" t="s">
        <v>12</v>
      </c>
      <c r="D21" s="216">
        <v>30.3</v>
      </c>
      <c r="E21" s="202">
        <v>28.6</v>
      </c>
      <c r="F21" s="203">
        <v>29.3</v>
      </c>
      <c r="G21" s="327">
        <v>28.3</v>
      </c>
      <c r="H21" s="203">
        <v>25.5</v>
      </c>
      <c r="I21" s="203">
        <v>27.9</v>
      </c>
      <c r="J21" s="203">
        <v>24.2</v>
      </c>
      <c r="K21" s="203">
        <v>25.1</v>
      </c>
      <c r="L21" s="203">
        <v>25.9</v>
      </c>
      <c r="M21" s="203">
        <v>8.8</v>
      </c>
      <c r="N21" s="203">
        <v>23.9</v>
      </c>
      <c r="O21" s="203">
        <v>29.1</v>
      </c>
      <c r="P21" s="203">
        <v>24.58</v>
      </c>
      <c r="Q21" s="203">
        <v>30.1</v>
      </c>
      <c r="R21" s="203">
        <v>27.97</v>
      </c>
      <c r="S21" s="203">
        <v>30.1</v>
      </c>
      <c r="T21" s="203">
        <v>39.7</v>
      </c>
      <c r="U21" s="203">
        <v>39.7</v>
      </c>
      <c r="V21" s="203">
        <v>26.28</v>
      </c>
      <c r="W21" s="203">
        <v>39.2</v>
      </c>
      <c r="X21" s="203">
        <v>36.77</v>
      </c>
      <c r="Y21" s="203">
        <v>39.2</v>
      </c>
      <c r="Z21" s="203">
        <v>28.3</v>
      </c>
      <c r="AA21" s="23"/>
      <c r="AB21" s="67"/>
      <c r="AC21" s="67"/>
      <c r="AD21" s="67"/>
      <c r="AE21" s="67"/>
      <c r="AF21" s="67"/>
      <c r="AG21" s="67"/>
      <c r="AH21" s="67"/>
      <c r="AI21" s="67"/>
      <c r="AJ21" s="67"/>
      <c r="AK21" s="67"/>
      <c r="AL21" s="67"/>
      <c r="AM21" s="67"/>
      <c r="AN21" s="67"/>
      <c r="AO21" s="67"/>
      <c r="AP21" s="67"/>
      <c r="AQ21" s="67"/>
      <c r="AR21" s="67"/>
      <c r="AS21" s="67"/>
      <c r="AT21" s="67"/>
      <c r="AU21" s="67"/>
      <c r="AV21" s="67"/>
    </row>
    <row r="22" spans="1:48" s="70" customFormat="1" ht="29.25" customHeight="1">
      <c r="A22" s="185"/>
      <c r="B22" s="186" t="s">
        <v>325</v>
      </c>
      <c r="C22" s="187" t="s">
        <v>12</v>
      </c>
      <c r="D22" s="217">
        <v>31.9</v>
      </c>
      <c r="E22" s="202">
        <v>30.9</v>
      </c>
      <c r="F22" s="203">
        <v>30.69</v>
      </c>
      <c r="G22" s="301">
        <v>30.5</v>
      </c>
      <c r="H22" s="203">
        <v>26</v>
      </c>
      <c r="I22" s="203">
        <v>28.19</v>
      </c>
      <c r="J22" s="203">
        <v>24.2</v>
      </c>
      <c r="K22" s="203">
        <v>25.15</v>
      </c>
      <c r="L22" s="203">
        <v>26.05</v>
      </c>
      <c r="M22" s="203">
        <v>11.8</v>
      </c>
      <c r="N22" s="203">
        <v>25.15</v>
      </c>
      <c r="O22" s="203">
        <v>29.57</v>
      </c>
      <c r="P22" s="203">
        <v>25.06</v>
      </c>
      <c r="Q22" s="203">
        <v>30.8</v>
      </c>
      <c r="R22" s="203">
        <v>27.97</v>
      </c>
      <c r="S22" s="203">
        <v>35.4</v>
      </c>
      <c r="T22" s="203">
        <v>39.7</v>
      </c>
      <c r="U22" s="203">
        <v>39.7</v>
      </c>
      <c r="V22" s="203">
        <v>26.57</v>
      </c>
      <c r="W22" s="203">
        <v>39.2</v>
      </c>
      <c r="X22" s="203">
        <v>36.7</v>
      </c>
      <c r="Y22" s="203">
        <v>41.2</v>
      </c>
      <c r="Z22" s="203">
        <v>28.3</v>
      </c>
      <c r="AA22" s="64"/>
      <c r="AB22" s="63"/>
      <c r="AC22" s="67"/>
      <c r="AD22" s="67"/>
      <c r="AE22" s="67"/>
      <c r="AF22" s="67"/>
      <c r="AG22" s="67"/>
      <c r="AH22" s="67"/>
      <c r="AI22" s="67"/>
      <c r="AJ22" s="67"/>
      <c r="AK22" s="67"/>
      <c r="AL22" s="67"/>
      <c r="AM22" s="67"/>
      <c r="AN22" s="67"/>
      <c r="AO22" s="67"/>
      <c r="AP22" s="67"/>
      <c r="AQ22" s="67"/>
      <c r="AR22" s="67"/>
      <c r="AS22" s="67"/>
      <c r="AT22" s="67"/>
      <c r="AU22" s="67"/>
      <c r="AV22" s="67"/>
    </row>
    <row r="23" spans="1:48" s="70" customFormat="1" ht="32.25" customHeight="1">
      <c r="A23" s="188">
        <v>10</v>
      </c>
      <c r="B23" s="189" t="s">
        <v>249</v>
      </c>
      <c r="C23" s="190" t="s">
        <v>12</v>
      </c>
      <c r="D23" s="216">
        <f>1206/1549*100</f>
        <v>77.85668173014848</v>
      </c>
      <c r="E23" s="202">
        <v>79.9</v>
      </c>
      <c r="F23" s="203" t="s">
        <v>437</v>
      </c>
      <c r="G23" s="301" t="s">
        <v>437</v>
      </c>
      <c r="H23" s="206">
        <v>92</v>
      </c>
      <c r="I23" s="206">
        <v>87</v>
      </c>
      <c r="J23" s="206">
        <v>96.7</v>
      </c>
      <c r="K23" s="206">
        <v>75.2</v>
      </c>
      <c r="L23" s="206">
        <v>95.1</v>
      </c>
      <c r="M23" s="206">
        <v>100</v>
      </c>
      <c r="N23" s="206">
        <v>96.2</v>
      </c>
      <c r="O23" s="206">
        <v>94.7</v>
      </c>
      <c r="P23" s="206">
        <v>98.5</v>
      </c>
      <c r="Q23" s="206">
        <v>75</v>
      </c>
      <c r="R23" s="206">
        <v>71.4</v>
      </c>
      <c r="S23" s="206">
        <v>85</v>
      </c>
      <c r="T23" s="206">
        <v>35.1</v>
      </c>
      <c r="U23" s="206">
        <v>39.6</v>
      </c>
      <c r="V23" s="206">
        <v>80.5</v>
      </c>
      <c r="W23" s="206">
        <v>90.7</v>
      </c>
      <c r="X23" s="206">
        <v>44.2</v>
      </c>
      <c r="Y23" s="206">
        <v>90.2</v>
      </c>
      <c r="Z23" s="206">
        <v>64.7</v>
      </c>
      <c r="AA23" s="69"/>
      <c r="AB23" s="68">
        <f>AA23/19</f>
        <v>0</v>
      </c>
      <c r="AC23" s="62"/>
      <c r="AD23" s="62"/>
      <c r="AE23" s="62"/>
      <c r="AF23" s="62"/>
      <c r="AG23" s="62"/>
      <c r="AH23" s="62"/>
      <c r="AI23" s="62"/>
      <c r="AJ23" s="62"/>
      <c r="AK23" s="62"/>
      <c r="AL23" s="62"/>
      <c r="AM23" s="62"/>
      <c r="AN23" s="62"/>
      <c r="AO23" s="62"/>
      <c r="AP23" s="62"/>
      <c r="AQ23" s="62"/>
      <c r="AR23" s="62"/>
      <c r="AS23" s="62"/>
      <c r="AT23" s="62"/>
      <c r="AU23" s="62"/>
      <c r="AV23" s="62"/>
    </row>
    <row r="24" spans="1:48" s="73" customFormat="1" ht="21" customHeight="1">
      <c r="A24" s="176" t="s">
        <v>30</v>
      </c>
      <c r="B24" s="177" t="s">
        <v>247</v>
      </c>
      <c r="C24" s="178"/>
      <c r="D24" s="207"/>
      <c r="E24" s="207">
        <f>E27+E26</f>
        <v>21</v>
      </c>
      <c r="F24" s="207">
        <f>F27+F26</f>
        <v>21</v>
      </c>
      <c r="G24" s="326">
        <f>G27+G26</f>
        <v>21</v>
      </c>
      <c r="H24" s="208"/>
      <c r="I24" s="208"/>
      <c r="J24" s="208"/>
      <c r="K24" s="208"/>
      <c r="L24" s="208"/>
      <c r="M24" s="208"/>
      <c r="N24" s="208"/>
      <c r="O24" s="208"/>
      <c r="P24" s="208"/>
      <c r="Q24" s="208"/>
      <c r="R24" s="208"/>
      <c r="S24" s="208"/>
      <c r="T24" s="208"/>
      <c r="U24" s="208"/>
      <c r="V24" s="208"/>
      <c r="W24" s="208"/>
      <c r="X24" s="208"/>
      <c r="Y24" s="208"/>
      <c r="Z24" s="208"/>
      <c r="AA24" s="61"/>
      <c r="AB24" s="74"/>
      <c r="AC24" s="74"/>
      <c r="AD24" s="74"/>
      <c r="AE24" s="74"/>
      <c r="AF24" s="74"/>
      <c r="AG24" s="74"/>
      <c r="AH24" s="74"/>
      <c r="AI24" s="74"/>
      <c r="AJ24" s="74"/>
      <c r="AK24" s="74"/>
      <c r="AL24" s="74"/>
      <c r="AM24" s="74"/>
      <c r="AN24" s="74"/>
      <c r="AO24" s="74"/>
      <c r="AP24" s="74"/>
      <c r="AQ24" s="74"/>
      <c r="AR24" s="74"/>
      <c r="AS24" s="74"/>
      <c r="AT24" s="74"/>
      <c r="AU24" s="74"/>
      <c r="AV24" s="74"/>
    </row>
    <row r="25" spans="1:48" s="70" customFormat="1" ht="21" customHeight="1">
      <c r="A25" s="185" t="s">
        <v>6</v>
      </c>
      <c r="B25" s="186" t="s">
        <v>332</v>
      </c>
      <c r="C25" s="187"/>
      <c r="D25" s="218"/>
      <c r="E25" s="209"/>
      <c r="F25" s="205"/>
      <c r="G25" s="245"/>
      <c r="H25" s="205"/>
      <c r="I25" s="205"/>
      <c r="J25" s="205"/>
      <c r="K25" s="205"/>
      <c r="L25" s="205"/>
      <c r="M25" s="205"/>
      <c r="N25" s="205"/>
      <c r="O25" s="205"/>
      <c r="P25" s="205"/>
      <c r="Q25" s="205"/>
      <c r="R25" s="205"/>
      <c r="S25" s="205"/>
      <c r="T25" s="205"/>
      <c r="U25" s="205"/>
      <c r="V25" s="205"/>
      <c r="W25" s="205"/>
      <c r="X25" s="205"/>
      <c r="Y25" s="205"/>
      <c r="Z25" s="205"/>
      <c r="AA25" s="76"/>
      <c r="AB25" s="66"/>
      <c r="AC25" s="66"/>
      <c r="AD25" s="66"/>
      <c r="AE25" s="66"/>
      <c r="AF25" s="66"/>
      <c r="AG25" s="66"/>
      <c r="AH25" s="66"/>
      <c r="AI25" s="66"/>
      <c r="AJ25" s="66"/>
      <c r="AK25" s="66"/>
      <c r="AL25" s="66"/>
      <c r="AM25" s="66"/>
      <c r="AN25" s="66"/>
      <c r="AO25" s="66"/>
      <c r="AP25" s="66"/>
      <c r="AQ25" s="66"/>
      <c r="AR25" s="66"/>
      <c r="AS25" s="66"/>
      <c r="AT25" s="66"/>
      <c r="AU25" s="66"/>
      <c r="AV25" s="66"/>
    </row>
    <row r="26" spans="1:48" s="70" customFormat="1" ht="21" customHeight="1">
      <c r="A26" s="182">
        <v>1</v>
      </c>
      <c r="B26" s="183" t="s">
        <v>333</v>
      </c>
      <c r="C26" s="184" t="s">
        <v>334</v>
      </c>
      <c r="D26" s="209"/>
      <c r="E26" s="209">
        <v>1</v>
      </c>
      <c r="F26" s="206">
        <v>1</v>
      </c>
      <c r="G26" s="245">
        <v>1</v>
      </c>
      <c r="H26" s="206">
        <v>0</v>
      </c>
      <c r="I26" s="206">
        <v>0</v>
      </c>
      <c r="J26" s="206">
        <v>0</v>
      </c>
      <c r="K26" s="206">
        <v>0</v>
      </c>
      <c r="L26" s="206">
        <v>0</v>
      </c>
      <c r="M26" s="206">
        <v>0</v>
      </c>
      <c r="N26" s="206">
        <v>0</v>
      </c>
      <c r="O26" s="206">
        <v>0</v>
      </c>
      <c r="P26" s="206">
        <v>0</v>
      </c>
      <c r="Q26" s="206">
        <v>0</v>
      </c>
      <c r="R26" s="206">
        <v>0</v>
      </c>
      <c r="S26" s="206">
        <v>0</v>
      </c>
      <c r="T26" s="206">
        <v>0</v>
      </c>
      <c r="U26" s="206">
        <v>0</v>
      </c>
      <c r="V26" s="206">
        <v>0</v>
      </c>
      <c r="W26" s="206">
        <v>0</v>
      </c>
      <c r="X26" s="206">
        <v>0</v>
      </c>
      <c r="Y26" s="206">
        <v>1</v>
      </c>
      <c r="Z26" s="206">
        <v>0</v>
      </c>
      <c r="AA26" s="77"/>
      <c r="AB26" s="67"/>
      <c r="AC26" s="67"/>
      <c r="AD26" s="67"/>
      <c r="AE26" s="67"/>
      <c r="AF26" s="67"/>
      <c r="AG26" s="67"/>
      <c r="AH26" s="67"/>
      <c r="AI26" s="67"/>
      <c r="AJ26" s="67"/>
      <c r="AK26" s="67"/>
      <c r="AL26" s="67"/>
      <c r="AM26" s="67"/>
      <c r="AN26" s="67"/>
      <c r="AO26" s="67"/>
      <c r="AP26" s="67"/>
      <c r="AQ26" s="67"/>
      <c r="AR26" s="67"/>
      <c r="AS26" s="67"/>
      <c r="AT26" s="67"/>
      <c r="AU26" s="67"/>
      <c r="AV26" s="67"/>
    </row>
    <row r="27" spans="1:48" s="70" customFormat="1" ht="21" customHeight="1">
      <c r="A27" s="185" t="s">
        <v>6</v>
      </c>
      <c r="B27" s="186" t="s">
        <v>341</v>
      </c>
      <c r="C27" s="187"/>
      <c r="D27" s="218"/>
      <c r="E27" s="209">
        <f>E28+E29+E30</f>
        <v>20</v>
      </c>
      <c r="F27" s="209">
        <f>F28+F29+F30</f>
        <v>20</v>
      </c>
      <c r="G27" s="245">
        <f>G28+G29+G30</f>
        <v>20</v>
      </c>
      <c r="H27" s="209"/>
      <c r="I27" s="209"/>
      <c r="J27" s="209"/>
      <c r="K27" s="209"/>
      <c r="L27" s="209"/>
      <c r="M27" s="209"/>
      <c r="N27" s="209"/>
      <c r="O27" s="209"/>
      <c r="P27" s="209"/>
      <c r="Q27" s="209"/>
      <c r="R27" s="209"/>
      <c r="S27" s="209"/>
      <c r="T27" s="209"/>
      <c r="U27" s="209"/>
      <c r="V27" s="209"/>
      <c r="W27" s="209"/>
      <c r="X27" s="209"/>
      <c r="Y27" s="209"/>
      <c r="Z27" s="209"/>
      <c r="AA27" s="76"/>
      <c r="AB27" s="66"/>
      <c r="AC27" s="66"/>
      <c r="AD27" s="66"/>
      <c r="AE27" s="66"/>
      <c r="AF27" s="66"/>
      <c r="AG27" s="66"/>
      <c r="AH27" s="66"/>
      <c r="AI27" s="66"/>
      <c r="AJ27" s="66"/>
      <c r="AK27" s="66"/>
      <c r="AL27" s="66"/>
      <c r="AM27" s="66"/>
      <c r="AN27" s="66"/>
      <c r="AO27" s="66"/>
      <c r="AP27" s="66"/>
      <c r="AQ27" s="66"/>
      <c r="AR27" s="66"/>
      <c r="AS27" s="66"/>
      <c r="AT27" s="66"/>
      <c r="AU27" s="66"/>
      <c r="AV27" s="66"/>
    </row>
    <row r="28" spans="1:48" s="70" customFormat="1" ht="21" customHeight="1">
      <c r="A28" s="182">
        <v>1</v>
      </c>
      <c r="B28" s="183" t="s">
        <v>246</v>
      </c>
      <c r="C28" s="184" t="s">
        <v>245</v>
      </c>
      <c r="D28" s="209"/>
      <c r="E28" s="209">
        <v>1</v>
      </c>
      <c r="F28" s="205">
        <v>1</v>
      </c>
      <c r="G28" s="245">
        <v>1</v>
      </c>
      <c r="H28" s="205"/>
      <c r="I28" s="205"/>
      <c r="J28" s="205"/>
      <c r="K28" s="205"/>
      <c r="L28" s="205"/>
      <c r="M28" s="205"/>
      <c r="N28" s="205"/>
      <c r="O28" s="205"/>
      <c r="P28" s="205"/>
      <c r="Q28" s="205"/>
      <c r="R28" s="205"/>
      <c r="S28" s="205"/>
      <c r="T28" s="205"/>
      <c r="U28" s="205"/>
      <c r="V28" s="205"/>
      <c r="W28" s="205"/>
      <c r="X28" s="205"/>
      <c r="Y28" s="205"/>
      <c r="Z28" s="205"/>
      <c r="AA28" s="77"/>
      <c r="AB28" s="67"/>
      <c r="AC28" s="67"/>
      <c r="AD28" s="67"/>
      <c r="AE28" s="67"/>
      <c r="AF28" s="67"/>
      <c r="AG28" s="67"/>
      <c r="AH28" s="67"/>
      <c r="AI28" s="67"/>
      <c r="AJ28" s="67"/>
      <c r="AK28" s="67"/>
      <c r="AL28" s="67"/>
      <c r="AM28" s="67"/>
      <c r="AN28" s="67"/>
      <c r="AO28" s="67"/>
      <c r="AP28" s="67"/>
      <c r="AQ28" s="67"/>
      <c r="AR28" s="67"/>
      <c r="AS28" s="67"/>
      <c r="AT28" s="67"/>
      <c r="AU28" s="67"/>
      <c r="AV28" s="67"/>
    </row>
    <row r="29" spans="1:48" s="70" customFormat="1" ht="21" customHeight="1">
      <c r="A29" s="182">
        <v>2</v>
      </c>
      <c r="B29" s="183" t="s">
        <v>244</v>
      </c>
      <c r="C29" s="184" t="s">
        <v>243</v>
      </c>
      <c r="D29" s="209"/>
      <c r="E29" s="209"/>
      <c r="F29" s="206"/>
      <c r="G29" s="245"/>
      <c r="H29" s="206"/>
      <c r="I29" s="206"/>
      <c r="J29" s="206"/>
      <c r="K29" s="206"/>
      <c r="L29" s="206"/>
      <c r="M29" s="206"/>
      <c r="N29" s="206"/>
      <c r="O29" s="206"/>
      <c r="P29" s="206"/>
      <c r="Q29" s="206"/>
      <c r="R29" s="206"/>
      <c r="S29" s="206"/>
      <c r="T29" s="206"/>
      <c r="U29" s="206"/>
      <c r="V29" s="206"/>
      <c r="W29" s="206"/>
      <c r="X29" s="206"/>
      <c r="Y29" s="206"/>
      <c r="Z29" s="206"/>
      <c r="AA29" s="77"/>
      <c r="AB29" s="67"/>
      <c r="AC29" s="67"/>
      <c r="AD29" s="67"/>
      <c r="AE29" s="67"/>
      <c r="AF29" s="67"/>
      <c r="AG29" s="67"/>
      <c r="AH29" s="67"/>
      <c r="AI29" s="67"/>
      <c r="AJ29" s="67"/>
      <c r="AK29" s="67"/>
      <c r="AL29" s="67"/>
      <c r="AM29" s="67"/>
      <c r="AN29" s="67"/>
      <c r="AO29" s="67"/>
      <c r="AP29" s="67"/>
      <c r="AQ29" s="67"/>
      <c r="AR29" s="67"/>
      <c r="AS29" s="67"/>
      <c r="AT29" s="67"/>
      <c r="AU29" s="67"/>
      <c r="AV29" s="67"/>
    </row>
    <row r="30" spans="1:48" s="70" customFormat="1" ht="21" customHeight="1">
      <c r="A30" s="182">
        <v>3</v>
      </c>
      <c r="B30" s="183" t="s">
        <v>242</v>
      </c>
      <c r="C30" s="184" t="s">
        <v>241</v>
      </c>
      <c r="D30" s="209"/>
      <c r="E30" s="209">
        <v>19</v>
      </c>
      <c r="F30" s="205">
        <v>19</v>
      </c>
      <c r="G30" s="245">
        <v>19</v>
      </c>
      <c r="H30" s="205"/>
      <c r="I30" s="205"/>
      <c r="J30" s="205"/>
      <c r="K30" s="205"/>
      <c r="L30" s="205"/>
      <c r="M30" s="205"/>
      <c r="N30" s="205"/>
      <c r="O30" s="205"/>
      <c r="P30" s="205"/>
      <c r="Q30" s="205"/>
      <c r="R30" s="205"/>
      <c r="S30" s="205"/>
      <c r="T30" s="205"/>
      <c r="U30" s="205"/>
      <c r="V30" s="205"/>
      <c r="W30" s="205"/>
      <c r="X30" s="205"/>
      <c r="Y30" s="205"/>
      <c r="Z30" s="205"/>
      <c r="AA30" s="77"/>
      <c r="AB30" s="67"/>
      <c r="AC30" s="67"/>
      <c r="AD30" s="67"/>
      <c r="AE30" s="67"/>
      <c r="AF30" s="67"/>
      <c r="AG30" s="67"/>
      <c r="AH30" s="67"/>
      <c r="AI30" s="67"/>
      <c r="AJ30" s="67"/>
      <c r="AK30" s="67"/>
      <c r="AL30" s="67"/>
      <c r="AM30" s="67"/>
      <c r="AN30" s="67"/>
      <c r="AO30" s="67"/>
      <c r="AP30" s="67"/>
      <c r="AQ30" s="67"/>
      <c r="AR30" s="67"/>
      <c r="AS30" s="67"/>
      <c r="AT30" s="67"/>
      <c r="AU30" s="67"/>
      <c r="AV30" s="67"/>
    </row>
    <row r="31" spans="1:48" s="70" customFormat="1" ht="21" customHeight="1">
      <c r="A31" s="182">
        <v>4</v>
      </c>
      <c r="B31" s="183" t="s">
        <v>240</v>
      </c>
      <c r="C31" s="184" t="s">
        <v>12</v>
      </c>
      <c r="D31" s="209"/>
      <c r="E31" s="209">
        <v>100</v>
      </c>
      <c r="F31" s="205">
        <v>19</v>
      </c>
      <c r="G31" s="245">
        <v>19</v>
      </c>
      <c r="H31" s="205"/>
      <c r="I31" s="205"/>
      <c r="J31" s="205"/>
      <c r="K31" s="205"/>
      <c r="L31" s="205"/>
      <c r="M31" s="205"/>
      <c r="N31" s="205"/>
      <c r="O31" s="205"/>
      <c r="P31" s="205"/>
      <c r="Q31" s="205"/>
      <c r="R31" s="205"/>
      <c r="S31" s="205"/>
      <c r="T31" s="205"/>
      <c r="U31" s="205"/>
      <c r="V31" s="205"/>
      <c r="W31" s="205"/>
      <c r="X31" s="205"/>
      <c r="Y31" s="205"/>
      <c r="Z31" s="205"/>
      <c r="AA31" s="77"/>
      <c r="AB31" s="67"/>
      <c r="AC31" s="67"/>
      <c r="AD31" s="67"/>
      <c r="AE31" s="67"/>
      <c r="AF31" s="67"/>
      <c r="AG31" s="67"/>
      <c r="AH31" s="67"/>
      <c r="AI31" s="67"/>
      <c r="AJ31" s="67"/>
      <c r="AK31" s="67"/>
      <c r="AL31" s="67"/>
      <c r="AM31" s="67"/>
      <c r="AN31" s="67"/>
      <c r="AO31" s="67"/>
      <c r="AP31" s="67"/>
      <c r="AQ31" s="67"/>
      <c r="AR31" s="67"/>
      <c r="AS31" s="67"/>
      <c r="AT31" s="67"/>
      <c r="AU31" s="67"/>
      <c r="AV31" s="67"/>
    </row>
    <row r="32" spans="1:48" s="73" customFormat="1" ht="21" customHeight="1">
      <c r="A32" s="176" t="s">
        <v>45</v>
      </c>
      <c r="B32" s="177" t="s">
        <v>239</v>
      </c>
      <c r="C32" s="178" t="s">
        <v>231</v>
      </c>
      <c r="D32" s="207"/>
      <c r="E32" s="207">
        <f>E38+E40+E35</f>
        <v>312</v>
      </c>
      <c r="F32" s="207">
        <v>312</v>
      </c>
      <c r="G32" s="326">
        <v>312</v>
      </c>
      <c r="H32" s="208"/>
      <c r="I32" s="208"/>
      <c r="J32" s="208"/>
      <c r="K32" s="208"/>
      <c r="L32" s="208"/>
      <c r="M32" s="208"/>
      <c r="N32" s="208"/>
      <c r="O32" s="208"/>
      <c r="P32" s="208"/>
      <c r="Q32" s="208"/>
      <c r="R32" s="208"/>
      <c r="S32" s="208"/>
      <c r="T32" s="208"/>
      <c r="U32" s="208"/>
      <c r="V32" s="208"/>
      <c r="W32" s="208"/>
      <c r="X32" s="208"/>
      <c r="Y32" s="208"/>
      <c r="Z32" s="208"/>
      <c r="AA32" s="61"/>
      <c r="AB32" s="78"/>
      <c r="AC32" s="74"/>
      <c r="AD32" s="74"/>
      <c r="AE32" s="74"/>
      <c r="AF32" s="74"/>
      <c r="AG32" s="74"/>
      <c r="AH32" s="74"/>
      <c r="AI32" s="74"/>
      <c r="AJ32" s="74"/>
      <c r="AK32" s="74"/>
      <c r="AL32" s="74"/>
      <c r="AM32" s="74"/>
      <c r="AN32" s="74"/>
      <c r="AO32" s="74"/>
      <c r="AP32" s="74"/>
      <c r="AQ32" s="74"/>
      <c r="AR32" s="74"/>
      <c r="AS32" s="74"/>
      <c r="AT32" s="74"/>
      <c r="AU32" s="74"/>
      <c r="AV32" s="74"/>
    </row>
    <row r="33" spans="1:48" s="70" customFormat="1" ht="21" customHeight="1">
      <c r="A33" s="185"/>
      <c r="B33" s="186" t="s">
        <v>238</v>
      </c>
      <c r="C33" s="187" t="s">
        <v>231</v>
      </c>
      <c r="D33" s="218"/>
      <c r="E33" s="209">
        <f>+E35+E37</f>
        <v>255</v>
      </c>
      <c r="F33" s="209">
        <v>255</v>
      </c>
      <c r="G33" s="245">
        <v>255</v>
      </c>
      <c r="H33" s="205"/>
      <c r="I33" s="205"/>
      <c r="J33" s="205"/>
      <c r="K33" s="205"/>
      <c r="L33" s="205"/>
      <c r="M33" s="205"/>
      <c r="N33" s="205"/>
      <c r="O33" s="205"/>
      <c r="P33" s="205"/>
      <c r="Q33" s="205"/>
      <c r="R33" s="205"/>
      <c r="S33" s="205"/>
      <c r="T33" s="205"/>
      <c r="U33" s="205"/>
      <c r="V33" s="205"/>
      <c r="W33" s="205"/>
      <c r="X33" s="205"/>
      <c r="Y33" s="205"/>
      <c r="Z33" s="205"/>
      <c r="AA33" s="77"/>
      <c r="AB33" s="67"/>
      <c r="AC33" s="67"/>
      <c r="AD33" s="67"/>
      <c r="AE33" s="67"/>
      <c r="AF33" s="67"/>
      <c r="AG33" s="67"/>
      <c r="AH33" s="67"/>
      <c r="AI33" s="67"/>
      <c r="AJ33" s="67"/>
      <c r="AK33" s="67"/>
      <c r="AL33" s="67"/>
      <c r="AM33" s="67"/>
      <c r="AN33" s="67"/>
      <c r="AO33" s="67"/>
      <c r="AP33" s="67"/>
      <c r="AQ33" s="67"/>
      <c r="AR33" s="67"/>
      <c r="AS33" s="67"/>
      <c r="AT33" s="67"/>
      <c r="AU33" s="67"/>
      <c r="AV33" s="67"/>
    </row>
    <row r="34" spans="1:48" s="70" customFormat="1" ht="21" customHeight="1">
      <c r="A34" s="185"/>
      <c r="B34" s="186" t="s">
        <v>237</v>
      </c>
      <c r="C34" s="187" t="s">
        <v>228</v>
      </c>
      <c r="D34" s="218"/>
      <c r="E34" s="209">
        <f>+E33/(E57/10000)</f>
        <v>27.18260313399424</v>
      </c>
      <c r="F34" s="209">
        <v>27.18260313399424</v>
      </c>
      <c r="G34" s="245">
        <v>27.18260313399424</v>
      </c>
      <c r="H34" s="206"/>
      <c r="I34" s="206"/>
      <c r="J34" s="206"/>
      <c r="K34" s="206"/>
      <c r="L34" s="206"/>
      <c r="M34" s="206"/>
      <c r="N34" s="206"/>
      <c r="O34" s="206"/>
      <c r="P34" s="206"/>
      <c r="Q34" s="206"/>
      <c r="R34" s="206"/>
      <c r="S34" s="206"/>
      <c r="T34" s="206"/>
      <c r="U34" s="206"/>
      <c r="V34" s="206"/>
      <c r="W34" s="206"/>
      <c r="X34" s="206"/>
      <c r="Y34" s="206"/>
      <c r="Z34" s="206"/>
      <c r="AA34" s="77"/>
      <c r="AB34" s="66"/>
      <c r="AC34" s="66"/>
      <c r="AD34" s="66"/>
      <c r="AE34" s="66"/>
      <c r="AF34" s="66"/>
      <c r="AG34" s="66"/>
      <c r="AH34" s="66"/>
      <c r="AI34" s="66"/>
      <c r="AJ34" s="66"/>
      <c r="AK34" s="66"/>
      <c r="AL34" s="66"/>
      <c r="AM34" s="66"/>
      <c r="AN34" s="66"/>
      <c r="AO34" s="66"/>
      <c r="AP34" s="66"/>
      <c r="AQ34" s="66"/>
      <c r="AR34" s="66"/>
      <c r="AS34" s="66"/>
      <c r="AT34" s="66"/>
      <c r="AU34" s="66"/>
      <c r="AV34" s="66"/>
    </row>
    <row r="35" spans="1:48" s="70" customFormat="1" ht="21" customHeight="1">
      <c r="A35" s="188">
        <v>1</v>
      </c>
      <c r="B35" s="189" t="s">
        <v>236</v>
      </c>
      <c r="C35" s="190" t="s">
        <v>231</v>
      </c>
      <c r="D35" s="210"/>
      <c r="E35" s="210">
        <f>E36</f>
        <v>20</v>
      </c>
      <c r="F35" s="206">
        <v>20</v>
      </c>
      <c r="G35" s="246">
        <v>20</v>
      </c>
      <c r="H35" s="206"/>
      <c r="I35" s="206"/>
      <c r="J35" s="206"/>
      <c r="K35" s="206"/>
      <c r="L35" s="206"/>
      <c r="M35" s="206"/>
      <c r="N35" s="206"/>
      <c r="O35" s="206"/>
      <c r="P35" s="206"/>
      <c r="Q35" s="206"/>
      <c r="R35" s="206"/>
      <c r="S35" s="206"/>
      <c r="T35" s="206"/>
      <c r="U35" s="206"/>
      <c r="V35" s="206"/>
      <c r="W35" s="206"/>
      <c r="X35" s="206"/>
      <c r="Y35" s="206"/>
      <c r="Z35" s="206"/>
      <c r="AA35" s="79"/>
      <c r="AB35" s="80"/>
      <c r="AC35" s="80"/>
      <c r="AD35" s="80"/>
      <c r="AE35" s="80"/>
      <c r="AF35" s="80"/>
      <c r="AG35" s="80"/>
      <c r="AH35" s="80"/>
      <c r="AI35" s="80"/>
      <c r="AJ35" s="80"/>
      <c r="AK35" s="80"/>
      <c r="AL35" s="80"/>
      <c r="AM35" s="80"/>
      <c r="AN35" s="80"/>
      <c r="AO35" s="80"/>
      <c r="AP35" s="80"/>
      <c r="AQ35" s="80"/>
      <c r="AR35" s="80"/>
      <c r="AS35" s="80"/>
      <c r="AT35" s="80"/>
      <c r="AU35" s="80"/>
      <c r="AV35" s="80"/>
    </row>
    <row r="36" spans="1:48" s="70" customFormat="1" ht="21" customHeight="1">
      <c r="A36" s="188" t="s">
        <v>340</v>
      </c>
      <c r="B36" s="189" t="s">
        <v>235</v>
      </c>
      <c r="C36" s="190" t="s">
        <v>231</v>
      </c>
      <c r="D36" s="210"/>
      <c r="E36" s="210">
        <v>20</v>
      </c>
      <c r="F36" s="206">
        <v>20</v>
      </c>
      <c r="G36" s="328">
        <v>20</v>
      </c>
      <c r="H36" s="206"/>
      <c r="I36" s="206"/>
      <c r="J36" s="206"/>
      <c r="K36" s="206"/>
      <c r="L36" s="206"/>
      <c r="M36" s="206">
        <v>0</v>
      </c>
      <c r="N36" s="206"/>
      <c r="O36" s="206"/>
      <c r="P36" s="206"/>
      <c r="Q36" s="206"/>
      <c r="R36" s="206"/>
      <c r="S36" s="206"/>
      <c r="T36" s="206"/>
      <c r="U36" s="206"/>
      <c r="V36" s="206"/>
      <c r="W36" s="206"/>
      <c r="X36" s="206"/>
      <c r="Y36" s="206"/>
      <c r="Z36" s="206"/>
      <c r="AA36" s="79"/>
      <c r="AB36" s="62"/>
      <c r="AC36" s="62"/>
      <c r="AD36" s="62"/>
      <c r="AE36" s="62"/>
      <c r="AF36" s="62"/>
      <c r="AG36" s="62"/>
      <c r="AH36" s="62"/>
      <c r="AI36" s="62"/>
      <c r="AJ36" s="62"/>
      <c r="AK36" s="62"/>
      <c r="AL36" s="62"/>
      <c r="AM36" s="62"/>
      <c r="AN36" s="62"/>
      <c r="AO36" s="62"/>
      <c r="AP36" s="62"/>
      <c r="AQ36" s="62"/>
      <c r="AR36" s="62"/>
      <c r="AS36" s="62"/>
      <c r="AT36" s="62"/>
      <c r="AU36" s="62"/>
      <c r="AV36" s="62"/>
    </row>
    <row r="37" spans="1:48" s="70" customFormat="1" ht="21" customHeight="1">
      <c r="A37" s="182">
        <v>2</v>
      </c>
      <c r="B37" s="183" t="s">
        <v>234</v>
      </c>
      <c r="C37" s="184" t="s">
        <v>231</v>
      </c>
      <c r="D37" s="209"/>
      <c r="E37" s="209">
        <v>235</v>
      </c>
      <c r="F37" s="205">
        <v>235</v>
      </c>
      <c r="G37" s="329">
        <v>235</v>
      </c>
      <c r="H37" s="205"/>
      <c r="I37" s="205"/>
      <c r="J37" s="205"/>
      <c r="K37" s="205"/>
      <c r="L37" s="205"/>
      <c r="M37" s="205"/>
      <c r="N37" s="205"/>
      <c r="O37" s="205"/>
      <c r="P37" s="205"/>
      <c r="Q37" s="205"/>
      <c r="R37" s="205"/>
      <c r="S37" s="205"/>
      <c r="T37" s="205"/>
      <c r="U37" s="205"/>
      <c r="V37" s="205"/>
      <c r="W37" s="205"/>
      <c r="X37" s="205"/>
      <c r="Y37" s="205"/>
      <c r="Z37" s="205"/>
      <c r="AA37" s="77"/>
      <c r="AB37" s="67"/>
      <c r="AC37" s="67"/>
      <c r="AD37" s="67"/>
      <c r="AE37" s="67"/>
      <c r="AF37" s="67"/>
      <c r="AG37" s="67"/>
      <c r="AH37" s="67"/>
      <c r="AI37" s="67"/>
      <c r="AJ37" s="67"/>
      <c r="AK37" s="67"/>
      <c r="AL37" s="67"/>
      <c r="AM37" s="67"/>
      <c r="AN37" s="67"/>
      <c r="AO37" s="67"/>
      <c r="AP37" s="67"/>
      <c r="AQ37" s="67"/>
      <c r="AR37" s="67"/>
      <c r="AS37" s="67"/>
      <c r="AT37" s="67"/>
      <c r="AU37" s="67"/>
      <c r="AV37" s="67"/>
    </row>
    <row r="38" spans="1:48" s="70" customFormat="1" ht="21" customHeight="1">
      <c r="A38" s="182" t="s">
        <v>340</v>
      </c>
      <c r="B38" s="183" t="s">
        <v>233</v>
      </c>
      <c r="C38" s="184" t="s">
        <v>231</v>
      </c>
      <c r="D38" s="209"/>
      <c r="E38" s="209">
        <v>235</v>
      </c>
      <c r="F38" s="205">
        <v>235</v>
      </c>
      <c r="G38" s="329">
        <v>235</v>
      </c>
      <c r="H38" s="205"/>
      <c r="I38" s="205"/>
      <c r="J38" s="205"/>
      <c r="K38" s="205"/>
      <c r="L38" s="205"/>
      <c r="M38" s="205"/>
      <c r="N38" s="205"/>
      <c r="O38" s="205"/>
      <c r="P38" s="205"/>
      <c r="Q38" s="205"/>
      <c r="R38" s="205"/>
      <c r="S38" s="205"/>
      <c r="T38" s="205"/>
      <c r="U38" s="205"/>
      <c r="V38" s="205"/>
      <c r="W38" s="205"/>
      <c r="X38" s="205"/>
      <c r="Y38" s="205"/>
      <c r="Z38" s="205"/>
      <c r="AA38" s="77"/>
      <c r="AB38" s="67"/>
      <c r="AC38" s="67"/>
      <c r="AD38" s="67"/>
      <c r="AE38" s="67"/>
      <c r="AF38" s="67"/>
      <c r="AG38" s="67"/>
      <c r="AH38" s="67"/>
      <c r="AI38" s="67"/>
      <c r="AJ38" s="67"/>
      <c r="AK38" s="67"/>
      <c r="AL38" s="67"/>
      <c r="AM38" s="67"/>
      <c r="AN38" s="67"/>
      <c r="AO38" s="67"/>
      <c r="AP38" s="67"/>
      <c r="AQ38" s="67"/>
      <c r="AR38" s="67"/>
      <c r="AS38" s="67"/>
      <c r="AT38" s="67"/>
      <c r="AU38" s="67"/>
      <c r="AV38" s="67"/>
    </row>
    <row r="39" spans="1:48" s="70" customFormat="1" ht="21" customHeight="1">
      <c r="A39" s="182" t="s">
        <v>340</v>
      </c>
      <c r="B39" s="183" t="s">
        <v>232</v>
      </c>
      <c r="C39" s="184" t="s">
        <v>231</v>
      </c>
      <c r="D39" s="209"/>
      <c r="E39" s="209"/>
      <c r="F39" s="205">
        <v>0</v>
      </c>
      <c r="G39" s="329">
        <v>0</v>
      </c>
      <c r="H39" s="205"/>
      <c r="I39" s="205"/>
      <c r="J39" s="205"/>
      <c r="K39" s="205"/>
      <c r="L39" s="205"/>
      <c r="M39" s="205"/>
      <c r="N39" s="205"/>
      <c r="O39" s="205"/>
      <c r="P39" s="205"/>
      <c r="Q39" s="205"/>
      <c r="R39" s="205"/>
      <c r="S39" s="205"/>
      <c r="T39" s="205"/>
      <c r="U39" s="205"/>
      <c r="V39" s="205"/>
      <c r="W39" s="205"/>
      <c r="X39" s="205"/>
      <c r="Y39" s="205"/>
      <c r="Z39" s="205"/>
      <c r="AA39" s="77"/>
      <c r="AB39" s="67"/>
      <c r="AC39" s="67"/>
      <c r="AD39" s="67"/>
      <c r="AE39" s="67"/>
      <c r="AF39" s="67"/>
      <c r="AG39" s="67"/>
      <c r="AH39" s="67"/>
      <c r="AI39" s="67"/>
      <c r="AJ39" s="67"/>
      <c r="AK39" s="67"/>
      <c r="AL39" s="67"/>
      <c r="AM39" s="67"/>
      <c r="AN39" s="67"/>
      <c r="AO39" s="67"/>
      <c r="AP39" s="67"/>
      <c r="AQ39" s="67"/>
      <c r="AR39" s="67"/>
      <c r="AS39" s="67"/>
      <c r="AT39" s="67"/>
      <c r="AU39" s="67"/>
      <c r="AV39" s="67"/>
    </row>
    <row r="40" spans="1:48" s="70" customFormat="1" ht="21" customHeight="1">
      <c r="A40" s="182" t="s">
        <v>340</v>
      </c>
      <c r="B40" s="183" t="s">
        <v>447</v>
      </c>
      <c r="C40" s="184" t="s">
        <v>231</v>
      </c>
      <c r="D40" s="209"/>
      <c r="E40" s="209">
        <v>57</v>
      </c>
      <c r="F40" s="205">
        <v>57</v>
      </c>
      <c r="G40" s="329">
        <v>57</v>
      </c>
      <c r="H40" s="205"/>
      <c r="I40" s="205"/>
      <c r="J40" s="205"/>
      <c r="K40" s="205"/>
      <c r="L40" s="205"/>
      <c r="M40" s="205"/>
      <c r="N40" s="205"/>
      <c r="O40" s="205"/>
      <c r="P40" s="205"/>
      <c r="Q40" s="205"/>
      <c r="R40" s="205"/>
      <c r="S40" s="205"/>
      <c r="T40" s="205"/>
      <c r="U40" s="205"/>
      <c r="V40" s="205"/>
      <c r="W40" s="205"/>
      <c r="X40" s="205"/>
      <c r="Y40" s="205"/>
      <c r="Z40" s="205"/>
      <c r="AA40" s="77"/>
      <c r="AB40" s="67"/>
      <c r="AC40" s="67"/>
      <c r="AD40" s="67"/>
      <c r="AE40" s="67"/>
      <c r="AF40" s="67"/>
      <c r="AG40" s="67"/>
      <c r="AH40" s="67"/>
      <c r="AI40" s="67"/>
      <c r="AJ40" s="67"/>
      <c r="AK40" s="67"/>
      <c r="AL40" s="67"/>
      <c r="AM40" s="67"/>
      <c r="AN40" s="67"/>
      <c r="AO40" s="67"/>
      <c r="AP40" s="67"/>
      <c r="AQ40" s="67"/>
      <c r="AR40" s="67"/>
      <c r="AS40" s="67"/>
      <c r="AT40" s="67"/>
      <c r="AU40" s="67"/>
      <c r="AV40" s="67"/>
    </row>
    <row r="41" spans="1:48" s="73" customFormat="1" ht="21" customHeight="1">
      <c r="A41" s="176" t="s">
        <v>48</v>
      </c>
      <c r="B41" s="177" t="s">
        <v>366</v>
      </c>
      <c r="C41" s="178"/>
      <c r="D41" s="207"/>
      <c r="E41" s="207"/>
      <c r="F41" s="211"/>
      <c r="G41" s="331"/>
      <c r="H41" s="211"/>
      <c r="I41" s="211"/>
      <c r="J41" s="211"/>
      <c r="K41" s="211"/>
      <c r="L41" s="211"/>
      <c r="M41" s="211"/>
      <c r="N41" s="211"/>
      <c r="O41" s="211"/>
      <c r="P41" s="211"/>
      <c r="Q41" s="211"/>
      <c r="R41" s="211"/>
      <c r="S41" s="211"/>
      <c r="T41" s="211"/>
      <c r="U41" s="211"/>
      <c r="V41" s="211"/>
      <c r="W41" s="211"/>
      <c r="X41" s="211"/>
      <c r="Y41" s="211"/>
      <c r="Z41" s="211"/>
      <c r="AA41" s="61"/>
      <c r="AB41" s="74"/>
      <c r="AC41" s="74"/>
      <c r="AD41" s="74"/>
      <c r="AE41" s="74"/>
      <c r="AF41" s="74"/>
      <c r="AG41" s="74"/>
      <c r="AH41" s="74"/>
      <c r="AI41" s="74"/>
      <c r="AJ41" s="74"/>
      <c r="AK41" s="74"/>
      <c r="AL41" s="74"/>
      <c r="AM41" s="74"/>
      <c r="AN41" s="74"/>
      <c r="AO41" s="74"/>
      <c r="AP41" s="74"/>
      <c r="AQ41" s="74"/>
      <c r="AR41" s="74"/>
      <c r="AS41" s="74"/>
      <c r="AT41" s="74"/>
      <c r="AU41" s="74"/>
      <c r="AV41" s="74"/>
    </row>
    <row r="42" spans="1:48" s="70" customFormat="1" ht="21" customHeight="1">
      <c r="A42" s="182">
        <v>1</v>
      </c>
      <c r="B42" s="183" t="s">
        <v>326</v>
      </c>
      <c r="C42" s="184" t="s">
        <v>338</v>
      </c>
      <c r="D42" s="209"/>
      <c r="E42" s="245">
        <v>76</v>
      </c>
      <c r="F42" s="246">
        <v>76</v>
      </c>
      <c r="G42" s="245">
        <v>76</v>
      </c>
      <c r="H42" s="246">
        <v>1</v>
      </c>
      <c r="I42" s="246">
        <v>1</v>
      </c>
      <c r="J42" s="246">
        <v>1</v>
      </c>
      <c r="K42" s="246">
        <v>1</v>
      </c>
      <c r="L42" s="246">
        <v>1</v>
      </c>
      <c r="M42" s="246">
        <v>1</v>
      </c>
      <c r="N42" s="246">
        <v>1</v>
      </c>
      <c r="O42" s="246">
        <v>1</v>
      </c>
      <c r="P42" s="246">
        <v>1</v>
      </c>
      <c r="Q42" s="246">
        <v>1</v>
      </c>
      <c r="R42" s="246">
        <v>1</v>
      </c>
      <c r="S42" s="246">
        <v>1</v>
      </c>
      <c r="T42" s="246">
        <v>1</v>
      </c>
      <c r="U42" s="246">
        <v>1</v>
      </c>
      <c r="V42" s="246">
        <v>1</v>
      </c>
      <c r="W42" s="246">
        <v>1</v>
      </c>
      <c r="X42" s="246">
        <v>1</v>
      </c>
      <c r="Y42" s="246">
        <v>1</v>
      </c>
      <c r="Z42" s="246">
        <v>1</v>
      </c>
      <c r="AA42" s="247"/>
      <c r="AB42" s="67"/>
      <c r="AC42" s="67"/>
      <c r="AD42" s="67"/>
      <c r="AE42" s="67"/>
      <c r="AF42" s="67"/>
      <c r="AG42" s="67"/>
      <c r="AH42" s="67"/>
      <c r="AI42" s="67"/>
      <c r="AJ42" s="67"/>
      <c r="AK42" s="67"/>
      <c r="AL42" s="67"/>
      <c r="AM42" s="67"/>
      <c r="AN42" s="67"/>
      <c r="AO42" s="67"/>
      <c r="AP42" s="67"/>
      <c r="AQ42" s="67"/>
      <c r="AR42" s="67"/>
      <c r="AS42" s="67"/>
      <c r="AT42" s="67"/>
      <c r="AU42" s="67"/>
      <c r="AV42" s="67"/>
    </row>
    <row r="43" spans="1:48" s="70" customFormat="1" ht="23.25" customHeight="1">
      <c r="A43" s="185"/>
      <c r="B43" s="186" t="s">
        <v>230</v>
      </c>
      <c r="C43" s="187" t="s">
        <v>228</v>
      </c>
      <c r="D43" s="218"/>
      <c r="E43" s="245">
        <f>+E42/(E57/10000)</f>
        <v>8.101481718366912</v>
      </c>
      <c r="F43" s="245">
        <f>+F42/(F57/10000)</f>
        <v>8.125735058270074</v>
      </c>
      <c r="G43" s="330">
        <f>+G42/(G57/10000)</f>
        <v>8.017723388543097</v>
      </c>
      <c r="H43" s="246"/>
      <c r="I43" s="246"/>
      <c r="J43" s="246"/>
      <c r="K43" s="246"/>
      <c r="L43" s="246"/>
      <c r="M43" s="246"/>
      <c r="N43" s="246"/>
      <c r="O43" s="246"/>
      <c r="P43" s="246"/>
      <c r="Q43" s="246"/>
      <c r="R43" s="246"/>
      <c r="S43" s="246"/>
      <c r="T43" s="246"/>
      <c r="U43" s="246"/>
      <c r="V43" s="246"/>
      <c r="W43" s="246"/>
      <c r="X43" s="246"/>
      <c r="Y43" s="246"/>
      <c r="Z43" s="246"/>
      <c r="AA43" s="248"/>
      <c r="AB43" s="81"/>
      <c r="AC43" s="66"/>
      <c r="AD43" s="66"/>
      <c r="AE43" s="66"/>
      <c r="AF43" s="66"/>
      <c r="AG43" s="66"/>
      <c r="AH43" s="66"/>
      <c r="AI43" s="66"/>
      <c r="AJ43" s="66"/>
      <c r="AK43" s="66"/>
      <c r="AL43" s="66"/>
      <c r="AM43" s="66"/>
      <c r="AN43" s="66"/>
      <c r="AO43" s="66"/>
      <c r="AP43" s="66"/>
      <c r="AQ43" s="66"/>
      <c r="AR43" s="66"/>
      <c r="AS43" s="66"/>
      <c r="AT43" s="66"/>
      <c r="AU43" s="66"/>
      <c r="AV43" s="66"/>
    </row>
    <row r="44" spans="1:48" s="70" customFormat="1" ht="31.5" customHeight="1">
      <c r="A44" s="185">
        <v>2</v>
      </c>
      <c r="B44" s="186" t="s">
        <v>327</v>
      </c>
      <c r="C44" s="187" t="s">
        <v>77</v>
      </c>
      <c r="D44" s="218"/>
      <c r="E44" s="209">
        <v>18</v>
      </c>
      <c r="F44" s="205">
        <v>17</v>
      </c>
      <c r="G44" s="245">
        <v>17</v>
      </c>
      <c r="H44" s="212">
        <v>0</v>
      </c>
      <c r="I44" s="212">
        <v>0</v>
      </c>
      <c r="J44" s="212">
        <v>0</v>
      </c>
      <c r="K44" s="212">
        <v>1</v>
      </c>
      <c r="L44" s="212">
        <v>0</v>
      </c>
      <c r="M44" s="212">
        <v>0</v>
      </c>
      <c r="N44" s="212">
        <v>1</v>
      </c>
      <c r="O44" s="212">
        <v>0</v>
      </c>
      <c r="P44" s="212">
        <v>1</v>
      </c>
      <c r="Q44" s="212">
        <v>0</v>
      </c>
      <c r="R44" s="212">
        <v>0</v>
      </c>
      <c r="S44" s="212">
        <v>0</v>
      </c>
      <c r="T44" s="212">
        <v>1</v>
      </c>
      <c r="U44" s="212">
        <v>0</v>
      </c>
      <c r="V44" s="212">
        <v>1</v>
      </c>
      <c r="W44" s="212">
        <v>0</v>
      </c>
      <c r="X44" s="212">
        <v>1</v>
      </c>
      <c r="Y44" s="212">
        <v>0</v>
      </c>
      <c r="Z44" s="212">
        <v>0</v>
      </c>
      <c r="AA44" s="76"/>
      <c r="AB44" s="66">
        <f>G57/G42/10000</f>
        <v>0.1247236842105263</v>
      </c>
      <c r="AC44" s="66"/>
      <c r="AD44" s="66"/>
      <c r="AE44" s="66"/>
      <c r="AF44" s="66"/>
      <c r="AG44" s="66"/>
      <c r="AH44" s="66"/>
      <c r="AI44" s="66"/>
      <c r="AJ44" s="66"/>
      <c r="AK44" s="66"/>
      <c r="AL44" s="66"/>
      <c r="AM44" s="66"/>
      <c r="AN44" s="66"/>
      <c r="AO44" s="66"/>
      <c r="AP44" s="66"/>
      <c r="AQ44" s="66"/>
      <c r="AR44" s="66"/>
      <c r="AS44" s="66"/>
      <c r="AT44" s="66"/>
      <c r="AU44" s="66"/>
      <c r="AV44" s="66"/>
    </row>
    <row r="45" spans="1:48" s="70" customFormat="1" ht="28.5" customHeight="1">
      <c r="A45" s="185"/>
      <c r="B45" s="186" t="s">
        <v>229</v>
      </c>
      <c r="C45" s="187" t="s">
        <v>228</v>
      </c>
      <c r="D45" s="218"/>
      <c r="E45" s="209">
        <f>+E44/(E57/10000)</f>
        <v>1.9187719859290053</v>
      </c>
      <c r="F45" s="205">
        <v>1.82</v>
      </c>
      <c r="G45" s="330">
        <v>1.82</v>
      </c>
      <c r="H45" s="205"/>
      <c r="I45" s="205"/>
      <c r="J45" s="205"/>
      <c r="K45" s="205"/>
      <c r="L45" s="205"/>
      <c r="M45" s="205">
        <v>0</v>
      </c>
      <c r="N45" s="205"/>
      <c r="O45" s="205"/>
      <c r="P45" s="205"/>
      <c r="Q45" s="205"/>
      <c r="R45" s="205"/>
      <c r="S45" s="205"/>
      <c r="T45" s="205"/>
      <c r="U45" s="205"/>
      <c r="V45" s="205"/>
      <c r="W45" s="205"/>
      <c r="X45" s="205"/>
      <c r="Y45" s="205"/>
      <c r="Z45" s="205"/>
      <c r="AA45" s="76"/>
      <c r="AB45" s="66">
        <f>(E42/E57)*10000</f>
        <v>8.101481718366912</v>
      </c>
      <c r="AC45" s="66"/>
      <c r="AD45" s="66"/>
      <c r="AE45" s="66"/>
      <c r="AF45" s="66"/>
      <c r="AG45" s="66"/>
      <c r="AH45" s="66"/>
      <c r="AI45" s="66"/>
      <c r="AJ45" s="66"/>
      <c r="AK45" s="66"/>
      <c r="AL45" s="66"/>
      <c r="AM45" s="66"/>
      <c r="AN45" s="66"/>
      <c r="AO45" s="66"/>
      <c r="AP45" s="66"/>
      <c r="AQ45" s="66"/>
      <c r="AR45" s="66"/>
      <c r="AS45" s="66"/>
      <c r="AT45" s="66"/>
      <c r="AU45" s="66"/>
      <c r="AV45" s="66"/>
    </row>
    <row r="46" spans="1:48" s="70" customFormat="1" ht="18" customHeight="1">
      <c r="A46" s="182">
        <v>3</v>
      </c>
      <c r="B46" s="183" t="s">
        <v>328</v>
      </c>
      <c r="C46" s="184" t="s">
        <v>331</v>
      </c>
      <c r="D46" s="209"/>
      <c r="E46" s="209">
        <v>19</v>
      </c>
      <c r="F46" s="210">
        <v>19</v>
      </c>
      <c r="G46" s="245">
        <v>19</v>
      </c>
      <c r="H46" s="210">
        <v>1</v>
      </c>
      <c r="I46" s="210">
        <v>1</v>
      </c>
      <c r="J46" s="210">
        <v>1</v>
      </c>
      <c r="K46" s="210">
        <v>1</v>
      </c>
      <c r="L46" s="210">
        <v>1</v>
      </c>
      <c r="M46" s="210">
        <v>1</v>
      </c>
      <c r="N46" s="210">
        <v>1</v>
      </c>
      <c r="O46" s="210">
        <v>1</v>
      </c>
      <c r="P46" s="210">
        <v>1</v>
      </c>
      <c r="Q46" s="210">
        <v>1</v>
      </c>
      <c r="R46" s="210">
        <v>1</v>
      </c>
      <c r="S46" s="210">
        <v>1</v>
      </c>
      <c r="T46" s="210">
        <v>1</v>
      </c>
      <c r="U46" s="210">
        <v>1</v>
      </c>
      <c r="V46" s="210">
        <v>1</v>
      </c>
      <c r="W46" s="210">
        <v>1</v>
      </c>
      <c r="X46" s="210">
        <v>1</v>
      </c>
      <c r="Y46" s="210">
        <v>1</v>
      </c>
      <c r="Z46" s="210">
        <v>1</v>
      </c>
      <c r="AA46" s="77"/>
      <c r="AB46" s="67"/>
      <c r="AC46" s="67"/>
      <c r="AD46" s="67"/>
      <c r="AE46" s="67"/>
      <c r="AF46" s="67"/>
      <c r="AG46" s="67"/>
      <c r="AH46" s="67"/>
      <c r="AI46" s="67"/>
      <c r="AJ46" s="67"/>
      <c r="AK46" s="67"/>
      <c r="AL46" s="67"/>
      <c r="AM46" s="67"/>
      <c r="AN46" s="67"/>
      <c r="AO46" s="67"/>
      <c r="AP46" s="67"/>
      <c r="AQ46" s="67"/>
      <c r="AR46" s="67"/>
      <c r="AS46" s="67"/>
      <c r="AT46" s="67"/>
      <c r="AU46" s="67"/>
      <c r="AV46" s="67"/>
    </row>
    <row r="47" spans="1:48" s="70" customFormat="1" ht="18" customHeight="1">
      <c r="A47" s="185"/>
      <c r="B47" s="186" t="s">
        <v>227</v>
      </c>
      <c r="C47" s="187" t="s">
        <v>12</v>
      </c>
      <c r="D47" s="218"/>
      <c r="E47" s="209">
        <v>100</v>
      </c>
      <c r="F47" s="210">
        <v>100</v>
      </c>
      <c r="G47" s="245">
        <v>100</v>
      </c>
      <c r="H47" s="210">
        <v>100</v>
      </c>
      <c r="I47" s="210">
        <v>100</v>
      </c>
      <c r="J47" s="210">
        <v>100</v>
      </c>
      <c r="K47" s="210">
        <v>100</v>
      </c>
      <c r="L47" s="210">
        <v>100</v>
      </c>
      <c r="M47" s="210">
        <v>100</v>
      </c>
      <c r="N47" s="210">
        <v>100</v>
      </c>
      <c r="O47" s="210">
        <v>100</v>
      </c>
      <c r="P47" s="210">
        <v>100</v>
      </c>
      <c r="Q47" s="210">
        <v>100</v>
      </c>
      <c r="R47" s="210">
        <v>100</v>
      </c>
      <c r="S47" s="210">
        <v>100</v>
      </c>
      <c r="T47" s="210">
        <v>100</v>
      </c>
      <c r="U47" s="210">
        <v>100</v>
      </c>
      <c r="V47" s="210">
        <v>100</v>
      </c>
      <c r="W47" s="210">
        <v>100</v>
      </c>
      <c r="X47" s="210">
        <v>100</v>
      </c>
      <c r="Y47" s="210">
        <v>100</v>
      </c>
      <c r="Z47" s="210">
        <v>100</v>
      </c>
      <c r="AA47" s="76"/>
      <c r="AB47" s="66"/>
      <c r="AC47" s="66"/>
      <c r="AD47" s="66"/>
      <c r="AE47" s="66"/>
      <c r="AF47" s="66"/>
      <c r="AG47" s="66"/>
      <c r="AH47" s="66"/>
      <c r="AI47" s="66"/>
      <c r="AJ47" s="66"/>
      <c r="AK47" s="66"/>
      <c r="AL47" s="66"/>
      <c r="AM47" s="66"/>
      <c r="AN47" s="66"/>
      <c r="AO47" s="66"/>
      <c r="AP47" s="66"/>
      <c r="AQ47" s="66"/>
      <c r="AR47" s="66"/>
      <c r="AS47" s="66"/>
      <c r="AT47" s="66"/>
      <c r="AU47" s="66"/>
      <c r="AV47" s="66"/>
    </row>
    <row r="48" spans="1:48" s="70" customFormat="1" ht="18" customHeight="1">
      <c r="A48" s="182">
        <v>4</v>
      </c>
      <c r="B48" s="183" t="s">
        <v>329</v>
      </c>
      <c r="C48" s="184" t="s">
        <v>331</v>
      </c>
      <c r="D48" s="209"/>
      <c r="E48" s="209">
        <v>19</v>
      </c>
      <c r="F48" s="210">
        <v>19</v>
      </c>
      <c r="G48" s="245">
        <v>19</v>
      </c>
      <c r="H48" s="210">
        <v>1</v>
      </c>
      <c r="I48" s="210">
        <v>1</v>
      </c>
      <c r="J48" s="210">
        <v>1</v>
      </c>
      <c r="K48" s="210">
        <v>1</v>
      </c>
      <c r="L48" s="210">
        <v>1</v>
      </c>
      <c r="M48" s="210">
        <v>1</v>
      </c>
      <c r="N48" s="210">
        <v>1</v>
      </c>
      <c r="O48" s="210">
        <v>1</v>
      </c>
      <c r="P48" s="210">
        <v>1</v>
      </c>
      <c r="Q48" s="210">
        <v>1</v>
      </c>
      <c r="R48" s="210">
        <v>1</v>
      </c>
      <c r="S48" s="210">
        <v>1</v>
      </c>
      <c r="T48" s="210">
        <v>1</v>
      </c>
      <c r="U48" s="210">
        <v>1</v>
      </c>
      <c r="V48" s="210">
        <v>1</v>
      </c>
      <c r="W48" s="210">
        <v>1</v>
      </c>
      <c r="X48" s="210">
        <v>1</v>
      </c>
      <c r="Y48" s="210">
        <v>1</v>
      </c>
      <c r="Z48" s="210">
        <v>1</v>
      </c>
      <c r="AA48" s="77"/>
      <c r="AB48" s="67"/>
      <c r="AC48" s="67"/>
      <c r="AD48" s="67"/>
      <c r="AE48" s="67"/>
      <c r="AF48" s="67"/>
      <c r="AG48" s="67"/>
      <c r="AH48" s="67"/>
      <c r="AI48" s="67"/>
      <c r="AJ48" s="67"/>
      <c r="AK48" s="67"/>
      <c r="AL48" s="67"/>
      <c r="AM48" s="67"/>
      <c r="AN48" s="67"/>
      <c r="AO48" s="67"/>
      <c r="AP48" s="67"/>
      <c r="AQ48" s="67"/>
      <c r="AR48" s="67"/>
      <c r="AS48" s="67"/>
      <c r="AT48" s="67"/>
      <c r="AU48" s="67"/>
      <c r="AV48" s="67"/>
    </row>
    <row r="49" spans="1:48" s="70" customFormat="1" ht="18" customHeight="1">
      <c r="A49" s="185"/>
      <c r="B49" s="186" t="s">
        <v>226</v>
      </c>
      <c r="C49" s="187" t="s">
        <v>12</v>
      </c>
      <c r="D49" s="218"/>
      <c r="E49" s="209">
        <f>+E48/19*100</f>
        <v>100</v>
      </c>
      <c r="F49" s="210">
        <v>100</v>
      </c>
      <c r="G49" s="245">
        <v>100</v>
      </c>
      <c r="H49" s="210">
        <v>100</v>
      </c>
      <c r="I49" s="210">
        <v>100</v>
      </c>
      <c r="J49" s="210">
        <v>100</v>
      </c>
      <c r="K49" s="210">
        <v>100</v>
      </c>
      <c r="L49" s="210">
        <v>100</v>
      </c>
      <c r="M49" s="210">
        <v>100</v>
      </c>
      <c r="N49" s="210">
        <v>100</v>
      </c>
      <c r="O49" s="210">
        <v>100</v>
      </c>
      <c r="P49" s="210">
        <v>100</v>
      </c>
      <c r="Q49" s="210">
        <v>100</v>
      </c>
      <c r="R49" s="210">
        <v>100</v>
      </c>
      <c r="S49" s="210">
        <v>100</v>
      </c>
      <c r="T49" s="210">
        <v>100</v>
      </c>
      <c r="U49" s="210">
        <v>100</v>
      </c>
      <c r="V49" s="210">
        <v>100</v>
      </c>
      <c r="W49" s="210">
        <v>100</v>
      </c>
      <c r="X49" s="210">
        <v>100</v>
      </c>
      <c r="Y49" s="210">
        <v>100</v>
      </c>
      <c r="Z49" s="210">
        <v>100</v>
      </c>
      <c r="AA49" s="76"/>
      <c r="AB49" s="66"/>
      <c r="AC49" s="66"/>
      <c r="AD49" s="66"/>
      <c r="AE49" s="66"/>
      <c r="AF49" s="66"/>
      <c r="AG49" s="66"/>
      <c r="AH49" s="66"/>
      <c r="AI49" s="66"/>
      <c r="AJ49" s="66"/>
      <c r="AK49" s="66"/>
      <c r="AL49" s="66"/>
      <c r="AM49" s="66"/>
      <c r="AN49" s="66"/>
      <c r="AO49" s="66"/>
      <c r="AP49" s="66"/>
      <c r="AQ49" s="66"/>
      <c r="AR49" s="66"/>
      <c r="AS49" s="66"/>
      <c r="AT49" s="66"/>
      <c r="AU49" s="66"/>
      <c r="AV49" s="66"/>
    </row>
    <row r="50" spans="1:48" s="70" customFormat="1" ht="18" customHeight="1">
      <c r="A50" s="182">
        <v>5</v>
      </c>
      <c r="B50" s="183" t="s">
        <v>330</v>
      </c>
      <c r="C50" s="184" t="s">
        <v>77</v>
      </c>
      <c r="D50" s="209"/>
      <c r="E50" s="209">
        <v>110</v>
      </c>
      <c r="F50" s="209">
        <v>110</v>
      </c>
      <c r="G50" s="245">
        <v>110</v>
      </c>
      <c r="H50" s="206">
        <v>3</v>
      </c>
      <c r="I50" s="206">
        <v>6</v>
      </c>
      <c r="J50" s="206">
        <v>3</v>
      </c>
      <c r="K50" s="206">
        <v>4</v>
      </c>
      <c r="L50" s="206">
        <v>2</v>
      </c>
      <c r="M50" s="206">
        <v>0</v>
      </c>
      <c r="N50" s="206">
        <v>13</v>
      </c>
      <c r="O50" s="206">
        <v>7</v>
      </c>
      <c r="P50" s="206">
        <v>9</v>
      </c>
      <c r="Q50" s="206">
        <v>7</v>
      </c>
      <c r="R50" s="206">
        <v>4</v>
      </c>
      <c r="S50" s="206">
        <v>10</v>
      </c>
      <c r="T50" s="206">
        <v>10</v>
      </c>
      <c r="U50" s="206">
        <v>4</v>
      </c>
      <c r="V50" s="206">
        <v>5</v>
      </c>
      <c r="W50" s="206">
        <v>6</v>
      </c>
      <c r="X50" s="206">
        <v>8</v>
      </c>
      <c r="Y50" s="206">
        <v>4</v>
      </c>
      <c r="Z50" s="206">
        <v>5</v>
      </c>
      <c r="AA50" s="77"/>
      <c r="AB50" s="67"/>
      <c r="AC50" s="67"/>
      <c r="AD50" s="67"/>
      <c r="AE50" s="67"/>
      <c r="AF50" s="67"/>
      <c r="AG50" s="67"/>
      <c r="AH50" s="67"/>
      <c r="AI50" s="67"/>
      <c r="AJ50" s="67"/>
      <c r="AK50" s="67"/>
      <c r="AL50" s="67"/>
      <c r="AM50" s="67"/>
      <c r="AN50" s="67"/>
      <c r="AO50" s="67"/>
      <c r="AP50" s="67"/>
      <c r="AQ50" s="67"/>
      <c r="AR50" s="67"/>
      <c r="AS50" s="67"/>
      <c r="AT50" s="67"/>
      <c r="AU50" s="67"/>
      <c r="AV50" s="67"/>
    </row>
    <row r="51" spans="1:48" s="70" customFormat="1" ht="36" customHeight="1">
      <c r="A51" s="185"/>
      <c r="B51" s="186" t="s">
        <v>342</v>
      </c>
      <c r="C51" s="187" t="s">
        <v>12</v>
      </c>
      <c r="D51" s="218"/>
      <c r="E51" s="209">
        <v>99.09</v>
      </c>
      <c r="F51" s="209">
        <v>99.09</v>
      </c>
      <c r="G51" s="245">
        <v>99.09</v>
      </c>
      <c r="H51" s="206"/>
      <c r="I51" s="206"/>
      <c r="J51" s="206"/>
      <c r="K51" s="206"/>
      <c r="L51" s="206"/>
      <c r="M51" s="206">
        <v>0</v>
      </c>
      <c r="N51" s="206"/>
      <c r="O51" s="206"/>
      <c r="P51" s="206"/>
      <c r="Q51" s="206"/>
      <c r="R51" s="206"/>
      <c r="S51" s="206"/>
      <c r="T51" s="206"/>
      <c r="U51" s="206"/>
      <c r="V51" s="206"/>
      <c r="W51" s="206"/>
      <c r="X51" s="206"/>
      <c r="Y51" s="206"/>
      <c r="Z51" s="206"/>
      <c r="AA51" s="76"/>
      <c r="AB51" s="66"/>
      <c r="AC51" s="66"/>
      <c r="AD51" s="66"/>
      <c r="AE51" s="66"/>
      <c r="AF51" s="66"/>
      <c r="AG51" s="66"/>
      <c r="AH51" s="66"/>
      <c r="AI51" s="66"/>
      <c r="AJ51" s="66"/>
      <c r="AK51" s="66"/>
      <c r="AL51" s="66"/>
      <c r="AM51" s="66"/>
      <c r="AN51" s="66"/>
      <c r="AO51" s="66"/>
      <c r="AP51" s="66"/>
      <c r="AQ51" s="66"/>
      <c r="AR51" s="66"/>
      <c r="AS51" s="66"/>
      <c r="AT51" s="66"/>
      <c r="AU51" s="66"/>
      <c r="AV51" s="66"/>
    </row>
    <row r="52" spans="1:48" s="73" customFormat="1" ht="18" customHeight="1">
      <c r="A52" s="176" t="s">
        <v>51</v>
      </c>
      <c r="B52" s="177" t="s">
        <v>225</v>
      </c>
      <c r="C52" s="178"/>
      <c r="D52" s="207"/>
      <c r="E52" s="207"/>
      <c r="F52" s="211"/>
      <c r="G52" s="326"/>
      <c r="H52" s="211"/>
      <c r="I52" s="211"/>
      <c r="J52" s="211"/>
      <c r="K52" s="211"/>
      <c r="L52" s="211"/>
      <c r="M52" s="211"/>
      <c r="N52" s="211"/>
      <c r="O52" s="211"/>
      <c r="P52" s="211"/>
      <c r="Q52" s="211"/>
      <c r="R52" s="211"/>
      <c r="S52" s="211"/>
      <c r="T52" s="211"/>
      <c r="U52" s="211"/>
      <c r="V52" s="211"/>
      <c r="W52" s="211"/>
      <c r="X52" s="211"/>
      <c r="Y52" s="211"/>
      <c r="Z52" s="211"/>
      <c r="AA52" s="61"/>
      <c r="AB52" s="74"/>
      <c r="AC52" s="74"/>
      <c r="AD52" s="74"/>
      <c r="AE52" s="74"/>
      <c r="AF52" s="74"/>
      <c r="AG52" s="74"/>
      <c r="AH52" s="74"/>
      <c r="AI52" s="74"/>
      <c r="AJ52" s="74"/>
      <c r="AK52" s="74"/>
      <c r="AL52" s="74"/>
      <c r="AM52" s="74"/>
      <c r="AN52" s="74"/>
      <c r="AO52" s="74"/>
      <c r="AP52" s="74"/>
      <c r="AQ52" s="74"/>
      <c r="AR52" s="74"/>
      <c r="AS52" s="74"/>
      <c r="AT52" s="74"/>
      <c r="AU52" s="74"/>
      <c r="AV52" s="74"/>
    </row>
    <row r="53" spans="1:48" s="70" customFormat="1" ht="34.5" customHeight="1">
      <c r="A53" s="182" t="s">
        <v>340</v>
      </c>
      <c r="B53" s="183" t="s">
        <v>224</v>
      </c>
      <c r="C53" s="184" t="s">
        <v>154</v>
      </c>
      <c r="D53" s="209"/>
      <c r="E53" s="209">
        <v>18</v>
      </c>
      <c r="F53" s="206">
        <v>17</v>
      </c>
      <c r="G53" s="245">
        <v>0</v>
      </c>
      <c r="H53" s="206">
        <v>1</v>
      </c>
      <c r="I53" s="206">
        <v>1</v>
      </c>
      <c r="J53" s="206">
        <v>1</v>
      </c>
      <c r="K53" s="206">
        <v>1</v>
      </c>
      <c r="L53" s="206">
        <v>1</v>
      </c>
      <c r="M53" s="206">
        <v>1</v>
      </c>
      <c r="N53" s="206">
        <v>1</v>
      </c>
      <c r="O53" s="206">
        <v>1</v>
      </c>
      <c r="P53" s="206">
        <v>1</v>
      </c>
      <c r="Q53" s="206">
        <v>1</v>
      </c>
      <c r="R53" s="206">
        <v>1</v>
      </c>
      <c r="S53" s="206">
        <v>1</v>
      </c>
      <c r="T53" s="206"/>
      <c r="U53" s="206">
        <v>1</v>
      </c>
      <c r="V53" s="206">
        <v>1</v>
      </c>
      <c r="W53" s="206">
        <v>1</v>
      </c>
      <c r="X53" s="206"/>
      <c r="Y53" s="206">
        <v>1</v>
      </c>
      <c r="Z53" s="206">
        <v>1</v>
      </c>
      <c r="AA53" s="82"/>
      <c r="AB53" s="67"/>
      <c r="AC53" s="67"/>
      <c r="AD53" s="67"/>
      <c r="AE53" s="67"/>
      <c r="AF53" s="67"/>
      <c r="AG53" s="67"/>
      <c r="AH53" s="67"/>
      <c r="AI53" s="67"/>
      <c r="AJ53" s="67"/>
      <c r="AK53" s="67"/>
      <c r="AL53" s="67"/>
      <c r="AM53" s="67"/>
      <c r="AN53" s="67"/>
      <c r="AO53" s="67"/>
      <c r="AP53" s="67"/>
      <c r="AQ53" s="67"/>
      <c r="AR53" s="67"/>
      <c r="AS53" s="67"/>
      <c r="AT53" s="67"/>
      <c r="AU53" s="67"/>
      <c r="AV53" s="67"/>
    </row>
    <row r="54" spans="1:48" s="70" customFormat="1" ht="30">
      <c r="A54" s="191" t="s">
        <v>8</v>
      </c>
      <c r="B54" s="183" t="s">
        <v>376</v>
      </c>
      <c r="C54" s="184" t="s">
        <v>154</v>
      </c>
      <c r="D54" s="209"/>
      <c r="E54" s="209">
        <v>5</v>
      </c>
      <c r="F54" s="206">
        <v>5</v>
      </c>
      <c r="G54" s="245">
        <f>SUM(H54:Z54)</f>
        <v>7</v>
      </c>
      <c r="H54" s="246"/>
      <c r="I54" s="246">
        <v>1</v>
      </c>
      <c r="J54" s="246">
        <v>1</v>
      </c>
      <c r="K54" s="246"/>
      <c r="L54" s="246"/>
      <c r="M54" s="246"/>
      <c r="N54" s="246"/>
      <c r="O54" s="246"/>
      <c r="P54" s="246"/>
      <c r="Q54" s="246">
        <v>1</v>
      </c>
      <c r="R54" s="246"/>
      <c r="S54" s="246">
        <v>1</v>
      </c>
      <c r="T54" s="246"/>
      <c r="U54" s="246"/>
      <c r="V54" s="246">
        <v>1</v>
      </c>
      <c r="W54" s="246">
        <v>1</v>
      </c>
      <c r="X54" s="246"/>
      <c r="Y54" s="246">
        <v>1</v>
      </c>
      <c r="Z54" s="246"/>
      <c r="AA54" s="77"/>
      <c r="AB54" s="67"/>
      <c r="AC54" s="67"/>
      <c r="AD54" s="67"/>
      <c r="AE54" s="67"/>
      <c r="AF54" s="67"/>
      <c r="AG54" s="67"/>
      <c r="AH54" s="67"/>
      <c r="AI54" s="67"/>
      <c r="AJ54" s="67"/>
      <c r="AK54" s="67"/>
      <c r="AL54" s="67"/>
      <c r="AM54" s="67"/>
      <c r="AN54" s="67"/>
      <c r="AO54" s="67"/>
      <c r="AP54" s="67"/>
      <c r="AQ54" s="67"/>
      <c r="AR54" s="67"/>
      <c r="AS54" s="67"/>
      <c r="AT54" s="67"/>
      <c r="AU54" s="67"/>
      <c r="AV54" s="67"/>
    </row>
    <row r="55" spans="1:48" s="70" customFormat="1" ht="18" customHeight="1">
      <c r="A55" s="182" t="s">
        <v>340</v>
      </c>
      <c r="B55" s="183" t="s">
        <v>223</v>
      </c>
      <c r="C55" s="184" t="s">
        <v>12</v>
      </c>
      <c r="D55" s="209"/>
      <c r="E55" s="209">
        <f>+E54/19*100</f>
        <v>26.31578947368421</v>
      </c>
      <c r="F55" s="206">
        <f>F54/19*100</f>
        <v>26.31578947368421</v>
      </c>
      <c r="G55" s="245">
        <f>G54/19*100</f>
        <v>36.84210526315789</v>
      </c>
      <c r="H55" s="246"/>
      <c r="I55" s="246"/>
      <c r="J55" s="246"/>
      <c r="K55" s="246"/>
      <c r="L55" s="246"/>
      <c r="M55" s="246"/>
      <c r="N55" s="246"/>
      <c r="O55" s="246"/>
      <c r="P55" s="246"/>
      <c r="Q55" s="246"/>
      <c r="R55" s="246"/>
      <c r="S55" s="246"/>
      <c r="T55" s="246"/>
      <c r="U55" s="246"/>
      <c r="V55" s="246"/>
      <c r="W55" s="246"/>
      <c r="X55" s="246"/>
      <c r="Y55" s="246"/>
      <c r="Z55" s="246"/>
      <c r="AA55" s="77"/>
      <c r="AB55" s="67"/>
      <c r="AC55" s="67"/>
      <c r="AD55" s="67"/>
      <c r="AE55" s="67"/>
      <c r="AF55" s="67"/>
      <c r="AG55" s="67"/>
      <c r="AH55" s="67"/>
      <c r="AI55" s="67"/>
      <c r="AJ55" s="67"/>
      <c r="AK55" s="67"/>
      <c r="AL55" s="67"/>
      <c r="AM55" s="67"/>
      <c r="AN55" s="67"/>
      <c r="AO55" s="67"/>
      <c r="AP55" s="67"/>
      <c r="AQ55" s="67"/>
      <c r="AR55" s="67"/>
      <c r="AS55" s="67"/>
      <c r="AT55" s="67"/>
      <c r="AU55" s="67"/>
      <c r="AV55" s="67"/>
    </row>
    <row r="56" spans="1:48" s="70" customFormat="1" ht="18" customHeight="1">
      <c r="A56" s="182" t="s">
        <v>140</v>
      </c>
      <c r="B56" s="183" t="s">
        <v>345</v>
      </c>
      <c r="C56" s="184"/>
      <c r="D56" s="209"/>
      <c r="E56" s="209"/>
      <c r="F56" s="209"/>
      <c r="G56" s="245"/>
      <c r="H56" s="209"/>
      <c r="I56" s="209"/>
      <c r="J56" s="209"/>
      <c r="K56" s="209"/>
      <c r="L56" s="209"/>
      <c r="M56" s="209"/>
      <c r="N56" s="209"/>
      <c r="O56" s="209"/>
      <c r="P56" s="209"/>
      <c r="Q56" s="209"/>
      <c r="R56" s="209"/>
      <c r="S56" s="209"/>
      <c r="T56" s="209"/>
      <c r="U56" s="209"/>
      <c r="V56" s="209"/>
      <c r="W56" s="209"/>
      <c r="X56" s="209"/>
      <c r="Y56" s="209"/>
      <c r="Z56" s="209"/>
      <c r="AA56" s="69"/>
      <c r="AB56" s="67"/>
      <c r="AC56" s="67"/>
      <c r="AD56" s="67"/>
      <c r="AE56" s="67"/>
      <c r="AF56" s="67"/>
      <c r="AG56" s="67"/>
      <c r="AH56" s="67"/>
      <c r="AI56" s="67"/>
      <c r="AJ56" s="67"/>
      <c r="AK56" s="67"/>
      <c r="AL56" s="67"/>
      <c r="AM56" s="67"/>
      <c r="AN56" s="67"/>
      <c r="AO56" s="67"/>
      <c r="AP56" s="67"/>
      <c r="AQ56" s="67"/>
      <c r="AR56" s="67"/>
      <c r="AS56" s="67"/>
      <c r="AT56" s="67"/>
      <c r="AU56" s="67"/>
      <c r="AV56" s="67"/>
    </row>
    <row r="57" spans="1:48" s="70" customFormat="1" ht="18" customHeight="1">
      <c r="A57" s="182">
        <v>1</v>
      </c>
      <c r="B57" s="183" t="s">
        <v>222</v>
      </c>
      <c r="C57" s="184" t="s">
        <v>77</v>
      </c>
      <c r="D57" s="209"/>
      <c r="E57" s="202">
        <f>E59+E61</f>
        <v>93810</v>
      </c>
      <c r="F57" s="202">
        <f>F59+F61</f>
        <v>93530</v>
      </c>
      <c r="G57" s="301">
        <f>G59+G61</f>
        <v>94790</v>
      </c>
      <c r="H57" s="213">
        <v>5250</v>
      </c>
      <c r="I57" s="213">
        <v>5859</v>
      </c>
      <c r="J57" s="213">
        <v>3118</v>
      </c>
      <c r="K57" s="213">
        <v>3704</v>
      </c>
      <c r="L57" s="213">
        <v>2840</v>
      </c>
      <c r="M57" s="213">
        <v>8750</v>
      </c>
      <c r="N57" s="213">
        <v>10185</v>
      </c>
      <c r="O57" s="213">
        <v>8820</v>
      </c>
      <c r="P57" s="213">
        <v>6686</v>
      </c>
      <c r="Q57" s="213">
        <v>4030</v>
      </c>
      <c r="R57" s="213">
        <v>2730</v>
      </c>
      <c r="S57" s="213">
        <v>6085</v>
      </c>
      <c r="T57" s="213">
        <v>3826</v>
      </c>
      <c r="U57" s="213">
        <v>1726</v>
      </c>
      <c r="V57" s="213">
        <v>2605</v>
      </c>
      <c r="W57" s="213">
        <v>4136</v>
      </c>
      <c r="X57" s="213">
        <v>6535</v>
      </c>
      <c r="Y57" s="213">
        <v>3745</v>
      </c>
      <c r="Z57" s="213">
        <v>4160</v>
      </c>
      <c r="AA57" s="23"/>
      <c r="AB57" s="67"/>
      <c r="AC57" s="67"/>
      <c r="AD57" s="67"/>
      <c r="AE57" s="67"/>
      <c r="AF57" s="67"/>
      <c r="AG57" s="67"/>
      <c r="AH57" s="67"/>
      <c r="AI57" s="67"/>
      <c r="AJ57" s="67"/>
      <c r="AK57" s="67"/>
      <c r="AL57" s="67"/>
      <c r="AM57" s="67"/>
      <c r="AN57" s="67"/>
      <c r="AO57" s="67"/>
      <c r="AP57" s="67"/>
      <c r="AQ57" s="67"/>
      <c r="AR57" s="67"/>
      <c r="AS57" s="67"/>
      <c r="AT57" s="67"/>
      <c r="AU57" s="67"/>
      <c r="AV57" s="67"/>
    </row>
    <row r="58" spans="1:48" s="70" customFormat="1" ht="18" customHeight="1">
      <c r="A58" s="182">
        <v>2</v>
      </c>
      <c r="B58" s="183" t="s">
        <v>221</v>
      </c>
      <c r="C58" s="184"/>
      <c r="D58" s="209"/>
      <c r="E58" s="202"/>
      <c r="F58" s="213"/>
      <c r="G58" s="301"/>
      <c r="H58" s="213"/>
      <c r="I58" s="213"/>
      <c r="J58" s="213"/>
      <c r="K58" s="213"/>
      <c r="L58" s="213"/>
      <c r="M58" s="213"/>
      <c r="N58" s="213"/>
      <c r="O58" s="213"/>
      <c r="P58" s="213"/>
      <c r="Q58" s="213"/>
      <c r="R58" s="213"/>
      <c r="S58" s="213"/>
      <c r="T58" s="213"/>
      <c r="U58" s="213"/>
      <c r="V58" s="213"/>
      <c r="W58" s="213"/>
      <c r="X58" s="213"/>
      <c r="Y58" s="213"/>
      <c r="Z58" s="213"/>
      <c r="AA58" s="23"/>
      <c r="AB58" s="67"/>
      <c r="AC58" s="67"/>
      <c r="AD58" s="67"/>
      <c r="AE58" s="67"/>
      <c r="AF58" s="67"/>
      <c r="AG58" s="67"/>
      <c r="AH58" s="67"/>
      <c r="AI58" s="67"/>
      <c r="AJ58" s="67"/>
      <c r="AK58" s="67"/>
      <c r="AL58" s="67"/>
      <c r="AM58" s="67"/>
      <c r="AN58" s="67"/>
      <c r="AO58" s="67"/>
      <c r="AP58" s="67"/>
      <c r="AQ58" s="67"/>
      <c r="AR58" s="67"/>
      <c r="AS58" s="67"/>
      <c r="AT58" s="67"/>
      <c r="AU58" s="67"/>
      <c r="AV58" s="67"/>
    </row>
    <row r="59" spans="1:48" s="70" customFormat="1" ht="18" customHeight="1">
      <c r="A59" s="182" t="s">
        <v>340</v>
      </c>
      <c r="B59" s="183" t="s">
        <v>343</v>
      </c>
      <c r="C59" s="184" t="s">
        <v>77</v>
      </c>
      <c r="D59" s="209"/>
      <c r="E59" s="202">
        <v>47420</v>
      </c>
      <c r="F59" s="213">
        <v>47274</v>
      </c>
      <c r="G59" s="301">
        <f>SUM(H59:Z59)</f>
        <v>48059</v>
      </c>
      <c r="H59" s="213">
        <f>H57-H61</f>
        <v>2665</v>
      </c>
      <c r="I59" s="213">
        <f aca="true" t="shared" si="0" ref="I59:Z59">I57-I61</f>
        <v>2969</v>
      </c>
      <c r="J59" s="213">
        <f t="shared" si="0"/>
        <v>1581</v>
      </c>
      <c r="K59" s="213">
        <f t="shared" si="0"/>
        <v>1878</v>
      </c>
      <c r="L59" s="213">
        <f t="shared" si="0"/>
        <v>1439</v>
      </c>
      <c r="M59" s="213">
        <f t="shared" si="0"/>
        <v>4434</v>
      </c>
      <c r="N59" s="213">
        <f t="shared" si="0"/>
        <v>5163</v>
      </c>
      <c r="O59" s="213">
        <f t="shared" si="0"/>
        <v>4472</v>
      </c>
      <c r="P59" s="213">
        <f t="shared" si="0"/>
        <v>3388</v>
      </c>
      <c r="Q59" s="213">
        <f t="shared" si="0"/>
        <v>2043</v>
      </c>
      <c r="R59" s="213">
        <f t="shared" si="0"/>
        <v>1384</v>
      </c>
      <c r="S59" s="213">
        <f t="shared" si="0"/>
        <v>3084</v>
      </c>
      <c r="T59" s="213">
        <f t="shared" si="0"/>
        <v>1943</v>
      </c>
      <c r="U59" s="213">
        <f t="shared" si="0"/>
        <v>876</v>
      </c>
      <c r="V59" s="213">
        <f t="shared" si="0"/>
        <v>1320</v>
      </c>
      <c r="W59" s="213">
        <f t="shared" si="0"/>
        <v>2096</v>
      </c>
      <c r="X59" s="213">
        <f t="shared" si="0"/>
        <v>3314</v>
      </c>
      <c r="Y59" s="213">
        <f t="shared" si="0"/>
        <v>1900</v>
      </c>
      <c r="Z59" s="213">
        <f t="shared" si="0"/>
        <v>2110</v>
      </c>
      <c r="AA59" s="23"/>
      <c r="AB59" s="83"/>
      <c r="AC59" s="67"/>
      <c r="AD59" s="67"/>
      <c r="AE59" s="67"/>
      <c r="AF59" s="67"/>
      <c r="AG59" s="67"/>
      <c r="AH59" s="67"/>
      <c r="AI59" s="67"/>
      <c r="AJ59" s="67"/>
      <c r="AK59" s="67"/>
      <c r="AL59" s="67"/>
      <c r="AM59" s="67"/>
      <c r="AN59" s="67"/>
      <c r="AO59" s="67"/>
      <c r="AP59" s="67"/>
      <c r="AQ59" s="67"/>
      <c r="AR59" s="67"/>
      <c r="AS59" s="67"/>
      <c r="AT59" s="67"/>
      <c r="AU59" s="67"/>
      <c r="AV59" s="67"/>
    </row>
    <row r="60" spans="1:48" s="70" customFormat="1" ht="18" customHeight="1">
      <c r="A60" s="185"/>
      <c r="B60" s="186" t="s">
        <v>219</v>
      </c>
      <c r="C60" s="187" t="s">
        <v>12</v>
      </c>
      <c r="D60" s="218"/>
      <c r="E60" s="202">
        <f>E59/E57*100</f>
        <v>50.54898198486302</v>
      </c>
      <c r="F60" s="202">
        <f>F59/F57*100</f>
        <v>50.54421041377098</v>
      </c>
      <c r="G60" s="301">
        <f>G59/G57*100</f>
        <v>50.700495832893765</v>
      </c>
      <c r="H60" s="213">
        <v>49.7</v>
      </c>
      <c r="I60" s="213">
        <v>50</v>
      </c>
      <c r="J60" s="213">
        <v>49.4</v>
      </c>
      <c r="K60" s="213">
        <v>50.3</v>
      </c>
      <c r="L60" s="213">
        <v>50.8</v>
      </c>
      <c r="M60" s="213">
        <v>48.2</v>
      </c>
      <c r="N60" s="213">
        <v>50.6</v>
      </c>
      <c r="O60" s="213">
        <v>50.4</v>
      </c>
      <c r="P60" s="213">
        <v>50.3</v>
      </c>
      <c r="Q60" s="213">
        <v>49.2</v>
      </c>
      <c r="R60" s="213">
        <v>51.3</v>
      </c>
      <c r="S60" s="213">
        <v>49.4</v>
      </c>
      <c r="T60" s="213">
        <v>50.2</v>
      </c>
      <c r="U60" s="213">
        <v>51.5</v>
      </c>
      <c r="V60" s="213">
        <v>50.2</v>
      </c>
      <c r="W60" s="213">
        <v>49.2</v>
      </c>
      <c r="X60" s="213">
        <v>50.9</v>
      </c>
      <c r="Y60" s="213">
        <v>49.5</v>
      </c>
      <c r="Z60" s="213">
        <v>48.8</v>
      </c>
      <c r="AA60" s="23"/>
      <c r="AB60" s="84"/>
      <c r="AC60" s="66"/>
      <c r="AD60" s="66"/>
      <c r="AE60" s="66"/>
      <c r="AF60" s="66"/>
      <c r="AG60" s="66"/>
      <c r="AH60" s="66"/>
      <c r="AI60" s="66"/>
      <c r="AJ60" s="66"/>
      <c r="AK60" s="66"/>
      <c r="AL60" s="66"/>
      <c r="AM60" s="66"/>
      <c r="AN60" s="66"/>
      <c r="AO60" s="66"/>
      <c r="AP60" s="66"/>
      <c r="AQ60" s="66"/>
      <c r="AR60" s="66"/>
      <c r="AS60" s="66"/>
      <c r="AT60" s="66"/>
      <c r="AU60" s="66"/>
      <c r="AV60" s="66"/>
    </row>
    <row r="61" spans="1:48" s="70" customFormat="1" ht="18" customHeight="1">
      <c r="A61" s="182" t="s">
        <v>340</v>
      </c>
      <c r="B61" s="183" t="s">
        <v>344</v>
      </c>
      <c r="C61" s="184" t="s">
        <v>77</v>
      </c>
      <c r="D61" s="209"/>
      <c r="E61" s="202">
        <v>46390</v>
      </c>
      <c r="F61" s="213">
        <v>46256</v>
      </c>
      <c r="G61" s="301">
        <f>SUM(H61:Z61)</f>
        <v>46731</v>
      </c>
      <c r="H61" s="213">
        <v>2585</v>
      </c>
      <c r="I61" s="213">
        <v>2890</v>
      </c>
      <c r="J61" s="213">
        <v>1537</v>
      </c>
      <c r="K61" s="213">
        <v>1826</v>
      </c>
      <c r="L61" s="213">
        <v>1401</v>
      </c>
      <c r="M61" s="213">
        <v>4316</v>
      </c>
      <c r="N61" s="213">
        <v>5022</v>
      </c>
      <c r="O61" s="213">
        <v>4348</v>
      </c>
      <c r="P61" s="213">
        <v>3298</v>
      </c>
      <c r="Q61" s="213">
        <v>1987</v>
      </c>
      <c r="R61" s="213">
        <v>1346</v>
      </c>
      <c r="S61" s="213">
        <v>3001</v>
      </c>
      <c r="T61" s="213">
        <v>1883</v>
      </c>
      <c r="U61" s="213">
        <v>850</v>
      </c>
      <c r="V61" s="213">
        <v>1285</v>
      </c>
      <c r="W61" s="213">
        <v>2040</v>
      </c>
      <c r="X61" s="213">
        <v>3221</v>
      </c>
      <c r="Y61" s="213">
        <v>1845</v>
      </c>
      <c r="Z61" s="213">
        <v>2050</v>
      </c>
      <c r="AA61" s="23"/>
      <c r="AB61" s="67"/>
      <c r="AC61" s="67"/>
      <c r="AD61" s="67"/>
      <c r="AE61" s="67"/>
      <c r="AF61" s="67"/>
      <c r="AG61" s="67"/>
      <c r="AH61" s="67"/>
      <c r="AI61" s="67"/>
      <c r="AJ61" s="67"/>
      <c r="AK61" s="67"/>
      <c r="AL61" s="67"/>
      <c r="AM61" s="67"/>
      <c r="AN61" s="67"/>
      <c r="AO61" s="67"/>
      <c r="AP61" s="67"/>
      <c r="AQ61" s="67"/>
      <c r="AR61" s="67"/>
      <c r="AS61" s="67"/>
      <c r="AT61" s="67"/>
      <c r="AU61" s="67"/>
      <c r="AV61" s="67"/>
    </row>
    <row r="62" spans="1:48" s="70" customFormat="1" ht="18" customHeight="1">
      <c r="A62" s="185"/>
      <c r="B62" s="186" t="s">
        <v>219</v>
      </c>
      <c r="C62" s="187" t="s">
        <v>12</v>
      </c>
      <c r="D62" s="218"/>
      <c r="E62" s="202">
        <f>E61/E57*100</f>
        <v>49.451018015136974</v>
      </c>
      <c r="F62" s="202">
        <f>F61/F57*100</f>
        <v>49.45578958622902</v>
      </c>
      <c r="G62" s="301">
        <f>G61/G57*100</f>
        <v>49.299504167106235</v>
      </c>
      <c r="H62" s="213">
        <f>100-H60</f>
        <v>50.3</v>
      </c>
      <c r="I62" s="213">
        <f aca="true" t="shared" si="1" ref="I62:Z62">100-I60</f>
        <v>50</v>
      </c>
      <c r="J62" s="213">
        <f t="shared" si="1"/>
        <v>50.6</v>
      </c>
      <c r="K62" s="213">
        <f t="shared" si="1"/>
        <v>49.7</v>
      </c>
      <c r="L62" s="213">
        <f t="shared" si="1"/>
        <v>49.2</v>
      </c>
      <c r="M62" s="213">
        <f t="shared" si="1"/>
        <v>51.8</v>
      </c>
      <c r="N62" s="213">
        <f t="shared" si="1"/>
        <v>49.4</v>
      </c>
      <c r="O62" s="213">
        <f t="shared" si="1"/>
        <v>49.6</v>
      </c>
      <c r="P62" s="213">
        <f t="shared" si="1"/>
        <v>49.7</v>
      </c>
      <c r="Q62" s="213">
        <f t="shared" si="1"/>
        <v>50.8</v>
      </c>
      <c r="R62" s="213">
        <f t="shared" si="1"/>
        <v>48.7</v>
      </c>
      <c r="S62" s="213">
        <f t="shared" si="1"/>
        <v>50.6</v>
      </c>
      <c r="T62" s="213">
        <f t="shared" si="1"/>
        <v>49.8</v>
      </c>
      <c r="U62" s="213">
        <f t="shared" si="1"/>
        <v>48.5</v>
      </c>
      <c r="V62" s="213">
        <f t="shared" si="1"/>
        <v>49.8</v>
      </c>
      <c r="W62" s="213">
        <f t="shared" si="1"/>
        <v>50.8</v>
      </c>
      <c r="X62" s="213">
        <f t="shared" si="1"/>
        <v>49.1</v>
      </c>
      <c r="Y62" s="213">
        <f t="shared" si="1"/>
        <v>50.5</v>
      </c>
      <c r="Z62" s="213">
        <f t="shared" si="1"/>
        <v>51.2</v>
      </c>
      <c r="AA62" s="23"/>
      <c r="AB62" s="66"/>
      <c r="AC62" s="66"/>
      <c r="AD62" s="66"/>
      <c r="AE62" s="66"/>
      <c r="AF62" s="66"/>
      <c r="AG62" s="66"/>
      <c r="AH62" s="66"/>
      <c r="AI62" s="66"/>
      <c r="AJ62" s="66"/>
      <c r="AK62" s="66"/>
      <c r="AL62" s="66"/>
      <c r="AM62" s="66"/>
      <c r="AN62" s="66"/>
      <c r="AO62" s="66"/>
      <c r="AP62" s="66"/>
      <c r="AQ62" s="66"/>
      <c r="AR62" s="66"/>
      <c r="AS62" s="66"/>
      <c r="AT62" s="66"/>
      <c r="AU62" s="66"/>
      <c r="AV62" s="66"/>
    </row>
    <row r="63" spans="1:48" s="70" customFormat="1" ht="18" customHeight="1">
      <c r="A63" s="182">
        <v>3</v>
      </c>
      <c r="B63" s="183" t="s">
        <v>220</v>
      </c>
      <c r="C63" s="184"/>
      <c r="D63" s="209"/>
      <c r="E63" s="202"/>
      <c r="F63" s="213"/>
      <c r="G63" s="301"/>
      <c r="H63" s="213"/>
      <c r="I63" s="213"/>
      <c r="J63" s="213"/>
      <c r="K63" s="213"/>
      <c r="L63" s="213"/>
      <c r="M63" s="213"/>
      <c r="N63" s="213"/>
      <c r="O63" s="213"/>
      <c r="P63" s="213"/>
      <c r="Q63" s="213"/>
      <c r="R63" s="213"/>
      <c r="S63" s="213"/>
      <c r="T63" s="213"/>
      <c r="U63" s="213"/>
      <c r="V63" s="213"/>
      <c r="W63" s="213"/>
      <c r="X63" s="213"/>
      <c r="Y63" s="213"/>
      <c r="Z63" s="213"/>
      <c r="AA63" s="23"/>
      <c r="AB63" s="67"/>
      <c r="AC63" s="67"/>
      <c r="AD63" s="67"/>
      <c r="AE63" s="67"/>
      <c r="AF63" s="67"/>
      <c r="AG63" s="67"/>
      <c r="AH63" s="67"/>
      <c r="AI63" s="67"/>
      <c r="AJ63" s="67"/>
      <c r="AK63" s="67"/>
      <c r="AL63" s="67"/>
      <c r="AM63" s="67"/>
      <c r="AN63" s="67"/>
      <c r="AO63" s="67"/>
      <c r="AP63" s="67"/>
      <c r="AQ63" s="67"/>
      <c r="AR63" s="67"/>
      <c r="AS63" s="67"/>
      <c r="AT63" s="67"/>
      <c r="AU63" s="67"/>
      <c r="AV63" s="67"/>
    </row>
    <row r="64" spans="1:48" s="70" customFormat="1" ht="18" customHeight="1">
      <c r="A64" s="182" t="s">
        <v>340</v>
      </c>
      <c r="B64" s="183" t="s">
        <v>346</v>
      </c>
      <c r="C64" s="184" t="s">
        <v>77</v>
      </c>
      <c r="D64" s="209"/>
      <c r="E64" s="202">
        <v>8610</v>
      </c>
      <c r="F64" s="213">
        <f>'BIỂU SỐ 02'!F10</f>
        <v>8564</v>
      </c>
      <c r="G64" s="332">
        <f>M64</f>
        <v>8750</v>
      </c>
      <c r="H64" s="213"/>
      <c r="I64" s="213"/>
      <c r="J64" s="213"/>
      <c r="K64" s="213"/>
      <c r="L64" s="213"/>
      <c r="M64" s="213">
        <f>'BIỂU SỐ 02'!M10</f>
        <v>8750</v>
      </c>
      <c r="N64" s="213"/>
      <c r="O64" s="213"/>
      <c r="P64" s="213"/>
      <c r="Q64" s="213"/>
      <c r="R64" s="213"/>
      <c r="S64" s="213"/>
      <c r="T64" s="213"/>
      <c r="U64" s="213"/>
      <c r="V64" s="213"/>
      <c r="W64" s="213"/>
      <c r="X64" s="213"/>
      <c r="Y64" s="213"/>
      <c r="Z64" s="213"/>
      <c r="AA64" s="23"/>
      <c r="AB64" s="67"/>
      <c r="AC64" s="67"/>
      <c r="AD64" s="67"/>
      <c r="AE64" s="67"/>
      <c r="AF64" s="67"/>
      <c r="AG64" s="67"/>
      <c r="AH64" s="67"/>
      <c r="AI64" s="67"/>
      <c r="AJ64" s="67"/>
      <c r="AK64" s="67"/>
      <c r="AL64" s="67"/>
      <c r="AM64" s="67"/>
      <c r="AN64" s="67"/>
      <c r="AO64" s="67"/>
      <c r="AP64" s="67"/>
      <c r="AQ64" s="67"/>
      <c r="AR64" s="67"/>
      <c r="AS64" s="67"/>
      <c r="AT64" s="67"/>
      <c r="AU64" s="67"/>
      <c r="AV64" s="67"/>
    </row>
    <row r="65" spans="1:48" s="70" customFormat="1" ht="18" customHeight="1">
      <c r="A65" s="185"/>
      <c r="B65" s="186" t="s">
        <v>219</v>
      </c>
      <c r="C65" s="187" t="s">
        <v>12</v>
      </c>
      <c r="D65" s="218"/>
      <c r="E65" s="213">
        <f>E64/E57*100</f>
        <v>9.17812599936041</v>
      </c>
      <c r="F65" s="213">
        <f>F64/F57*100</f>
        <v>9.156420399871699</v>
      </c>
      <c r="G65" s="332">
        <f>G64/G57*100</f>
        <v>9.230931532862115</v>
      </c>
      <c r="H65" s="213"/>
      <c r="I65" s="213"/>
      <c r="J65" s="213"/>
      <c r="K65" s="213"/>
      <c r="L65" s="213"/>
      <c r="M65" s="213">
        <v>100</v>
      </c>
      <c r="N65" s="213"/>
      <c r="O65" s="213"/>
      <c r="P65" s="213"/>
      <c r="Q65" s="213"/>
      <c r="R65" s="213"/>
      <c r="S65" s="213"/>
      <c r="T65" s="213"/>
      <c r="U65" s="213"/>
      <c r="V65" s="213"/>
      <c r="W65" s="213"/>
      <c r="X65" s="213"/>
      <c r="Y65" s="213"/>
      <c r="Z65" s="213"/>
      <c r="AA65" s="23"/>
      <c r="AB65" s="66"/>
      <c r="AC65" s="66"/>
      <c r="AD65" s="66"/>
      <c r="AE65" s="66"/>
      <c r="AF65" s="66"/>
      <c r="AG65" s="66"/>
      <c r="AH65" s="66"/>
      <c r="AI65" s="66"/>
      <c r="AJ65" s="66"/>
      <c r="AK65" s="66"/>
      <c r="AL65" s="66"/>
      <c r="AM65" s="66"/>
      <c r="AN65" s="66"/>
      <c r="AO65" s="66"/>
      <c r="AP65" s="66"/>
      <c r="AQ65" s="66"/>
      <c r="AR65" s="66"/>
      <c r="AS65" s="66"/>
      <c r="AT65" s="66"/>
      <c r="AU65" s="66"/>
      <c r="AV65" s="66"/>
    </row>
    <row r="66" spans="1:48" s="70" customFormat="1" ht="18" customHeight="1">
      <c r="A66" s="182" t="s">
        <v>340</v>
      </c>
      <c r="B66" s="183" t="s">
        <v>347</v>
      </c>
      <c r="C66" s="184" t="s">
        <v>77</v>
      </c>
      <c r="D66" s="209"/>
      <c r="E66" s="202">
        <v>85200</v>
      </c>
      <c r="F66" s="213">
        <f>'BIỂU SỐ 02'!F11</f>
        <v>84966</v>
      </c>
      <c r="G66" s="332">
        <f>G57-G64</f>
        <v>86040</v>
      </c>
      <c r="H66" s="213">
        <v>5250</v>
      </c>
      <c r="I66" s="213">
        <v>5859</v>
      </c>
      <c r="J66" s="213">
        <v>3118</v>
      </c>
      <c r="K66" s="213">
        <v>3704</v>
      </c>
      <c r="L66" s="213">
        <v>2840</v>
      </c>
      <c r="M66" s="213">
        <v>0</v>
      </c>
      <c r="N66" s="213">
        <v>10185</v>
      </c>
      <c r="O66" s="213">
        <v>8820</v>
      </c>
      <c r="P66" s="213">
        <v>6686</v>
      </c>
      <c r="Q66" s="213">
        <v>4030</v>
      </c>
      <c r="R66" s="213">
        <v>2730</v>
      </c>
      <c r="S66" s="213">
        <v>6085</v>
      </c>
      <c r="T66" s="213">
        <v>3826</v>
      </c>
      <c r="U66" s="213">
        <v>1726</v>
      </c>
      <c r="V66" s="213">
        <v>2605</v>
      </c>
      <c r="W66" s="213">
        <v>4136</v>
      </c>
      <c r="X66" s="213">
        <v>6535</v>
      </c>
      <c r="Y66" s="213">
        <v>3745</v>
      </c>
      <c r="Z66" s="213">
        <v>4160</v>
      </c>
      <c r="AA66" s="23"/>
      <c r="AB66" s="67"/>
      <c r="AC66" s="67"/>
      <c r="AD66" s="67"/>
      <c r="AE66" s="67"/>
      <c r="AF66" s="67"/>
      <c r="AG66" s="67"/>
      <c r="AH66" s="67"/>
      <c r="AI66" s="67"/>
      <c r="AJ66" s="67"/>
      <c r="AK66" s="67"/>
      <c r="AL66" s="67"/>
      <c r="AM66" s="67"/>
      <c r="AN66" s="67"/>
      <c r="AO66" s="67"/>
      <c r="AP66" s="67"/>
      <c r="AQ66" s="67"/>
      <c r="AR66" s="67"/>
      <c r="AS66" s="67"/>
      <c r="AT66" s="67"/>
      <c r="AU66" s="67"/>
      <c r="AV66" s="67"/>
    </row>
    <row r="67" spans="1:48" s="70" customFormat="1" ht="18" customHeight="1">
      <c r="A67" s="185"/>
      <c r="B67" s="186" t="s">
        <v>219</v>
      </c>
      <c r="C67" s="187" t="s">
        <v>12</v>
      </c>
      <c r="D67" s="218"/>
      <c r="E67" s="219">
        <f>100-E65</f>
        <v>90.8218740006396</v>
      </c>
      <c r="F67" s="219">
        <f>100-F65</f>
        <v>90.8435796001283</v>
      </c>
      <c r="G67" s="332">
        <f>100-G65</f>
        <v>90.76906846713788</v>
      </c>
      <c r="H67" s="213">
        <v>100</v>
      </c>
      <c r="I67" s="213">
        <v>100</v>
      </c>
      <c r="J67" s="213">
        <v>100</v>
      </c>
      <c r="K67" s="213">
        <v>100</v>
      </c>
      <c r="L67" s="213">
        <v>100</v>
      </c>
      <c r="M67" s="213"/>
      <c r="N67" s="213">
        <v>100</v>
      </c>
      <c r="O67" s="213">
        <v>100</v>
      </c>
      <c r="P67" s="213">
        <v>100</v>
      </c>
      <c r="Q67" s="213">
        <v>100</v>
      </c>
      <c r="R67" s="213">
        <v>100</v>
      </c>
      <c r="S67" s="213">
        <v>100</v>
      </c>
      <c r="T67" s="213">
        <v>100</v>
      </c>
      <c r="U67" s="213">
        <v>100</v>
      </c>
      <c r="V67" s="213">
        <v>100</v>
      </c>
      <c r="W67" s="213">
        <v>100</v>
      </c>
      <c r="X67" s="213">
        <v>100</v>
      </c>
      <c r="Y67" s="213">
        <v>100</v>
      </c>
      <c r="Z67" s="213">
        <v>100</v>
      </c>
      <c r="AA67" s="23"/>
      <c r="AB67" s="66"/>
      <c r="AC67" s="66"/>
      <c r="AD67" s="66"/>
      <c r="AE67" s="66"/>
      <c r="AF67" s="66"/>
      <c r="AG67" s="66"/>
      <c r="AH67" s="66"/>
      <c r="AI67" s="66"/>
      <c r="AJ67" s="66"/>
      <c r="AK67" s="66"/>
      <c r="AL67" s="66"/>
      <c r="AM67" s="66"/>
      <c r="AN67" s="66"/>
      <c r="AO67" s="66"/>
      <c r="AP67" s="66"/>
      <c r="AQ67" s="66"/>
      <c r="AR67" s="66"/>
      <c r="AS67" s="66"/>
      <c r="AT67" s="66"/>
      <c r="AU67" s="66"/>
      <c r="AV67" s="66"/>
    </row>
    <row r="68" spans="1:48" s="73" customFormat="1" ht="18" customHeight="1">
      <c r="A68" s="192" t="s">
        <v>133</v>
      </c>
      <c r="B68" s="193" t="s">
        <v>218</v>
      </c>
      <c r="C68" s="194" t="s">
        <v>77</v>
      </c>
      <c r="D68" s="220"/>
      <c r="E68" s="214">
        <v>93718</v>
      </c>
      <c r="F68" s="215">
        <v>92871</v>
      </c>
      <c r="G68" s="334">
        <f>G57</f>
        <v>94790</v>
      </c>
      <c r="H68" s="335">
        <v>5250</v>
      </c>
      <c r="I68" s="335">
        <v>5859</v>
      </c>
      <c r="J68" s="335">
        <v>3118</v>
      </c>
      <c r="K68" s="335">
        <v>3704</v>
      </c>
      <c r="L68" s="335">
        <v>2840</v>
      </c>
      <c r="M68" s="335">
        <v>8750</v>
      </c>
      <c r="N68" s="335">
        <v>10185</v>
      </c>
      <c r="O68" s="335">
        <v>8820</v>
      </c>
      <c r="P68" s="335">
        <v>6686</v>
      </c>
      <c r="Q68" s="335">
        <v>4030</v>
      </c>
      <c r="R68" s="335">
        <v>2730</v>
      </c>
      <c r="S68" s="335">
        <v>6085</v>
      </c>
      <c r="T68" s="335">
        <v>3826</v>
      </c>
      <c r="U68" s="335">
        <v>1726</v>
      </c>
      <c r="V68" s="335">
        <v>2605</v>
      </c>
      <c r="W68" s="335">
        <v>4136</v>
      </c>
      <c r="X68" s="335">
        <v>6535</v>
      </c>
      <c r="Y68" s="335">
        <v>3745</v>
      </c>
      <c r="Z68" s="335">
        <v>4160</v>
      </c>
      <c r="AA68" s="85"/>
      <c r="AB68" s="74"/>
      <c r="AC68" s="74"/>
      <c r="AD68" s="74"/>
      <c r="AE68" s="74"/>
      <c r="AF68" s="74"/>
      <c r="AG68" s="74"/>
      <c r="AH68" s="74"/>
      <c r="AI68" s="74"/>
      <c r="AJ68" s="74"/>
      <c r="AK68" s="74"/>
      <c r="AL68" s="74"/>
      <c r="AM68" s="74"/>
      <c r="AN68" s="74"/>
      <c r="AO68" s="74"/>
      <c r="AP68" s="74"/>
      <c r="AQ68" s="74"/>
      <c r="AR68" s="74"/>
      <c r="AS68" s="74"/>
      <c r="AT68" s="74"/>
      <c r="AU68" s="74"/>
      <c r="AV68" s="74"/>
    </row>
    <row r="69" spans="1:48" s="70" customFormat="1" ht="18" customHeight="1">
      <c r="A69" s="195"/>
      <c r="B69" s="196" t="s">
        <v>217</v>
      </c>
      <c r="C69" s="197" t="s">
        <v>12</v>
      </c>
      <c r="D69" s="197"/>
      <c r="E69" s="198">
        <f>+E68/E57*100</f>
        <v>99.9019294318303</v>
      </c>
      <c r="F69" s="199">
        <f>+F68/93530*100</f>
        <v>99.29541323639474</v>
      </c>
      <c r="G69" s="333">
        <f>G68/G57*100</f>
        <v>100</v>
      </c>
      <c r="H69" s="200">
        <v>100</v>
      </c>
      <c r="I69" s="200">
        <v>100</v>
      </c>
      <c r="J69" s="200">
        <v>100</v>
      </c>
      <c r="K69" s="200">
        <v>100</v>
      </c>
      <c r="L69" s="200">
        <v>100</v>
      </c>
      <c r="M69" s="199">
        <v>100</v>
      </c>
      <c r="N69" s="200">
        <v>100</v>
      </c>
      <c r="O69" s="200">
        <v>100</v>
      </c>
      <c r="P69" s="200">
        <v>100</v>
      </c>
      <c r="Q69" s="200">
        <v>100</v>
      </c>
      <c r="R69" s="200">
        <v>100</v>
      </c>
      <c r="S69" s="200">
        <v>100</v>
      </c>
      <c r="T69" s="200">
        <v>100</v>
      </c>
      <c r="U69" s="200">
        <v>100</v>
      </c>
      <c r="V69" s="200">
        <v>100</v>
      </c>
      <c r="W69" s="200">
        <v>100</v>
      </c>
      <c r="X69" s="200">
        <v>100</v>
      </c>
      <c r="Y69" s="199">
        <v>100</v>
      </c>
      <c r="Z69" s="199">
        <v>100</v>
      </c>
      <c r="AA69" s="69"/>
      <c r="AB69" s="66"/>
      <c r="AC69" s="66"/>
      <c r="AD69" s="66"/>
      <c r="AE69" s="66"/>
      <c r="AF69" s="66"/>
      <c r="AG69" s="66"/>
      <c r="AH69" s="66"/>
      <c r="AI69" s="66"/>
      <c r="AJ69" s="66"/>
      <c r="AK69" s="66"/>
      <c r="AL69" s="66"/>
      <c r="AM69" s="66"/>
      <c r="AN69" s="66"/>
      <c r="AO69" s="66"/>
      <c r="AP69" s="66"/>
      <c r="AQ69" s="66"/>
      <c r="AR69" s="66"/>
      <c r="AS69" s="66"/>
      <c r="AT69" s="66"/>
      <c r="AU69" s="66"/>
      <c r="AV69" s="66"/>
    </row>
    <row r="70" spans="1:27" ht="10.5" customHeight="1" thickBot="1">
      <c r="A70" s="25"/>
      <c r="B70" s="25"/>
      <c r="C70" s="25"/>
      <c r="D70" s="25"/>
      <c r="E70" s="26"/>
      <c r="F70" s="34"/>
      <c r="G70" s="222"/>
      <c r="H70" s="34"/>
      <c r="I70" s="34"/>
      <c r="J70" s="34"/>
      <c r="K70" s="34"/>
      <c r="L70" s="34"/>
      <c r="M70" s="34"/>
      <c r="N70" s="34"/>
      <c r="O70" s="34"/>
      <c r="P70" s="34"/>
      <c r="Q70" s="34"/>
      <c r="R70" s="34"/>
      <c r="S70" s="34"/>
      <c r="T70" s="34"/>
      <c r="U70" s="34"/>
      <c r="V70" s="34"/>
      <c r="W70" s="34"/>
      <c r="X70" s="34"/>
      <c r="Y70" s="34"/>
      <c r="Z70" s="34"/>
      <c r="AA70" s="25"/>
    </row>
    <row r="71" ht="15.75" thickTop="1"/>
  </sheetData>
  <sheetProtection/>
  <mergeCells count="11">
    <mergeCell ref="A1:B1"/>
    <mergeCell ref="A2:AA2"/>
    <mergeCell ref="D5:D6"/>
    <mergeCell ref="G5:G6"/>
    <mergeCell ref="H5:Z5"/>
    <mergeCell ref="E5:F5"/>
    <mergeCell ref="A5:A6"/>
    <mergeCell ref="B5:B6"/>
    <mergeCell ref="C5:C6"/>
    <mergeCell ref="AA5:AA6"/>
    <mergeCell ref="A3:AA3"/>
  </mergeCells>
  <printOptions/>
  <pageMargins left="0.31496062992125984" right="0.2362204724409449" top="0.35433070866141736" bottom="0.35433070866141736" header="0.31496062992125984" footer="0.31496062992125984"/>
  <pageSetup fitToHeight="0" fitToWidth="1" horizontalDpi="600" verticalDpi="600" orientation="landscape" paperSize="9" scale="41" r:id="rId3"/>
  <headerFoot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B49"/>
  <sheetViews>
    <sheetView showZeros="0" view="pageBreakPreview" zoomScale="70" zoomScaleNormal="85" zoomScaleSheetLayoutView="70" zoomScalePageLayoutView="0" workbookViewId="0" topLeftCell="A1">
      <selection activeCell="K37" sqref="K37"/>
    </sheetView>
  </sheetViews>
  <sheetFormatPr defaultColWidth="8.88671875" defaultRowHeight="18.75"/>
  <cols>
    <col min="1" max="1" width="3.6640625" style="5" customWidth="1"/>
    <col min="2" max="2" width="36.10546875" style="5" customWidth="1"/>
    <col min="3" max="4" width="6.77734375" style="5" customWidth="1"/>
    <col min="5" max="12" width="9.5546875" style="5" customWidth="1"/>
    <col min="13" max="13" width="10.3359375" style="5" customWidth="1"/>
    <col min="14" max="26" width="9.5546875" style="5" customWidth="1"/>
    <col min="27" max="27" width="7.77734375" style="5" customWidth="1"/>
    <col min="28" max="28" width="12.3359375" style="5" customWidth="1"/>
    <col min="29" max="16384" width="8.88671875" style="5" customWidth="1"/>
  </cols>
  <sheetData>
    <row r="1" spans="1:5" ht="24.75" customHeight="1">
      <c r="A1" s="465" t="s">
        <v>371</v>
      </c>
      <c r="B1" s="465"/>
      <c r="C1" s="7"/>
      <c r="D1" s="7"/>
      <c r="E1" s="3"/>
    </row>
    <row r="2" spans="1:27" ht="39" customHeight="1">
      <c r="A2" s="466" t="s">
        <v>448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row>
    <row r="3" spans="1:27" ht="14.25" customHeight="1">
      <c r="A3" s="467" t="str">
        <f>'BIỂU SỐ 04'!A3:AA3</f>
        <v>(Kèm theo Báo cáo số:               /BC-UBND ngày        /11/2023 của UBND huyện Tuần Giáo) </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row>
    <row r="4" spans="1:5" ht="14.25" customHeight="1">
      <c r="A4" s="8"/>
      <c r="C4" s="4"/>
      <c r="D4" s="4"/>
      <c r="E4" s="4"/>
    </row>
    <row r="5" spans="1:27" ht="25.5" customHeight="1">
      <c r="A5" s="463" t="s">
        <v>310</v>
      </c>
      <c r="B5" s="463" t="s">
        <v>123</v>
      </c>
      <c r="C5" s="463" t="s">
        <v>309</v>
      </c>
      <c r="D5" s="463" t="s">
        <v>400</v>
      </c>
      <c r="E5" s="461" t="s">
        <v>401</v>
      </c>
      <c r="F5" s="461"/>
      <c r="G5" s="442" t="s">
        <v>407</v>
      </c>
      <c r="H5" s="444" t="s">
        <v>431</v>
      </c>
      <c r="I5" s="444"/>
      <c r="J5" s="444"/>
      <c r="K5" s="444"/>
      <c r="L5" s="444"/>
      <c r="M5" s="444"/>
      <c r="N5" s="444"/>
      <c r="O5" s="444"/>
      <c r="P5" s="444"/>
      <c r="Q5" s="444"/>
      <c r="R5" s="444"/>
      <c r="S5" s="444"/>
      <c r="T5" s="444"/>
      <c r="U5" s="444"/>
      <c r="V5" s="444"/>
      <c r="W5" s="444"/>
      <c r="X5" s="444"/>
      <c r="Y5" s="444"/>
      <c r="Z5" s="444"/>
      <c r="AA5" s="453" t="s">
        <v>1</v>
      </c>
    </row>
    <row r="6" spans="1:27" ht="36" customHeight="1">
      <c r="A6" s="464"/>
      <c r="B6" s="464"/>
      <c r="C6" s="464"/>
      <c r="D6" s="464"/>
      <c r="E6" s="59" t="s">
        <v>378</v>
      </c>
      <c r="F6" s="18" t="s">
        <v>399</v>
      </c>
      <c r="G6" s="443"/>
      <c r="H6" s="60" t="s">
        <v>379</v>
      </c>
      <c r="I6" s="60" t="s">
        <v>380</v>
      </c>
      <c r="J6" s="60" t="s">
        <v>381</v>
      </c>
      <c r="K6" s="60" t="s">
        <v>382</v>
      </c>
      <c r="L6" s="60" t="s">
        <v>383</v>
      </c>
      <c r="M6" s="60" t="s">
        <v>384</v>
      </c>
      <c r="N6" s="60" t="s">
        <v>385</v>
      </c>
      <c r="O6" s="60" t="s">
        <v>386</v>
      </c>
      <c r="P6" s="60" t="s">
        <v>387</v>
      </c>
      <c r="Q6" s="60" t="s">
        <v>388</v>
      </c>
      <c r="R6" s="60" t="s">
        <v>389</v>
      </c>
      <c r="S6" s="60" t="s">
        <v>390</v>
      </c>
      <c r="T6" s="60" t="s">
        <v>391</v>
      </c>
      <c r="U6" s="60" t="s">
        <v>392</v>
      </c>
      <c r="V6" s="60" t="s">
        <v>393</v>
      </c>
      <c r="W6" s="60" t="s">
        <v>394</v>
      </c>
      <c r="X6" s="60" t="s">
        <v>395</v>
      </c>
      <c r="Y6" s="60" t="s">
        <v>396</v>
      </c>
      <c r="Z6" s="60" t="s">
        <v>397</v>
      </c>
      <c r="AA6" s="454"/>
    </row>
    <row r="7" spans="1:27" s="9" customFormat="1" ht="18" customHeight="1">
      <c r="A7" s="1">
        <v>1</v>
      </c>
      <c r="B7" s="1">
        <v>2</v>
      </c>
      <c r="C7" s="1">
        <v>3</v>
      </c>
      <c r="D7" s="1">
        <v>4</v>
      </c>
      <c r="E7" s="2">
        <v>5</v>
      </c>
      <c r="F7" s="21">
        <v>6</v>
      </c>
      <c r="G7" s="300">
        <v>7</v>
      </c>
      <c r="H7" s="21" t="s">
        <v>412</v>
      </c>
      <c r="I7" s="21" t="s">
        <v>413</v>
      </c>
      <c r="J7" s="21" t="s">
        <v>414</v>
      </c>
      <c r="K7" s="21" t="s">
        <v>415</v>
      </c>
      <c r="L7" s="21" t="s">
        <v>416</v>
      </c>
      <c r="M7" s="21" t="s">
        <v>417</v>
      </c>
      <c r="N7" s="21" t="s">
        <v>418</v>
      </c>
      <c r="O7" s="21" t="s">
        <v>419</v>
      </c>
      <c r="P7" s="21" t="s">
        <v>420</v>
      </c>
      <c r="Q7" s="21" t="s">
        <v>421</v>
      </c>
      <c r="R7" s="21" t="s">
        <v>422</v>
      </c>
      <c r="S7" s="21" t="s">
        <v>423</v>
      </c>
      <c r="T7" s="21" t="s">
        <v>424</v>
      </c>
      <c r="U7" s="21" t="s">
        <v>425</v>
      </c>
      <c r="V7" s="21" t="s">
        <v>426</v>
      </c>
      <c r="W7" s="21" t="s">
        <v>427</v>
      </c>
      <c r="X7" s="21" t="s">
        <v>428</v>
      </c>
      <c r="Y7" s="21" t="s">
        <v>429</v>
      </c>
      <c r="Z7" s="21" t="s">
        <v>430</v>
      </c>
      <c r="AA7" s="2">
        <v>10</v>
      </c>
    </row>
    <row r="8" spans="1:27" ht="15">
      <c r="A8" s="266" t="s">
        <v>2</v>
      </c>
      <c r="B8" s="267" t="s">
        <v>308</v>
      </c>
      <c r="C8" s="268"/>
      <c r="D8" s="264"/>
      <c r="E8" s="264"/>
      <c r="F8" s="291"/>
      <c r="G8" s="339"/>
      <c r="H8" s="291"/>
      <c r="I8" s="291"/>
      <c r="J8" s="291"/>
      <c r="K8" s="291"/>
      <c r="L8" s="291"/>
      <c r="M8" s="291"/>
      <c r="N8" s="291"/>
      <c r="O8" s="291"/>
      <c r="P8" s="291"/>
      <c r="Q8" s="291"/>
      <c r="R8" s="291"/>
      <c r="S8" s="291"/>
      <c r="T8" s="291"/>
      <c r="U8" s="291"/>
      <c r="V8" s="291"/>
      <c r="W8" s="291"/>
      <c r="X8" s="291"/>
      <c r="Y8" s="291"/>
      <c r="Z8" s="291"/>
      <c r="AA8" s="91"/>
    </row>
    <row r="9" spans="1:27" ht="28.5">
      <c r="A9" s="266" t="s">
        <v>4</v>
      </c>
      <c r="B9" s="267" t="s">
        <v>307</v>
      </c>
      <c r="C9" s="268"/>
      <c r="D9" s="264"/>
      <c r="E9" s="264"/>
      <c r="F9" s="249"/>
      <c r="G9" s="283"/>
      <c r="H9" s="249"/>
      <c r="I9" s="249"/>
      <c r="J9" s="249"/>
      <c r="K9" s="249"/>
      <c r="L9" s="249"/>
      <c r="M9" s="249"/>
      <c r="N9" s="249"/>
      <c r="O9" s="249"/>
      <c r="P9" s="249"/>
      <c r="Q9" s="249"/>
      <c r="R9" s="249"/>
      <c r="S9" s="249"/>
      <c r="T9" s="249"/>
      <c r="U9" s="249"/>
      <c r="V9" s="249"/>
      <c r="W9" s="249"/>
      <c r="X9" s="249"/>
      <c r="Y9" s="249"/>
      <c r="Z9" s="249"/>
      <c r="AA9" s="91"/>
    </row>
    <row r="10" spans="1:27" s="113" customFormat="1" ht="15">
      <c r="A10" s="281" t="s">
        <v>273</v>
      </c>
      <c r="B10" s="282" t="s">
        <v>306</v>
      </c>
      <c r="C10" s="157" t="s">
        <v>305</v>
      </c>
      <c r="D10" s="283">
        <v>14109</v>
      </c>
      <c r="E10" s="283">
        <v>14250</v>
      </c>
      <c r="F10" s="283">
        <v>14400</v>
      </c>
      <c r="G10" s="340">
        <v>15150</v>
      </c>
      <c r="H10" s="336"/>
      <c r="I10" s="336"/>
      <c r="J10" s="336"/>
      <c r="K10" s="336"/>
      <c r="L10" s="336"/>
      <c r="M10" s="336"/>
      <c r="N10" s="336"/>
      <c r="O10" s="336"/>
      <c r="P10" s="336"/>
      <c r="Q10" s="336"/>
      <c r="R10" s="336"/>
      <c r="S10" s="336"/>
      <c r="T10" s="336"/>
      <c r="U10" s="336"/>
      <c r="V10" s="336"/>
      <c r="W10" s="336"/>
      <c r="X10" s="336"/>
      <c r="Y10" s="336"/>
      <c r="Z10" s="336"/>
      <c r="AA10" s="284"/>
    </row>
    <row r="11" spans="1:28" s="12" customFormat="1" ht="30">
      <c r="A11" s="272"/>
      <c r="B11" s="273" t="s">
        <v>304</v>
      </c>
      <c r="C11" s="274" t="s">
        <v>12</v>
      </c>
      <c r="D11" s="292">
        <v>72.6</v>
      </c>
      <c r="E11" s="250">
        <v>73</v>
      </c>
      <c r="F11" s="250">
        <v>73</v>
      </c>
      <c r="G11" s="341">
        <v>76.9</v>
      </c>
      <c r="H11" s="337"/>
      <c r="I11" s="337"/>
      <c r="J11" s="337"/>
      <c r="K11" s="337"/>
      <c r="L11" s="337"/>
      <c r="M11" s="338"/>
      <c r="N11" s="337"/>
      <c r="O11" s="337"/>
      <c r="P11" s="337"/>
      <c r="Q11" s="337"/>
      <c r="R11" s="337"/>
      <c r="S11" s="337"/>
      <c r="T11" s="337"/>
      <c r="U11" s="337"/>
      <c r="V11" s="337"/>
      <c r="W11" s="337"/>
      <c r="X11" s="337"/>
      <c r="Y11" s="337"/>
      <c r="Z11" s="337"/>
      <c r="AA11" s="111"/>
      <c r="AB11" s="12">
        <f>G11%*G10</f>
        <v>11650.35</v>
      </c>
    </row>
    <row r="12" spans="1:27" ht="30">
      <c r="A12" s="269" t="s">
        <v>213</v>
      </c>
      <c r="B12" s="270" t="s">
        <v>303</v>
      </c>
      <c r="C12" s="271" t="s">
        <v>277</v>
      </c>
      <c r="D12" s="249">
        <v>142</v>
      </c>
      <c r="E12" s="249">
        <v>145</v>
      </c>
      <c r="F12" s="249">
        <v>145</v>
      </c>
      <c r="G12" s="340">
        <v>146</v>
      </c>
      <c r="H12" s="336"/>
      <c r="I12" s="336"/>
      <c r="J12" s="336"/>
      <c r="K12" s="336"/>
      <c r="L12" s="336"/>
      <c r="M12" s="336"/>
      <c r="N12" s="336"/>
      <c r="O12" s="336"/>
      <c r="P12" s="336"/>
      <c r="Q12" s="336"/>
      <c r="R12" s="336"/>
      <c r="S12" s="336"/>
      <c r="T12" s="336"/>
      <c r="U12" s="336"/>
      <c r="V12" s="336"/>
      <c r="W12" s="336"/>
      <c r="X12" s="336"/>
      <c r="Y12" s="336"/>
      <c r="Z12" s="336"/>
      <c r="AA12" s="91"/>
    </row>
    <row r="13" spans="1:27" s="12" customFormat="1" ht="30">
      <c r="A13" s="275"/>
      <c r="B13" s="276" t="s">
        <v>302</v>
      </c>
      <c r="C13" s="277" t="s">
        <v>12</v>
      </c>
      <c r="D13" s="261">
        <v>80.2</v>
      </c>
      <c r="E13" s="251">
        <v>81.92090395480226</v>
      </c>
      <c r="F13" s="251">
        <v>81.92090395480226</v>
      </c>
      <c r="G13" s="341">
        <v>82.5</v>
      </c>
      <c r="H13" s="337"/>
      <c r="I13" s="337"/>
      <c r="J13" s="337"/>
      <c r="K13" s="337"/>
      <c r="L13" s="337"/>
      <c r="M13" s="337"/>
      <c r="N13" s="337"/>
      <c r="O13" s="337"/>
      <c r="P13" s="337"/>
      <c r="Q13" s="337"/>
      <c r="R13" s="337"/>
      <c r="S13" s="337"/>
      <c r="T13" s="337"/>
      <c r="U13" s="337"/>
      <c r="V13" s="337"/>
      <c r="W13" s="337"/>
      <c r="X13" s="337"/>
      <c r="Y13" s="337"/>
      <c r="Z13" s="337"/>
      <c r="AA13" s="91"/>
    </row>
    <row r="14" spans="1:27" ht="60">
      <c r="A14" s="269" t="s">
        <v>267</v>
      </c>
      <c r="B14" s="270" t="s">
        <v>301</v>
      </c>
      <c r="C14" s="271" t="s">
        <v>300</v>
      </c>
      <c r="D14" s="249">
        <v>129</v>
      </c>
      <c r="E14" s="249">
        <v>129</v>
      </c>
      <c r="F14" s="249">
        <v>129</v>
      </c>
      <c r="G14" s="344">
        <v>129</v>
      </c>
      <c r="H14" s="253"/>
      <c r="I14" s="253"/>
      <c r="J14" s="253"/>
      <c r="K14" s="253"/>
      <c r="L14" s="253"/>
      <c r="M14" s="253"/>
      <c r="N14" s="253"/>
      <c r="O14" s="253"/>
      <c r="P14" s="253"/>
      <c r="Q14" s="253"/>
      <c r="R14" s="253"/>
      <c r="S14" s="253"/>
      <c r="T14" s="253"/>
      <c r="U14" s="253"/>
      <c r="V14" s="253"/>
      <c r="W14" s="253"/>
      <c r="X14" s="253"/>
      <c r="Y14" s="253"/>
      <c r="Z14" s="253"/>
      <c r="AA14" s="91"/>
    </row>
    <row r="15" spans="1:27" s="12" customFormat="1" ht="45">
      <c r="A15" s="275"/>
      <c r="B15" s="276" t="s">
        <v>299</v>
      </c>
      <c r="C15" s="277" t="s">
        <v>12</v>
      </c>
      <c r="D15" s="251">
        <v>97.7</v>
      </c>
      <c r="E15" s="251">
        <v>97.7</v>
      </c>
      <c r="F15" s="251">
        <v>98.5</v>
      </c>
      <c r="G15" s="345">
        <v>98.5</v>
      </c>
      <c r="H15" s="252"/>
      <c r="I15" s="252"/>
      <c r="J15" s="252"/>
      <c r="K15" s="252"/>
      <c r="L15" s="252"/>
      <c r="M15" s="252"/>
      <c r="N15" s="252"/>
      <c r="O15" s="252"/>
      <c r="P15" s="252"/>
      <c r="Q15" s="252"/>
      <c r="R15" s="252"/>
      <c r="S15" s="252"/>
      <c r="T15" s="252"/>
      <c r="U15" s="252"/>
      <c r="V15" s="252"/>
      <c r="W15" s="252"/>
      <c r="X15" s="252"/>
      <c r="Y15" s="252"/>
      <c r="Z15" s="252"/>
      <c r="AA15" s="91"/>
    </row>
    <row r="16" spans="1:27" s="13" customFormat="1" ht="15">
      <c r="A16" s="269" t="s">
        <v>212</v>
      </c>
      <c r="B16" s="270" t="s">
        <v>297</v>
      </c>
      <c r="C16" s="271" t="s">
        <v>154</v>
      </c>
      <c r="D16" s="249">
        <v>12</v>
      </c>
      <c r="E16" s="249">
        <v>14</v>
      </c>
      <c r="F16" s="249">
        <v>14</v>
      </c>
      <c r="G16" s="344">
        <f>SUM(H16:Z16)</f>
        <v>15</v>
      </c>
      <c r="H16" s="253"/>
      <c r="I16" s="253">
        <v>1</v>
      </c>
      <c r="J16" s="253">
        <v>1</v>
      </c>
      <c r="K16" s="253"/>
      <c r="L16" s="253">
        <v>1</v>
      </c>
      <c r="M16" s="253"/>
      <c r="N16" s="253">
        <v>1</v>
      </c>
      <c r="O16" s="253">
        <v>1</v>
      </c>
      <c r="P16" s="253">
        <v>1</v>
      </c>
      <c r="Q16" s="253">
        <v>1</v>
      </c>
      <c r="R16" s="253">
        <v>1</v>
      </c>
      <c r="S16" s="253">
        <v>1</v>
      </c>
      <c r="T16" s="253"/>
      <c r="U16" s="253">
        <v>1</v>
      </c>
      <c r="V16" s="253">
        <v>1</v>
      </c>
      <c r="W16" s="253">
        <v>1</v>
      </c>
      <c r="X16" s="253">
        <v>1</v>
      </c>
      <c r="Y16" s="253">
        <v>1</v>
      </c>
      <c r="Z16" s="253">
        <v>1</v>
      </c>
      <c r="AA16" s="91"/>
    </row>
    <row r="17" spans="1:27" s="9" customFormat="1" ht="30">
      <c r="A17" s="275"/>
      <c r="B17" s="276" t="s">
        <v>296</v>
      </c>
      <c r="C17" s="277" t="s">
        <v>12</v>
      </c>
      <c r="D17" s="254">
        <f>D16/18*100</f>
        <v>66.66666666666666</v>
      </c>
      <c r="E17" s="254">
        <f>E16/18*100</f>
        <v>77.77777777777779</v>
      </c>
      <c r="F17" s="254">
        <f>F16/18*100</f>
        <v>77.77777777777779</v>
      </c>
      <c r="G17" s="346">
        <f>G16/18*100</f>
        <v>83.33333333333334</v>
      </c>
      <c r="H17" s="252"/>
      <c r="I17" s="252"/>
      <c r="J17" s="252"/>
      <c r="K17" s="252"/>
      <c r="L17" s="252"/>
      <c r="M17" s="252"/>
      <c r="N17" s="252"/>
      <c r="O17" s="252"/>
      <c r="P17" s="252"/>
      <c r="Q17" s="252"/>
      <c r="R17" s="252"/>
      <c r="S17" s="252"/>
      <c r="T17" s="252"/>
      <c r="U17" s="252"/>
      <c r="V17" s="252"/>
      <c r="W17" s="252"/>
      <c r="X17" s="252"/>
      <c r="Y17" s="252"/>
      <c r="Z17" s="252"/>
      <c r="AA17" s="91"/>
    </row>
    <row r="18" spans="1:27" ht="15">
      <c r="A18" s="269" t="s">
        <v>298</v>
      </c>
      <c r="B18" s="270" t="s">
        <v>295</v>
      </c>
      <c r="C18" s="271" t="s">
        <v>294</v>
      </c>
      <c r="D18" s="249">
        <v>1</v>
      </c>
      <c r="E18" s="255">
        <v>1</v>
      </c>
      <c r="F18" s="255">
        <v>1</v>
      </c>
      <c r="G18" s="342">
        <v>1</v>
      </c>
      <c r="H18" s="253"/>
      <c r="I18" s="253"/>
      <c r="J18" s="253"/>
      <c r="K18" s="253"/>
      <c r="L18" s="253"/>
      <c r="M18" s="253">
        <v>1</v>
      </c>
      <c r="N18" s="253"/>
      <c r="O18" s="253"/>
      <c r="P18" s="253"/>
      <c r="Q18" s="253"/>
      <c r="R18" s="253"/>
      <c r="S18" s="253"/>
      <c r="T18" s="253"/>
      <c r="U18" s="253"/>
      <c r="V18" s="253"/>
      <c r="W18" s="253"/>
      <c r="X18" s="253"/>
      <c r="Y18" s="253"/>
      <c r="Z18" s="253"/>
      <c r="AA18" s="91"/>
    </row>
    <row r="19" spans="1:27" s="9" customFormat="1" ht="30">
      <c r="A19" s="278"/>
      <c r="B19" s="279" t="s">
        <v>293</v>
      </c>
      <c r="C19" s="280" t="s">
        <v>12</v>
      </c>
      <c r="D19" s="293">
        <v>100</v>
      </c>
      <c r="E19" s="256">
        <v>100</v>
      </c>
      <c r="F19" s="256">
        <v>100</v>
      </c>
      <c r="G19" s="343">
        <v>100</v>
      </c>
      <c r="H19" s="257"/>
      <c r="I19" s="257"/>
      <c r="J19" s="257"/>
      <c r="K19" s="257"/>
      <c r="L19" s="257"/>
      <c r="M19" s="257"/>
      <c r="N19" s="257"/>
      <c r="O19" s="257"/>
      <c r="P19" s="257"/>
      <c r="Q19" s="257"/>
      <c r="R19" s="257"/>
      <c r="S19" s="257"/>
      <c r="T19" s="257"/>
      <c r="U19" s="257"/>
      <c r="V19" s="257"/>
      <c r="W19" s="257"/>
      <c r="X19" s="257"/>
      <c r="Y19" s="257"/>
      <c r="Z19" s="257"/>
      <c r="AA19" s="91"/>
    </row>
    <row r="20" spans="1:27" ht="15">
      <c r="A20" s="266" t="s">
        <v>30</v>
      </c>
      <c r="B20" s="267" t="s">
        <v>292</v>
      </c>
      <c r="C20" s="268"/>
      <c r="D20" s="264"/>
      <c r="E20" s="249"/>
      <c r="F20" s="203"/>
      <c r="G20" s="295"/>
      <c r="H20" s="203"/>
      <c r="I20" s="203"/>
      <c r="J20" s="203"/>
      <c r="K20" s="203"/>
      <c r="L20" s="203"/>
      <c r="M20" s="203"/>
      <c r="N20" s="203"/>
      <c r="O20" s="203"/>
      <c r="P20" s="203"/>
      <c r="Q20" s="203"/>
      <c r="R20" s="203"/>
      <c r="S20" s="203"/>
      <c r="T20" s="203"/>
      <c r="U20" s="203"/>
      <c r="V20" s="203"/>
      <c r="W20" s="203"/>
      <c r="X20" s="203"/>
      <c r="Y20" s="203"/>
      <c r="Z20" s="203"/>
      <c r="AA20" s="91"/>
    </row>
    <row r="21" spans="1:27" s="13" customFormat="1" ht="45">
      <c r="A21" s="269" t="s">
        <v>273</v>
      </c>
      <c r="B21" s="270" t="s">
        <v>291</v>
      </c>
      <c r="C21" s="271" t="s">
        <v>290</v>
      </c>
      <c r="D21" s="249">
        <v>19</v>
      </c>
      <c r="E21" s="260">
        <v>19</v>
      </c>
      <c r="F21" s="260">
        <v>19</v>
      </c>
      <c r="G21" s="347">
        <f>SUM(H21:Z21)</f>
        <v>19</v>
      </c>
      <c r="H21" s="260">
        <v>1</v>
      </c>
      <c r="I21" s="260">
        <v>1</v>
      </c>
      <c r="J21" s="260">
        <v>1</v>
      </c>
      <c r="K21" s="260">
        <v>1</v>
      </c>
      <c r="L21" s="260">
        <v>1</v>
      </c>
      <c r="M21" s="260">
        <v>1</v>
      </c>
      <c r="N21" s="260">
        <v>1</v>
      </c>
      <c r="O21" s="260">
        <v>1</v>
      </c>
      <c r="P21" s="260">
        <v>1</v>
      </c>
      <c r="Q21" s="260">
        <v>1</v>
      </c>
      <c r="R21" s="260">
        <v>1</v>
      </c>
      <c r="S21" s="260">
        <v>1</v>
      </c>
      <c r="T21" s="260">
        <v>1</v>
      </c>
      <c r="U21" s="260">
        <v>1</v>
      </c>
      <c r="V21" s="260">
        <v>1</v>
      </c>
      <c r="W21" s="260">
        <v>1</v>
      </c>
      <c r="X21" s="260">
        <v>1</v>
      </c>
      <c r="Y21" s="260">
        <v>1</v>
      </c>
      <c r="Z21" s="260">
        <v>1</v>
      </c>
      <c r="AA21" s="91"/>
    </row>
    <row r="22" spans="1:27" s="12" customFormat="1" ht="30">
      <c r="A22" s="275"/>
      <c r="B22" s="276" t="s">
        <v>289</v>
      </c>
      <c r="C22" s="277" t="s">
        <v>12</v>
      </c>
      <c r="D22" s="261">
        <v>100</v>
      </c>
      <c r="E22" s="259" t="s">
        <v>373</v>
      </c>
      <c r="F22" s="259" t="s">
        <v>373</v>
      </c>
      <c r="G22" s="348" t="s">
        <v>373</v>
      </c>
      <c r="H22" s="259" t="s">
        <v>373</v>
      </c>
      <c r="I22" s="259" t="s">
        <v>373</v>
      </c>
      <c r="J22" s="259" t="s">
        <v>373</v>
      </c>
      <c r="K22" s="259" t="s">
        <v>373</v>
      </c>
      <c r="L22" s="259" t="s">
        <v>373</v>
      </c>
      <c r="M22" s="259" t="s">
        <v>373</v>
      </c>
      <c r="N22" s="259" t="s">
        <v>373</v>
      </c>
      <c r="O22" s="259" t="s">
        <v>373</v>
      </c>
      <c r="P22" s="259" t="s">
        <v>373</v>
      </c>
      <c r="Q22" s="259" t="s">
        <v>373</v>
      </c>
      <c r="R22" s="259" t="s">
        <v>373</v>
      </c>
      <c r="S22" s="259" t="s">
        <v>373</v>
      </c>
      <c r="T22" s="259" t="s">
        <v>373</v>
      </c>
      <c r="U22" s="259" t="s">
        <v>373</v>
      </c>
      <c r="V22" s="259" t="s">
        <v>373</v>
      </c>
      <c r="W22" s="259" t="s">
        <v>373</v>
      </c>
      <c r="X22" s="259" t="s">
        <v>373</v>
      </c>
      <c r="Y22" s="259" t="s">
        <v>373</v>
      </c>
      <c r="Z22" s="259" t="s">
        <v>373</v>
      </c>
      <c r="AA22" s="91"/>
    </row>
    <row r="23" spans="1:27" ht="30">
      <c r="A23" s="269" t="s">
        <v>213</v>
      </c>
      <c r="B23" s="270" t="s">
        <v>288</v>
      </c>
      <c r="C23" s="271" t="s">
        <v>265</v>
      </c>
      <c r="D23" s="249">
        <v>163</v>
      </c>
      <c r="E23" s="260">
        <v>163</v>
      </c>
      <c r="F23" s="260">
        <v>163</v>
      </c>
      <c r="G23" s="351">
        <v>161</v>
      </c>
      <c r="H23" s="349"/>
      <c r="I23" s="349"/>
      <c r="J23" s="349"/>
      <c r="K23" s="349"/>
      <c r="L23" s="349"/>
      <c r="M23" s="349"/>
      <c r="N23" s="349"/>
      <c r="O23" s="349"/>
      <c r="P23" s="349"/>
      <c r="Q23" s="349"/>
      <c r="R23" s="349"/>
      <c r="S23" s="349"/>
      <c r="T23" s="349"/>
      <c r="U23" s="349"/>
      <c r="V23" s="349"/>
      <c r="W23" s="349"/>
      <c r="X23" s="349"/>
      <c r="Y23" s="349"/>
      <c r="Z23" s="349"/>
      <c r="AA23" s="91"/>
    </row>
    <row r="24" spans="1:27" s="12" customFormat="1" ht="30">
      <c r="A24" s="275"/>
      <c r="B24" s="276" t="s">
        <v>287</v>
      </c>
      <c r="C24" s="277" t="s">
        <v>12</v>
      </c>
      <c r="D24" s="251">
        <v>92.09039548022598</v>
      </c>
      <c r="E24" s="251">
        <v>92.09039548022598</v>
      </c>
      <c r="F24" s="251">
        <v>92.09039548022598</v>
      </c>
      <c r="G24" s="341">
        <f>161/177*100</f>
        <v>90.96045197740112</v>
      </c>
      <c r="H24" s="350"/>
      <c r="I24" s="350"/>
      <c r="J24" s="350"/>
      <c r="K24" s="350"/>
      <c r="L24" s="350"/>
      <c r="M24" s="350"/>
      <c r="N24" s="350"/>
      <c r="O24" s="350"/>
      <c r="P24" s="350"/>
      <c r="Q24" s="350"/>
      <c r="R24" s="350"/>
      <c r="S24" s="350"/>
      <c r="T24" s="350"/>
      <c r="U24" s="350"/>
      <c r="V24" s="350"/>
      <c r="W24" s="350"/>
      <c r="X24" s="350"/>
      <c r="Y24" s="350"/>
      <c r="Z24" s="350"/>
      <c r="AA24" s="91"/>
    </row>
    <row r="25" spans="1:27" s="13" customFormat="1" ht="45">
      <c r="A25" s="269" t="s">
        <v>267</v>
      </c>
      <c r="B25" s="270" t="s">
        <v>286</v>
      </c>
      <c r="C25" s="271" t="s">
        <v>12</v>
      </c>
      <c r="D25" s="258" t="s">
        <v>373</v>
      </c>
      <c r="E25" s="258" t="s">
        <v>373</v>
      </c>
      <c r="F25" s="258" t="s">
        <v>373</v>
      </c>
      <c r="G25" s="353" t="s">
        <v>373</v>
      </c>
      <c r="H25" s="253"/>
      <c r="I25" s="253"/>
      <c r="J25" s="253"/>
      <c r="K25" s="253"/>
      <c r="L25" s="253"/>
      <c r="M25" s="253"/>
      <c r="N25" s="253"/>
      <c r="O25" s="253"/>
      <c r="P25" s="253"/>
      <c r="Q25" s="253"/>
      <c r="R25" s="253"/>
      <c r="S25" s="253"/>
      <c r="T25" s="253"/>
      <c r="U25" s="253"/>
      <c r="V25" s="253"/>
      <c r="W25" s="253"/>
      <c r="X25" s="253"/>
      <c r="Y25" s="253"/>
      <c r="Z25" s="253"/>
      <c r="AA25" s="91"/>
    </row>
    <row r="26" spans="1:27" ht="28.5">
      <c r="A26" s="266" t="s">
        <v>45</v>
      </c>
      <c r="B26" s="267" t="s">
        <v>285</v>
      </c>
      <c r="C26" s="268"/>
      <c r="D26" s="264"/>
      <c r="E26" s="249"/>
      <c r="F26" s="203"/>
      <c r="G26" s="295"/>
      <c r="H26" s="203"/>
      <c r="I26" s="203"/>
      <c r="J26" s="203"/>
      <c r="K26" s="203"/>
      <c r="L26" s="203"/>
      <c r="M26" s="203"/>
      <c r="N26" s="203"/>
      <c r="O26" s="203"/>
      <c r="P26" s="203"/>
      <c r="Q26" s="203"/>
      <c r="R26" s="203"/>
      <c r="S26" s="203"/>
      <c r="T26" s="203"/>
      <c r="U26" s="203"/>
      <c r="V26" s="203"/>
      <c r="W26" s="203"/>
      <c r="X26" s="203"/>
      <c r="Y26" s="203"/>
      <c r="Z26" s="203"/>
      <c r="AA26" s="91"/>
    </row>
    <row r="27" spans="1:27" ht="15">
      <c r="A27" s="269" t="s">
        <v>273</v>
      </c>
      <c r="B27" s="270" t="s">
        <v>284</v>
      </c>
      <c r="C27" s="271" t="s">
        <v>282</v>
      </c>
      <c r="D27" s="249">
        <v>1</v>
      </c>
      <c r="E27" s="249">
        <v>1</v>
      </c>
      <c r="F27" s="249">
        <v>1</v>
      </c>
      <c r="G27" s="344">
        <v>1</v>
      </c>
      <c r="H27" s="253"/>
      <c r="I27" s="253"/>
      <c r="J27" s="253"/>
      <c r="K27" s="253"/>
      <c r="L27" s="253"/>
      <c r="M27" s="253"/>
      <c r="N27" s="253"/>
      <c r="O27" s="253"/>
      <c r="P27" s="253"/>
      <c r="Q27" s="253"/>
      <c r="R27" s="253"/>
      <c r="S27" s="253"/>
      <c r="T27" s="253"/>
      <c r="U27" s="253"/>
      <c r="V27" s="253"/>
      <c r="W27" s="253"/>
      <c r="X27" s="253"/>
      <c r="Y27" s="253"/>
      <c r="Z27" s="253"/>
      <c r="AA27" s="91"/>
    </row>
    <row r="28" spans="1:27" ht="15">
      <c r="A28" s="269" t="s">
        <v>213</v>
      </c>
      <c r="B28" s="270" t="s">
        <v>283</v>
      </c>
      <c r="C28" s="271" t="s">
        <v>282</v>
      </c>
      <c r="D28" s="249">
        <v>1</v>
      </c>
      <c r="E28" s="249">
        <v>1</v>
      </c>
      <c r="F28" s="249">
        <v>1</v>
      </c>
      <c r="G28" s="344">
        <v>1</v>
      </c>
      <c r="H28" s="253"/>
      <c r="I28" s="253"/>
      <c r="J28" s="253"/>
      <c r="K28" s="253"/>
      <c r="L28" s="253"/>
      <c r="M28" s="253"/>
      <c r="N28" s="253"/>
      <c r="O28" s="253"/>
      <c r="P28" s="253"/>
      <c r="Q28" s="253"/>
      <c r="R28" s="253"/>
      <c r="S28" s="253"/>
      <c r="T28" s="253"/>
      <c r="U28" s="253"/>
      <c r="V28" s="253"/>
      <c r="W28" s="253"/>
      <c r="X28" s="253"/>
      <c r="Y28" s="253"/>
      <c r="Z28" s="253"/>
      <c r="AA28" s="91"/>
    </row>
    <row r="29" spans="1:27" s="290" customFormat="1" ht="15">
      <c r="A29" s="285"/>
      <c r="B29" s="286" t="s">
        <v>281</v>
      </c>
      <c r="C29" s="287" t="s">
        <v>105</v>
      </c>
      <c r="D29" s="288">
        <v>19</v>
      </c>
      <c r="E29" s="288">
        <v>19</v>
      </c>
      <c r="F29" s="288">
        <v>19</v>
      </c>
      <c r="G29" s="354">
        <v>19</v>
      </c>
      <c r="H29" s="289"/>
      <c r="I29" s="289"/>
      <c r="J29" s="289"/>
      <c r="K29" s="289"/>
      <c r="L29" s="289"/>
      <c r="M29" s="289"/>
      <c r="N29" s="289"/>
      <c r="O29" s="289"/>
      <c r="P29" s="289"/>
      <c r="Q29" s="289"/>
      <c r="R29" s="289"/>
      <c r="S29" s="289"/>
      <c r="T29" s="289"/>
      <c r="U29" s="289"/>
      <c r="V29" s="289"/>
      <c r="W29" s="289"/>
      <c r="X29" s="289"/>
      <c r="Y29" s="289"/>
      <c r="Z29" s="289"/>
      <c r="AA29" s="284"/>
    </row>
    <row r="30" spans="1:27" ht="15">
      <c r="A30" s="269" t="s">
        <v>267</v>
      </c>
      <c r="B30" s="270" t="s">
        <v>280</v>
      </c>
      <c r="C30" s="271" t="s">
        <v>105</v>
      </c>
      <c r="D30" s="249">
        <v>12</v>
      </c>
      <c r="E30" s="262">
        <v>13</v>
      </c>
      <c r="F30" s="262">
        <v>13</v>
      </c>
      <c r="G30" s="356">
        <v>13</v>
      </c>
      <c r="H30" s="336"/>
      <c r="I30" s="336"/>
      <c r="J30" s="336"/>
      <c r="K30" s="336"/>
      <c r="L30" s="336"/>
      <c r="M30" s="355"/>
      <c r="N30" s="336"/>
      <c r="O30" s="336"/>
      <c r="P30" s="336"/>
      <c r="Q30" s="336"/>
      <c r="R30" s="355"/>
      <c r="S30" s="336"/>
      <c r="T30" s="355"/>
      <c r="U30" s="336"/>
      <c r="V30" s="336"/>
      <c r="W30" s="336"/>
      <c r="X30" s="336"/>
      <c r="Y30" s="355"/>
      <c r="Z30" s="336"/>
      <c r="AA30" s="91"/>
    </row>
    <row r="31" spans="1:27" s="9" customFormat="1" ht="15">
      <c r="A31" s="275"/>
      <c r="B31" s="276" t="s">
        <v>279</v>
      </c>
      <c r="C31" s="277" t="s">
        <v>12</v>
      </c>
      <c r="D31" s="261">
        <f>D30/D29*100</f>
        <v>63.1578947368421</v>
      </c>
      <c r="E31" s="261">
        <f>E30/E29*100</f>
        <v>68.42105263157895</v>
      </c>
      <c r="F31" s="261">
        <f>F30/F29*100</f>
        <v>68.42105263157895</v>
      </c>
      <c r="G31" s="357">
        <f>G30/G29*100</f>
        <v>68.42105263157895</v>
      </c>
      <c r="H31" s="256">
        <v>100</v>
      </c>
      <c r="I31" s="256">
        <v>100</v>
      </c>
      <c r="J31" s="256">
        <v>100</v>
      </c>
      <c r="K31" s="256">
        <v>100</v>
      </c>
      <c r="L31" s="256">
        <v>100</v>
      </c>
      <c r="M31" s="263"/>
      <c r="N31" s="256">
        <v>100</v>
      </c>
      <c r="O31" s="256">
        <v>100</v>
      </c>
      <c r="P31" s="256">
        <v>100</v>
      </c>
      <c r="Q31" s="256">
        <v>100</v>
      </c>
      <c r="R31" s="263"/>
      <c r="S31" s="256">
        <v>100</v>
      </c>
      <c r="T31" s="263"/>
      <c r="U31" s="256">
        <v>100</v>
      </c>
      <c r="V31" s="256">
        <v>100</v>
      </c>
      <c r="W31" s="256">
        <v>100</v>
      </c>
      <c r="X31" s="256">
        <v>100</v>
      </c>
      <c r="Y31" s="263"/>
      <c r="Z31" s="256">
        <v>100</v>
      </c>
      <c r="AA31" s="92"/>
    </row>
    <row r="32" spans="1:27" ht="30">
      <c r="A32" s="269" t="s">
        <v>212</v>
      </c>
      <c r="B32" s="270" t="s">
        <v>278</v>
      </c>
      <c r="C32" s="271" t="s">
        <v>277</v>
      </c>
      <c r="D32" s="249">
        <v>62</v>
      </c>
      <c r="E32" s="249">
        <v>68</v>
      </c>
      <c r="F32" s="249">
        <v>69</v>
      </c>
      <c r="G32" s="340">
        <v>73</v>
      </c>
      <c r="H32" s="336"/>
      <c r="I32" s="336"/>
      <c r="J32" s="336"/>
      <c r="K32" s="336"/>
      <c r="L32" s="336"/>
      <c r="M32" s="336"/>
      <c r="N32" s="336"/>
      <c r="O32" s="336"/>
      <c r="P32" s="336"/>
      <c r="Q32" s="336"/>
      <c r="R32" s="336"/>
      <c r="S32" s="336"/>
      <c r="T32" s="336"/>
      <c r="U32" s="336"/>
      <c r="V32" s="336"/>
      <c r="W32" s="336"/>
      <c r="X32" s="336"/>
      <c r="Y32" s="336"/>
      <c r="Z32" s="336"/>
      <c r="AA32" s="91"/>
    </row>
    <row r="33" spans="1:27" s="12" customFormat="1" ht="30">
      <c r="A33" s="275"/>
      <c r="B33" s="276" t="s">
        <v>276</v>
      </c>
      <c r="C33" s="277" t="s">
        <v>12</v>
      </c>
      <c r="D33" s="251">
        <v>35.02824858757062</v>
      </c>
      <c r="E33" s="251">
        <v>38.4180790960452</v>
      </c>
      <c r="F33" s="251">
        <v>39</v>
      </c>
      <c r="G33" s="341">
        <v>41.2</v>
      </c>
      <c r="H33" s="252">
        <v>14.2</v>
      </c>
      <c r="I33" s="252">
        <v>20</v>
      </c>
      <c r="J33" s="252">
        <v>16.6</v>
      </c>
      <c r="K33" s="252">
        <v>14.2</v>
      </c>
      <c r="L33" s="252">
        <v>12.5</v>
      </c>
      <c r="M33" s="252">
        <v>100</v>
      </c>
      <c r="N33" s="252">
        <v>47.3</v>
      </c>
      <c r="O33" s="252">
        <v>30.8</v>
      </c>
      <c r="P33" s="252">
        <v>41.6</v>
      </c>
      <c r="Q33" s="252">
        <v>22.2</v>
      </c>
      <c r="R33" s="252">
        <v>16.6</v>
      </c>
      <c r="S33" s="252">
        <v>83.3</v>
      </c>
      <c r="T33" s="252">
        <v>60</v>
      </c>
      <c r="U33" s="252">
        <v>80</v>
      </c>
      <c r="V33" s="252">
        <v>14.2</v>
      </c>
      <c r="W33" s="252">
        <v>100</v>
      </c>
      <c r="X33" s="252">
        <v>20</v>
      </c>
      <c r="Y33" s="252">
        <v>71.4</v>
      </c>
      <c r="Z33" s="252">
        <v>50</v>
      </c>
      <c r="AA33" s="91"/>
    </row>
    <row r="34" spans="1:27" ht="15">
      <c r="A34" s="266" t="s">
        <v>248</v>
      </c>
      <c r="B34" s="267" t="s">
        <v>275</v>
      </c>
      <c r="C34" s="271"/>
      <c r="D34" s="249"/>
      <c r="E34" s="264"/>
      <c r="F34" s="203"/>
      <c r="G34" s="214"/>
      <c r="H34" s="203"/>
      <c r="I34" s="203"/>
      <c r="J34" s="203"/>
      <c r="K34" s="203"/>
      <c r="L34" s="203"/>
      <c r="M34" s="203"/>
      <c r="N34" s="203"/>
      <c r="O34" s="203"/>
      <c r="P34" s="203"/>
      <c r="Q34" s="203"/>
      <c r="R34" s="203"/>
      <c r="S34" s="203"/>
      <c r="T34" s="203"/>
      <c r="U34" s="203"/>
      <c r="V34" s="203"/>
      <c r="W34" s="203"/>
      <c r="X34" s="203"/>
      <c r="Y34" s="203"/>
      <c r="Z34" s="203"/>
      <c r="AA34" s="88"/>
    </row>
    <row r="35" spans="1:27" ht="15">
      <c r="A35" s="266" t="s">
        <v>6</v>
      </c>
      <c r="B35" s="267" t="s">
        <v>274</v>
      </c>
      <c r="C35" s="271"/>
      <c r="D35" s="249"/>
      <c r="E35" s="249"/>
      <c r="F35" s="203"/>
      <c r="G35" s="214"/>
      <c r="H35" s="203"/>
      <c r="I35" s="203"/>
      <c r="J35" s="203"/>
      <c r="K35" s="203"/>
      <c r="L35" s="203"/>
      <c r="M35" s="203"/>
      <c r="N35" s="203"/>
      <c r="O35" s="203"/>
      <c r="P35" s="203"/>
      <c r="Q35" s="203"/>
      <c r="R35" s="203"/>
      <c r="S35" s="203"/>
      <c r="T35" s="203"/>
      <c r="U35" s="203"/>
      <c r="V35" s="203"/>
      <c r="W35" s="203"/>
      <c r="X35" s="203"/>
      <c r="Y35" s="203"/>
      <c r="Z35" s="203"/>
      <c r="AA35" s="88"/>
    </row>
    <row r="36" spans="1:27" s="13" customFormat="1" ht="30">
      <c r="A36" s="269" t="s">
        <v>273</v>
      </c>
      <c r="B36" s="270" t="s">
        <v>272</v>
      </c>
      <c r="C36" s="271" t="s">
        <v>77</v>
      </c>
      <c r="D36" s="258" t="s">
        <v>438</v>
      </c>
      <c r="E36" s="258" t="s">
        <v>374</v>
      </c>
      <c r="F36" s="258" t="s">
        <v>439</v>
      </c>
      <c r="G36" s="352">
        <v>32675</v>
      </c>
      <c r="H36" s="253"/>
      <c r="I36" s="253"/>
      <c r="J36" s="253"/>
      <c r="K36" s="253"/>
      <c r="L36" s="253"/>
      <c r="M36" s="253"/>
      <c r="N36" s="253"/>
      <c r="O36" s="253"/>
      <c r="P36" s="253"/>
      <c r="Q36" s="253"/>
      <c r="R36" s="253"/>
      <c r="S36" s="253"/>
      <c r="T36" s="253"/>
      <c r="U36" s="253"/>
      <c r="V36" s="253"/>
      <c r="W36" s="253"/>
      <c r="X36" s="253"/>
      <c r="Y36" s="253"/>
      <c r="Z36" s="253"/>
      <c r="AA36" s="87"/>
    </row>
    <row r="37" spans="1:27" s="12" customFormat="1" ht="45">
      <c r="A37" s="275"/>
      <c r="B37" s="276" t="s">
        <v>271</v>
      </c>
      <c r="C37" s="277" t="s">
        <v>12</v>
      </c>
      <c r="D37" s="261">
        <v>31</v>
      </c>
      <c r="E37" s="251">
        <v>31</v>
      </c>
      <c r="F37" s="251">
        <v>32</v>
      </c>
      <c r="G37" s="341">
        <v>33</v>
      </c>
      <c r="H37" s="265"/>
      <c r="I37" s="265"/>
      <c r="J37" s="265"/>
      <c r="K37" s="265"/>
      <c r="L37" s="265"/>
      <c r="M37" s="265"/>
      <c r="N37" s="265"/>
      <c r="O37" s="265"/>
      <c r="P37" s="265"/>
      <c r="Q37" s="265"/>
      <c r="R37" s="265"/>
      <c r="S37" s="265"/>
      <c r="T37" s="265"/>
      <c r="U37" s="265"/>
      <c r="V37" s="265"/>
      <c r="W37" s="265"/>
      <c r="X37" s="265"/>
      <c r="Y37" s="265"/>
      <c r="Z37" s="265"/>
      <c r="AA37" s="86"/>
    </row>
    <row r="38" spans="1:27" s="13" customFormat="1" ht="30">
      <c r="A38" s="269" t="s">
        <v>213</v>
      </c>
      <c r="B38" s="270" t="s">
        <v>270</v>
      </c>
      <c r="C38" s="271" t="s">
        <v>269</v>
      </c>
      <c r="D38" s="249">
        <v>4070</v>
      </c>
      <c r="E38" s="249">
        <v>4090</v>
      </c>
      <c r="F38" s="249">
        <v>4230</v>
      </c>
      <c r="G38" s="340">
        <v>5284</v>
      </c>
      <c r="H38" s="253"/>
      <c r="I38" s="253"/>
      <c r="J38" s="253"/>
      <c r="K38" s="253"/>
      <c r="L38" s="253"/>
      <c r="M38" s="253"/>
      <c r="N38" s="253"/>
      <c r="O38" s="253"/>
      <c r="P38" s="253"/>
      <c r="Q38" s="253"/>
      <c r="R38" s="253"/>
      <c r="S38" s="253"/>
      <c r="T38" s="253"/>
      <c r="U38" s="253"/>
      <c r="V38" s="253"/>
      <c r="W38" s="253"/>
      <c r="X38" s="253"/>
      <c r="Y38" s="253"/>
      <c r="Z38" s="253"/>
      <c r="AA38" s="88"/>
    </row>
    <row r="39" spans="1:27" s="12" customFormat="1" ht="45">
      <c r="A39" s="275"/>
      <c r="B39" s="276" t="s">
        <v>268</v>
      </c>
      <c r="C39" s="277" t="s">
        <v>12</v>
      </c>
      <c r="D39" s="261">
        <v>21</v>
      </c>
      <c r="E39" s="251">
        <v>21</v>
      </c>
      <c r="F39" s="251">
        <v>21.6</v>
      </c>
      <c r="G39" s="341">
        <v>22</v>
      </c>
      <c r="H39" s="265"/>
      <c r="I39" s="265"/>
      <c r="J39" s="265"/>
      <c r="K39" s="265"/>
      <c r="L39" s="265"/>
      <c r="M39" s="265"/>
      <c r="N39" s="265"/>
      <c r="O39" s="265"/>
      <c r="P39" s="265"/>
      <c r="Q39" s="265"/>
      <c r="R39" s="265"/>
      <c r="S39" s="265"/>
      <c r="T39" s="265"/>
      <c r="U39" s="265"/>
      <c r="V39" s="265"/>
      <c r="W39" s="265"/>
      <c r="X39" s="265"/>
      <c r="Y39" s="265"/>
      <c r="Z39" s="265"/>
      <c r="AA39" s="86"/>
    </row>
    <row r="40" spans="1:27" s="13" customFormat="1" ht="15">
      <c r="A40" s="269" t="s">
        <v>267</v>
      </c>
      <c r="B40" s="270" t="s">
        <v>266</v>
      </c>
      <c r="C40" s="271" t="s">
        <v>265</v>
      </c>
      <c r="D40" s="249">
        <v>63</v>
      </c>
      <c r="E40" s="249">
        <v>63</v>
      </c>
      <c r="F40" s="249">
        <v>63</v>
      </c>
      <c r="G40" s="283">
        <v>63</v>
      </c>
      <c r="H40" s="253"/>
      <c r="I40" s="253"/>
      <c r="J40" s="253"/>
      <c r="K40" s="253"/>
      <c r="L40" s="253"/>
      <c r="M40" s="253"/>
      <c r="N40" s="253"/>
      <c r="O40" s="253"/>
      <c r="P40" s="253"/>
      <c r="Q40" s="253"/>
      <c r="R40" s="253"/>
      <c r="S40" s="253"/>
      <c r="T40" s="253"/>
      <c r="U40" s="253"/>
      <c r="V40" s="253"/>
      <c r="W40" s="253"/>
      <c r="X40" s="253"/>
      <c r="Y40" s="253"/>
      <c r="Z40" s="253"/>
      <c r="AA40" s="88"/>
    </row>
    <row r="41" spans="1:27" ht="14.25" customHeight="1" thickBot="1">
      <c r="A41" s="89"/>
      <c r="B41" s="90"/>
      <c r="C41" s="90"/>
      <c r="D41" s="93"/>
      <c r="E41" s="93"/>
      <c r="F41" s="93"/>
      <c r="G41" s="358"/>
      <c r="H41" s="93"/>
      <c r="I41" s="93"/>
      <c r="J41" s="93"/>
      <c r="K41" s="93"/>
      <c r="L41" s="93"/>
      <c r="M41" s="93"/>
      <c r="N41" s="93"/>
      <c r="O41" s="93"/>
      <c r="P41" s="93"/>
      <c r="Q41" s="93"/>
      <c r="R41" s="93"/>
      <c r="S41" s="93"/>
      <c r="T41" s="93"/>
      <c r="U41" s="93"/>
      <c r="V41" s="93"/>
      <c r="W41" s="93"/>
      <c r="X41" s="93"/>
      <c r="Y41" s="93"/>
      <c r="Z41" s="93"/>
      <c r="AA41" s="90"/>
    </row>
    <row r="42" ht="14.25" customHeight="1" thickTop="1">
      <c r="A42" s="10"/>
    </row>
    <row r="43" ht="14.25" customHeight="1">
      <c r="A43" s="10"/>
    </row>
    <row r="44" spans="1:5" ht="14.25" customHeight="1">
      <c r="A44" s="10"/>
      <c r="B44" s="462"/>
      <c r="C44" s="462"/>
      <c r="D44" s="462"/>
      <c r="E44" s="462"/>
    </row>
    <row r="45" spans="1:5" s="6" customFormat="1" ht="12.75">
      <c r="A45" s="11"/>
      <c r="B45" s="462"/>
      <c r="C45" s="462"/>
      <c r="D45" s="462"/>
      <c r="E45" s="462"/>
    </row>
    <row r="46" spans="1:5" s="6" customFormat="1" ht="39.75" customHeight="1">
      <c r="A46" s="11"/>
      <c r="B46" s="468"/>
      <c r="C46" s="468"/>
      <c r="D46" s="468"/>
      <c r="E46" s="468"/>
    </row>
    <row r="47" spans="1:5" s="6" customFormat="1" ht="27" customHeight="1">
      <c r="A47" s="11"/>
      <c r="B47" s="462"/>
      <c r="C47" s="462"/>
      <c r="D47" s="462"/>
      <c r="E47" s="462"/>
    </row>
    <row r="48" spans="1:5" s="6" customFormat="1" ht="29.25" customHeight="1">
      <c r="A48" s="11"/>
      <c r="B48" s="462"/>
      <c r="C48" s="462"/>
      <c r="D48" s="462"/>
      <c r="E48" s="462"/>
    </row>
    <row r="49" s="6" customFormat="1" ht="14.25" customHeight="1">
      <c r="A49" s="11"/>
    </row>
  </sheetData>
  <sheetProtection/>
  <mergeCells count="16">
    <mergeCell ref="B48:E48"/>
    <mergeCell ref="A1:B1"/>
    <mergeCell ref="A2:AA2"/>
    <mergeCell ref="A3:AA3"/>
    <mergeCell ref="B44:E44"/>
    <mergeCell ref="B45:E45"/>
    <mergeCell ref="B46:E46"/>
    <mergeCell ref="A5:A6"/>
    <mergeCell ref="B5:B6"/>
    <mergeCell ref="C5:C6"/>
    <mergeCell ref="E5:F5"/>
    <mergeCell ref="AA5:AA6"/>
    <mergeCell ref="B47:E47"/>
    <mergeCell ref="D5:D6"/>
    <mergeCell ref="G5:G6"/>
    <mergeCell ref="H5:Z5"/>
  </mergeCells>
  <printOptions/>
  <pageMargins left="0.35433070866141736" right="0.2362204724409449" top="0.31496062992125984" bottom="0.31496062992125984" header="0.31496062992125984" footer="0.31496062992125984"/>
  <pageSetup fitToHeight="0" fitToWidth="1" horizontalDpi="600" verticalDpi="600" orientation="landscape" paperSize="9" scale="41" r:id="rId3"/>
  <headerFoot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Cuong</cp:lastModifiedBy>
  <cp:lastPrinted>2023-11-18T07:48:56Z</cp:lastPrinted>
  <dcterms:created xsi:type="dcterms:W3CDTF">2022-06-15T08:29:03Z</dcterms:created>
  <dcterms:modified xsi:type="dcterms:W3CDTF">2023-11-18T07:48:58Z</dcterms:modified>
  <cp:category/>
  <cp:version/>
  <cp:contentType/>
  <cp:contentStatus/>
</cp:coreProperties>
</file>