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23" activeTab="0"/>
  </bookViews>
  <sheets>
    <sheet name="BIỂU SỐ 01" sheetId="1" r:id="rId1"/>
    <sheet name="BIỂU SỐ 02" sheetId="2" r:id="rId2"/>
    <sheet name="BIỂU SỐ 03" sheetId="3" r:id="rId3"/>
    <sheet name="BIỂU SỐ 04" sheetId="4" r:id="rId4"/>
    <sheet name="BIỂU SỐ 05" sheetId="5" r:id="rId5"/>
  </sheets>
  <externalReferences>
    <externalReference r:id="rId8"/>
    <externalReference r:id="rId9"/>
  </externalReferences>
  <definedNames>
    <definedName name="_1">#N/A</definedName>
    <definedName name="_1000A01">#N/A</definedName>
    <definedName name="_2">#N/A</definedName>
    <definedName name="_CON1" localSheetId="1">#REF!</definedName>
    <definedName name="_CON1">#REF!</definedName>
    <definedName name="_CON2" localSheetId="1">#REF!</definedName>
    <definedName name="_CON2">#REF!</definedName>
    <definedName name="_ddn400" localSheetId="1">#REF!</definedName>
    <definedName name="_ddn400">#REF!</definedName>
    <definedName name="_ddn600" localSheetId="1">#REF!</definedName>
    <definedName name="_ddn600">#REF!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MAC12" localSheetId="1">#REF!</definedName>
    <definedName name="_MAC12">#REF!</definedName>
    <definedName name="_MAC46" localSheetId="1">#REF!</definedName>
    <definedName name="_MAC46">#REF!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ET2" localSheetId="1">#REF!</definedName>
    <definedName name="_NET2">#REF!</definedName>
    <definedName name="_nin190" localSheetId="1">#REF!</definedName>
    <definedName name="_nin190">#REF!</definedName>
    <definedName name="_Order1" hidden="1">255</definedName>
    <definedName name="_Order2" hidden="1">255</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N3" localSheetId="1">#REF!</definedName>
    <definedName name="_SN3">#REF!</definedName>
    <definedName name="_Sort" localSheetId="1" hidden="1">#REF!</definedName>
    <definedName name="_Sort" hidden="1">#REF!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z593" localSheetId="1">#REF!</definedName>
    <definedName name="_tz593">#REF!</definedName>
    <definedName name="_VL100" localSheetId="1">#REF!</definedName>
    <definedName name="_VL100">#REF!</definedName>
    <definedName name="_VL200" localSheetId="1">#REF!</definedName>
    <definedName name="_VL200">#REF!</definedName>
    <definedName name="_VL250" localSheetId="1">#REF!</definedName>
    <definedName name="_VL250">#REF!</definedName>
    <definedName name="_xlfn.SINGLE"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35_" localSheetId="1">#REF!</definedName>
    <definedName name="A35_">#REF!</definedName>
    <definedName name="A50_" localSheetId="1">#REF!</definedName>
    <definedName name="A50_">#REF!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g15F80" localSheetId="1">#REF!</definedName>
    <definedName name="ag15F80">#REF!</definedName>
    <definedName name="All_Item" localSheetId="1">#REF!</definedName>
    <definedName name="All_Item">#REF!</definedName>
    <definedName name="ALPIN">#N/A</definedName>
    <definedName name="ALPJYOU">#N/A</definedName>
    <definedName name="ALPTOI">#N/A</definedName>
    <definedName name="BB" localSheetId="1">#REF!</definedName>
    <definedName name="BB">#REF!</definedName>
    <definedName name="BOQ" localSheetId="1">#REF!</definedName>
    <definedName name="BOQ">#REF!</definedName>
    <definedName name="BVCISUMMARY" localSheetId="1">#REF!</definedName>
    <definedName name="BVCISUMMARY">#REF!</definedName>
    <definedName name="C_" localSheetId="1">#REF!</definedName>
    <definedName name="C_">#REF!</definedName>
    <definedName name="Category_All" localSheetId="1">#REF!</definedName>
    <definedName name="Category_All">#REF!</definedName>
    <definedName name="CATIN">#N/A</definedName>
    <definedName name="CATJYOU">#N/A</definedName>
    <definedName name="CATREC">#N/A</definedName>
    <definedName name="CATSYU">#N/A</definedName>
    <definedName name="CC" localSheetId="1">#REF!</definedName>
    <definedName name="CC">#REF!</definedName>
    <definedName name="CCS" localSheetId="1">#REF!</definedName>
    <definedName name="CCS">#REF!</definedName>
    <definedName name="CDD" localSheetId="1">#REF!</definedName>
    <definedName name="CDD">#REF!</definedName>
    <definedName name="CH" localSheetId="1">#REF!</definedName>
    <definedName name="CH">#REF!</definedName>
    <definedName name="CK" localSheetId="1">#REF!</definedName>
    <definedName name="CK">#REF!</definedName>
    <definedName name="CLVC3">0.1</definedName>
    <definedName name="CLVCTB" localSheetId="1">#REF!</definedName>
    <definedName name="CLVCTB">#REF!</definedName>
    <definedName name="CLVL" localSheetId="1">#REF!</definedName>
    <definedName name="CLVL">#REF!</definedName>
    <definedName name="Cöï_ly_vaän_chuyeãn" localSheetId="1">#REF!</definedName>
    <definedName name="Cöï_ly_vaän_chuyeãn">#REF!</definedName>
    <definedName name="CÖÏ_LY_VAÄN_CHUYEÅN" localSheetId="1">#REF!</definedName>
    <definedName name="CÖÏ_LY_VAÄN_CHUYEÅN">#REF!</definedName>
    <definedName name="COMMON" localSheetId="1">#REF!</definedName>
    <definedName name="COMMON">#REF!</definedName>
    <definedName name="CON_EQP_COS" localSheetId="1">#REF!</definedName>
    <definedName name="CON_EQP_COS">#REF!</definedName>
    <definedName name="CON_EQP_COST" localSheetId="1">#REF!</definedName>
    <definedName name="CON_EQP_COST">#REF!</definedName>
    <definedName name="CONST_EQ" localSheetId="1">#REF!</definedName>
    <definedName name="CONST_EQ">#REF!</definedName>
    <definedName name="COVER" localSheetId="1">#REF!</definedName>
    <definedName name="COVER">#REF!</definedName>
    <definedName name="CPC" localSheetId="1">#REF!</definedName>
    <definedName name="CPC">#REF!</definedName>
    <definedName name="CPVC100" localSheetId="1">#REF!</definedName>
    <definedName name="CPVC100">#REF!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URRENCY" localSheetId="1">#REF!</definedName>
    <definedName name="CURRENCY">#REF!</definedName>
    <definedName name="CX" localSheetId="1">#REF!</definedName>
    <definedName name="CX">#REF!</definedName>
    <definedName name="D_7101A_B" localSheetId="1">#REF!</definedName>
    <definedName name="D_7101A_B">#REF!</definedName>
    <definedName name="DD" localSheetId="1">#REF!</definedName>
    <definedName name="DD">#REF!</definedName>
    <definedName name="dgnc" localSheetId="1">#REF!</definedName>
    <definedName name="dgnc">#REF!</definedName>
    <definedName name="dgvl" localSheetId="1">#REF!</definedName>
    <definedName name="dgvl">#REF!</definedName>
    <definedName name="Document_array" localSheetId="1">{"Book1"}</definedName>
    <definedName name="Document_array">{"Book1"}</definedName>
    <definedName name="ds1pnc" localSheetId="1">#REF!</definedName>
    <definedName name="ds1pnc">#REF!</definedName>
    <definedName name="ds1pvl" localSheetId="1">#REF!</definedName>
    <definedName name="ds1pvl">#REF!</definedName>
    <definedName name="ds3pnc" localSheetId="1">#REF!</definedName>
    <definedName name="ds3pnc">#REF!</definedName>
    <definedName name="ds3pvl" localSheetId="1">#REF!</definedName>
    <definedName name="ds3pvl">#REF!</definedName>
    <definedName name="DSUMDATA" localSheetId="1">#REF!</definedName>
    <definedName name="DSUMDATA">#REF!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f" localSheetId="1">#REF!</definedName>
    <definedName name="f">#REF!</definedName>
    <definedName name="f92F56" localSheetId="1">#REF!</definedName>
    <definedName name="f92F56">#REF!</definedName>
    <definedName name="FACTOR" localSheetId="1">#REF!</definedName>
    <definedName name="FACTOR">#REF!</definedName>
    <definedName name="G" localSheetId="1">#REF!</definedName>
    <definedName name="G">#REF!</definedName>
    <definedName name="gl3p" localSheetId="1">#REF!</definedName>
    <definedName name="gl3p">#REF!</definedName>
    <definedName name="h" localSheetId="1" hidden="1">{"'Sheet1'!$L$16"}</definedName>
    <definedName name="h" hidden="1">{"'Sheet1'!$L$16"}</definedName>
    <definedName name="Heä_soá_laép_xaø_H">1.7</definedName>
    <definedName name="heä_soá_sình_laày" localSheetId="1">#REF!</definedName>
    <definedName name="heä_soá_sình_laày">#REF!</definedName>
    <definedName name="HOME_MANP" localSheetId="1">#REF!</definedName>
    <definedName name="HOME_MANP">#REF!</definedName>
    <definedName name="HOMEOFFICE_COST" localSheetId="1">#REF!</definedName>
    <definedName name="HOMEOFFICE_COST">#REF!</definedName>
    <definedName name="HSCT3">0.1</definedName>
    <definedName name="hsdc1" localSheetId="1">#REF!</definedName>
    <definedName name="hsdc1">#REF!</definedName>
    <definedName name="HSDN">2.5</definedName>
    <definedName name="HSHH" localSheetId="1">#REF!</definedName>
    <definedName name="HSHH">#REF!</definedName>
    <definedName name="HSHHUT" localSheetId="1">#REF!</definedName>
    <definedName name="HSHHUT">#REF!</definedName>
    <definedName name="HSSL" localSheetId="1">#REF!</definedName>
    <definedName name="HSSL">#REF!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#REF!</definedName>
    <definedName name="HTVL" localSheetId="1">#REF!</definedName>
    <definedName name="HTVL">#REF!</definedName>
    <definedName name="huy" localSheetId="1" hidden="1">{"'Sheet1'!$L$16"}</definedName>
    <definedName name="huy" hidden="1">{"'Sheet1'!$L$16"}</definedName>
    <definedName name="IDLAB_COST" localSheetId="1">#REF!</definedName>
    <definedName name="IDLAB_COST">#REF!</definedName>
    <definedName name="IND_LAB" localSheetId="1">#REF!</definedName>
    <definedName name="IND_LAB">#REF!</definedName>
    <definedName name="INDMANP" localSheetId="1">#REF!</definedName>
    <definedName name="INDMANP">#REF!</definedName>
    <definedName name="j" localSheetId="1">#REF!</definedName>
    <definedName name="j">#REF!</definedName>
    <definedName name="k" localSheetId="1">#REF!</definedName>
    <definedName name="k">#REF!</definedName>
    <definedName name="kp1ph" localSheetId="1">#REF!</definedName>
    <definedName name="kp1ph">#REF!</definedName>
    <definedName name="l" localSheetId="1">#REF!</definedName>
    <definedName name="l">#REF!</definedName>
    <definedName name="Lmk" localSheetId="1">#REF!</definedName>
    <definedName name="Lmk">#REF!</definedName>
    <definedName name="LN" localSheetId="1">#REF!</definedName>
    <definedName name="LN">#REF!</definedName>
    <definedName name="m" localSheetId="1">#REF!</definedName>
    <definedName name="m">#REF!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anc" localSheetId="1">#REF!</definedName>
    <definedName name="m8aanc">#REF!</definedName>
    <definedName name="m8aavl" localSheetId="1">#REF!</definedName>
    <definedName name="m8aav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J_CON_EQP" localSheetId="1">#REF!</definedName>
    <definedName name="MAJ_CON_EQP">#REF!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bn1p" localSheetId="1">#REF!</definedName>
    <definedName name="Mbn1p">#REF!</definedName>
    <definedName name="MG_A" localSheetId="1">#REF!</definedName>
    <definedName name="MG_A">#REF!</definedName>
    <definedName name="MTMAC12" localSheetId="1">#REF!</definedName>
    <definedName name="MTMAC12">#REF!</definedName>
    <definedName name="mtram" localSheetId="1">#REF!</definedName>
    <definedName name="mtram">#REF!</definedName>
    <definedName name="n" localSheetId="1">#REF!</definedName>
    <definedName name="n">#REF!</definedName>
    <definedName name="n1pig" localSheetId="1">#REF!</definedName>
    <definedName name="n1pig">#REF!</definedName>
    <definedName name="n1pind" localSheetId="1">#REF!</definedName>
    <definedName name="n1pind">#REF!</definedName>
    <definedName name="n1ping" localSheetId="1">#REF!</definedName>
    <definedName name="n1ping">#REF!</definedName>
    <definedName name="n1pint" localSheetId="1">#REF!</definedName>
    <definedName name="n1pint">#REF!</definedName>
    <definedName name="nc1p" localSheetId="1">#REF!</definedName>
    <definedName name="nc1p">#REF!</definedName>
    <definedName name="nc3p" localSheetId="1">#REF!</definedName>
    <definedName name="nc3p">#REF!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hn" localSheetId="1">#REF!</definedName>
    <definedName name="nhn">#REF!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1p" localSheetId="1">#REF!</definedName>
    <definedName name="nignc1p">#REF!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1p" localSheetId="1">#REF!</definedName>
    <definedName name="nindnc1p">#REF!</definedName>
    <definedName name="nindnc3p" localSheetId="1">#REF!</definedName>
    <definedName name="nindnc3p">#REF!</definedName>
    <definedName name="nindvl1p" localSheetId="1">#REF!</definedName>
    <definedName name="nindvl1p">#REF!</definedName>
    <definedName name="nindvl3p" localSheetId="1">#REF!</definedName>
    <definedName name="nind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l3p" localSheetId="1">#REF!</definedName>
    <definedName name="ninvl3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vl3p" localSheetId="1">#REF!</definedName>
    <definedName name="nnvl3p">#REF!</definedName>
    <definedName name="PK" localSheetId="1">#REF!</definedName>
    <definedName name="PK">#REF!</definedName>
    <definedName name="PRICE" localSheetId="1">#REF!</definedName>
    <definedName name="PRICE">#REF!</definedName>
    <definedName name="PRICE1" localSheetId="1">#REF!</definedName>
    <definedName name="PRICE1">#REF!</definedName>
    <definedName name="_xlnm.Print_Area" localSheetId="0">'BIỂU SỐ 01'!$A$1:$AA$111</definedName>
    <definedName name="_xlnm.Print_Area" localSheetId="1">'BIỂU SỐ 02'!$A$1:$AA$51</definedName>
    <definedName name="_xlnm.Print_Area" localSheetId="2">'BIỂU SỐ 03'!$A$1:$AA$114</definedName>
    <definedName name="_xlnm.Print_Area" localSheetId="3">'BIỂU SỐ 04'!$A$1:$AA$71</definedName>
    <definedName name="_xlnm.Print_Area" localSheetId="4">'BIỂU SỐ 05'!$A$1:$AA$42</definedName>
    <definedName name="_xlnm.Print_Titles" localSheetId="0">'BIỂU SỐ 01'!$5:$5</definedName>
    <definedName name="_xlnm.Print_Titles" localSheetId="1">'BIỂU SỐ 02'!$5:$5</definedName>
    <definedName name="_xlnm.Print_Titles" localSheetId="2">'BIỂU SỐ 03'!$5:$6</definedName>
    <definedName name="_xlnm.Print_Titles" localSheetId="3">'BIỂU SỐ 04'!$5:$5</definedName>
    <definedName name="_xlnm.Print_Titles" localSheetId="4">'BIỂU SỐ 05'!$5:$5</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POSAL" localSheetId="1">#REF!</definedName>
    <definedName name="PROPOSAL">#REF!</definedName>
    <definedName name="ra11p" localSheetId="1">#REF!</definedName>
    <definedName name="ra11p">#REF!</definedName>
    <definedName name="ra13p" localSheetId="1">#REF!</definedName>
    <definedName name="ra13p">#REF!</definedName>
    <definedName name="RECOUT">#N/A</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SCH" localSheetId="1">#REF!</definedName>
    <definedName name="SCH">#REF!</definedName>
    <definedName name="SDMONG" localSheetId="1">#REF!</definedName>
    <definedName name="SDMONG">#REF!</definedName>
    <definedName name="SIZE" localSheetId="1">#REF!</definedName>
    <definedName name="SIZE">#REF!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oc3p" localSheetId="1">#REF!</definedName>
    <definedName name="soc3p">#REF!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MMARY" localSheetId="1">#REF!</definedName>
    <definedName name="SUMMARY">#REF!</definedName>
    <definedName name="T" localSheetId="1">#REF!</definedName>
    <definedName name="T">#REF!</definedName>
    <definedName name="t101p" localSheetId="1">#REF!</definedName>
    <definedName name="t101p">#REF!</definedName>
    <definedName name="t103p" localSheetId="1">#REF!</definedName>
    <definedName name="t103p">#REF!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btram" localSheetId="1">#REF!</definedName>
    <definedName name="tbtram">#REF!</definedName>
    <definedName name="TC" localSheetId="1">#REF!</definedName>
    <definedName name="TC">#REF!</definedName>
    <definedName name="TC_NHANH1" localSheetId="1">#REF!</definedName>
    <definedName name="TC_NHANH1">#REF!</definedName>
    <definedName name="td1p" localSheetId="1">#REF!</definedName>
    <definedName name="td1p">#REF!</definedName>
    <definedName name="td3p" localSheetId="1">#REF!</definedName>
    <definedName name="td3p">#REF!</definedName>
    <definedName name="tdnc1p" localSheetId="1">#REF!</definedName>
    <definedName name="tdnc1p">#REF!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HGO1pnc" localSheetId="1">#REF!</definedName>
    <definedName name="THGO1pnc">#REF!</definedName>
    <definedName name="thht" localSheetId="1">#REF!</definedName>
    <definedName name="thht">#REF!</definedName>
    <definedName name="thkp3" localSheetId="1">#REF!</definedName>
    <definedName name="thkp3">#REF!</definedName>
    <definedName name="thtt" localSheetId="1">#REF!</definedName>
    <definedName name="thtt">#REF!</definedName>
    <definedName name="TITAN" localSheetId="1">#REF!</definedName>
    <definedName name="TITAN">#REF!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PLRP" localSheetId="1">#REF!</definedName>
    <definedName name="TPLRP">#REF!</definedName>
    <definedName name="TRADE2" localSheetId="1">#REF!</definedName>
    <definedName name="TRADE2">#REF!</definedName>
    <definedName name="TT_1P" localSheetId="1">#REF!</definedName>
    <definedName name="TT_1P">#REF!</definedName>
    <definedName name="TT_3p" localSheetId="1">#REF!</definedName>
    <definedName name="TT_3p">#REF!</definedName>
    <definedName name="ttronmk" localSheetId="1">#REF!</definedName>
    <definedName name="ttronmk">#REF!</definedName>
    <definedName name="tv75nc" localSheetId="1">#REF!</definedName>
    <definedName name="tv75nc">#REF!</definedName>
    <definedName name="tv75vl" localSheetId="1">#REF!</definedName>
    <definedName name="tv75vl">#REF!</definedName>
    <definedName name="VARIINST" localSheetId="1">#REF!</definedName>
    <definedName name="VARIINST">#REF!</definedName>
    <definedName name="VARIPURC" localSheetId="1">#REF!</definedName>
    <definedName name="VARIPURC">#REF!</definedName>
    <definedName name="VCHT" localSheetId="1">#REF!</definedName>
    <definedName name="VCHT">#REF!</definedName>
    <definedName name="VCTT" localSheetId="1">#REF!</definedName>
    <definedName name="VCTT">#REF!</definedName>
    <definedName name="vd3p" localSheetId="1">#REF!</definedName>
    <definedName name="vd3p">#REF!</definedName>
    <definedName name="vl1p" localSheetId="1">#REF!</definedName>
    <definedName name="vl1p">#REF!</definedName>
    <definedName name="vl3p" localSheetId="1">#REF!</definedName>
    <definedName name="vl3p">#REF!</definedName>
    <definedName name="vldn400" localSheetId="1">#REF!</definedName>
    <definedName name="vldn400">#REF!</definedName>
    <definedName name="vldn600" localSheetId="1">#REF!</definedName>
    <definedName name="vldn600">#REF!</definedName>
    <definedName name="vltram" localSheetId="1">#REF!</definedName>
    <definedName name="vltram">#REF!</definedName>
    <definedName name="vr3p" localSheetId="1">#REF!</definedName>
    <definedName name="vr3p">#REF!</definedName>
    <definedName name="W" localSheetId="1">#REF!</definedName>
    <definedName name="W">#REF!</definedName>
    <definedName name="wrn.chi._.tiÆt." localSheetId="1" hidden="1">{#N/A,#N/A,FALSE,"Chi ti?t"}</definedName>
    <definedName name="wrn.chi._.tiÆt." hidden="1">{#N/A,#N/A,FALSE,"Chi ti?t"}</definedName>
    <definedName name="X" localSheetId="1">#REF!</definedName>
    <definedName name="X">#REF!</definedName>
    <definedName name="x1pind" localSheetId="1">#REF!</definedName>
    <definedName name="x1pind">#REF!</definedName>
    <definedName name="x1ping" localSheetId="1">#REF!</definedName>
    <definedName name="x1ping">#REF!</definedName>
    <definedName name="x1pint" localSheetId="1">#REF!</definedName>
    <definedName name="x1pint">#REF!</definedName>
    <definedName name="XCCT">0.5</definedName>
    <definedName name="xfco" localSheetId="1">#REF!</definedName>
    <definedName name="xfco">#REF!</definedName>
    <definedName name="xfco3p" localSheetId="1">#REF!</definedName>
    <definedName name="xfco3p">#REF!</definedName>
    <definedName name="xfcotnc" localSheetId="1">#REF!</definedName>
    <definedName name="xfcotnc">#REF!</definedName>
    <definedName name="xfcotvl" localSheetId="1">#REF!</definedName>
    <definedName name="xfcotvl">#REF!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3p" localSheetId="1">#REF!</definedName>
    <definedName name="xignc3p">#REF!</definedName>
    <definedName name="xigvl3p" localSheetId="1">#REF!</definedName>
    <definedName name="xigvl3p">#REF!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nnc3p" localSheetId="1">#REF!</definedName>
    <definedName name="xinnc3p">#REF!</definedName>
    <definedName name="xint1p" localSheetId="1">#REF!</definedName>
    <definedName name="xint1p">#REF!</definedName>
    <definedName name="xinvl3p" localSheetId="1">#REF!</definedName>
    <definedName name="xinvl3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3p" localSheetId="1">#REF!</definedName>
    <definedName name="xitnc3p">#REF!</definedName>
    <definedName name="xitvl3p" localSheetId="1">#REF!</definedName>
    <definedName name="xitvl3p">#REF!</definedName>
    <definedName name="Z" localSheetId="1">#REF!</definedName>
    <definedName name="Z">#REF!</definedName>
    <definedName name="ZYX" localSheetId="1">#REF!</definedName>
    <definedName name="ZYX">#REF!</definedName>
    <definedName name="ZZZ" localSheetId="1">#REF!</definedName>
    <definedName name="ZZZ">#REF!</definedName>
  </definedNames>
  <calcPr fullCalcOnLoad="1"/>
</workbook>
</file>

<file path=xl/comments1.xml><?xml version="1.0" encoding="utf-8"?>
<comments xmlns="http://schemas.openxmlformats.org/spreadsheetml/2006/main">
  <authors>
    <author>Tran Trung Kien</author>
  </authors>
  <commentList>
    <comment ref="G96" authorId="0">
      <text>
        <r>
          <rPr>
            <b/>
            <sz val="9"/>
            <rFont val="Tahoma"/>
            <family val="2"/>
          </rPr>
          <t>Bổ sung theo Biểu của sNN</t>
        </r>
        <r>
          <rPr>
            <sz val="9"/>
            <rFont val="Tahoma"/>
            <family val="2"/>
          </rPr>
          <t xml:space="preserve">
</t>
        </r>
      </text>
    </comment>
    <comment ref="G99" authorId="0">
      <text>
        <r>
          <rPr>
            <b/>
            <sz val="9"/>
            <rFont val="Tahoma"/>
            <family val="2"/>
          </rPr>
          <t>Bổ sung theo Biểu SNN</t>
        </r>
        <r>
          <rPr>
            <sz val="9"/>
            <rFont val="Tahoma"/>
            <family val="2"/>
          </rPr>
          <t xml:space="preserve">
</t>
        </r>
      </text>
    </comment>
    <comment ref="G97" authorId="0">
      <text>
        <r>
          <rPr>
            <b/>
            <sz val="9"/>
            <rFont val="Tahoma"/>
            <family val="2"/>
          </rPr>
          <t>Biểu SNN ko có rừng thay thê và lâm sản ngoài gỗ</t>
        </r>
        <r>
          <rPr>
            <sz val="9"/>
            <rFont val="Tahoma"/>
            <family val="2"/>
          </rPr>
          <t xml:space="preserve">
</t>
        </r>
      </text>
    </comment>
  </commentList>
</comments>
</file>

<file path=xl/comments2.xml><?xml version="1.0" encoding="utf-8"?>
<comments xmlns="http://schemas.openxmlformats.org/spreadsheetml/2006/main">
  <authors>
    <author>Tran Trung Kien</author>
  </authors>
  <commentList>
    <comment ref="E16" authorId="0">
      <text>
        <r>
          <rPr>
            <sz val="9"/>
            <rFont val="Tahoma"/>
            <family val="2"/>
          </rPr>
          <t xml:space="preserve">
lấy theo số giao của tỉnh nên có sự cheeh lệnh</t>
        </r>
      </text>
    </comment>
    <comment ref="F16" authorId="0">
      <text>
        <r>
          <rPr>
            <sz val="9"/>
            <rFont val="Tahoma"/>
            <family val="2"/>
          </rPr>
          <t xml:space="preserve">
lấy theo dữ liệu dân cư của công an nên số lượng này là chính xác</t>
        </r>
      </text>
    </comment>
  </commentList>
</comments>
</file>

<file path=xl/comments3.xml><?xml version="1.0" encoding="utf-8"?>
<comments xmlns="http://schemas.openxmlformats.org/spreadsheetml/2006/main">
  <authors>
    <author>Admin</author>
  </authors>
  <commentList>
    <comment ref="B41" authorId="0">
      <text>
        <r>
          <rPr>
            <b/>
            <sz val="9"/>
            <rFont val="Tahoma"/>
            <family val="2"/>
          </rPr>
          <t>Admin:</t>
        </r>
        <r>
          <rPr>
            <sz val="9"/>
            <rFont val="Tahoma"/>
            <family val="2"/>
          </rPr>
          <t xml:space="preserve">
Tỷ lệ học sinh đi học chung cấp tiểu học là số phần trăm số học sinh đang học cấp tiểu học so với tổng dân số ở độ tuổi cấp tiểu học từ 6 - 10 tuổi</t>
        </r>
      </text>
    </comment>
    <comment ref="B46" authorId="0">
      <text>
        <r>
          <rPr>
            <b/>
            <sz val="9"/>
            <rFont val="Tahoma"/>
            <family val="2"/>
          </rPr>
          <t>Admin:</t>
        </r>
        <r>
          <rPr>
            <sz val="9"/>
            <rFont val="Tahoma"/>
            <family val="2"/>
          </rPr>
          <t xml:space="preserve">
: là số phần trăm giữa số học sinh hoàn thành chương trình tiểu học năm học (t+4) so với số học sinh lớp 1 đầu năm học (t)</t>
        </r>
      </text>
    </comment>
    <comment ref="B57" authorId="0">
      <text>
        <r>
          <rPr>
            <b/>
            <sz val="9"/>
            <rFont val="Tahoma"/>
            <family val="2"/>
          </rPr>
          <t>Admin:</t>
        </r>
        <r>
          <rPr>
            <sz val="9"/>
            <rFont val="Tahoma"/>
            <family val="2"/>
          </rPr>
          <t xml:space="preserve">
là số phần trăm giữa số học sinh tốt nghiệp trung học cơ sở năm học (t + 3) so với số học sinh lớp 6 đầu năm học (t)</t>
        </r>
      </text>
    </comment>
  </commentList>
</comments>
</file>

<file path=xl/sharedStrings.xml><?xml version="1.0" encoding="utf-8"?>
<sst xmlns="http://schemas.openxmlformats.org/spreadsheetml/2006/main" count="1028" uniqueCount="455">
  <si>
    <t>Chỉ tiêu</t>
  </si>
  <si>
    <t>Ghi chú</t>
  </si>
  <si>
    <t>A</t>
  </si>
  <si>
    <t>Nông nghiệp</t>
  </si>
  <si>
    <t>I</t>
  </si>
  <si>
    <t>Sản xuất cây lương thực</t>
  </si>
  <si>
    <t>*</t>
  </si>
  <si>
    <t>Trong đó:</t>
  </si>
  <si>
    <t>-</t>
  </si>
  <si>
    <t>- Sản lượng thóc</t>
  </si>
  <si>
    <t>- Sản lượng thóc ruộng</t>
  </si>
  <si>
    <t>- Cơ cấu thóc ruộng trong TSLLT</t>
  </si>
  <si>
    <t>%</t>
  </si>
  <si>
    <t>Lúa cả năm</t>
  </si>
  <si>
    <t>Tổng diện tích</t>
  </si>
  <si>
    <t>ha</t>
  </si>
  <si>
    <t>Tổng Sản lượng</t>
  </si>
  <si>
    <t>tấn</t>
  </si>
  <si>
    <t>a</t>
  </si>
  <si>
    <t>Lúa xuân:</t>
  </si>
  <si>
    <t>+ Diện tích</t>
  </si>
  <si>
    <t>tạ/ ha</t>
  </si>
  <si>
    <t>b</t>
  </si>
  <si>
    <t>Lúa mùa:</t>
  </si>
  <si>
    <t>c</t>
  </si>
  <si>
    <t>Lúa nương:</t>
  </si>
  <si>
    <t>Cây ngô:</t>
  </si>
  <si>
    <t>Tổng sản lượng</t>
  </si>
  <si>
    <t>Ngô vụ xuân</t>
  </si>
  <si>
    <t>Ngô vụ thu</t>
  </si>
  <si>
    <t>II</t>
  </si>
  <si>
    <t>Cây công nghiêp ngắn ngày:</t>
  </si>
  <si>
    <t>1.1</t>
  </si>
  <si>
    <t>Cây đậu tương:</t>
  </si>
  <si>
    <t>Đậu tương vụ xuân:</t>
  </si>
  <si>
    <t>Đậu tương vụ thu:</t>
  </si>
  <si>
    <t>1.2</t>
  </si>
  <si>
    <t>Cây lạc:</t>
  </si>
  <si>
    <t>Tổng diện tích:</t>
  </si>
  <si>
    <t>Tổng sản lượng:</t>
  </si>
  <si>
    <t>Lạc vụ xuân:</t>
  </si>
  <si>
    <t>Lạc vụ thu:</t>
  </si>
  <si>
    <t>Cây công nghiệp dài ngày:</t>
  </si>
  <si>
    <t>Cây cà phê:</t>
  </si>
  <si>
    <t>+ Sản lượng cà phê nhân</t>
  </si>
  <si>
    <t>III</t>
  </si>
  <si>
    <t>Con</t>
  </si>
  <si>
    <t>Đàn gia cầm</t>
  </si>
  <si>
    <t>IV</t>
  </si>
  <si>
    <t>Sản lượng nuôi trồng</t>
  </si>
  <si>
    <t>Sản lượng khai thác</t>
  </si>
  <si>
    <t>V</t>
  </si>
  <si>
    <t>Trồng rừng tập trung:</t>
  </si>
  <si>
    <t>Trồng rừng phòng hộ:</t>
  </si>
  <si>
    <t>Diện tích cây mắc ca</t>
  </si>
  <si>
    <t>Trong đó: Trồng mới</t>
  </si>
  <si>
    <t>Khoán bảo vệ rừng</t>
  </si>
  <si>
    <t>3.1</t>
  </si>
  <si>
    <t>KNTS năm thứ nhất (mới)-các xã</t>
  </si>
  <si>
    <t>3.2</t>
  </si>
  <si>
    <t>KNTS chuyển tiếp (năm 2,3,4,5)</t>
  </si>
  <si>
    <t>- UBND các xã</t>
  </si>
  <si>
    <t>- Ban QLRPH huyện</t>
  </si>
  <si>
    <t>Độ che phủ rừng</t>
  </si>
  <si>
    <t xml:space="preserve"> +</t>
  </si>
  <si>
    <t>Diện tích</t>
  </si>
  <si>
    <t xml:space="preserve"> Năng suất</t>
  </si>
  <si>
    <t xml:space="preserve"> Sản lượng</t>
  </si>
  <si>
    <t>Cây cao su</t>
  </si>
  <si>
    <t>Chăn nuôi</t>
  </si>
  <si>
    <t>Lâm nghiệp</t>
  </si>
  <si>
    <t>Thủy sản</t>
  </si>
  <si>
    <t>Cây công nghiệp</t>
  </si>
  <si>
    <t>Trồng cây lâm sản ngoài gỗ</t>
  </si>
  <si>
    <t>Trồng rừng sản xuất</t>
  </si>
  <si>
    <t>Trồng rừng thay thế</t>
  </si>
  <si>
    <t>Tỷ lệ lực lượng lao động trong độ tuổi tham gia BHXH tự nguyện</t>
  </si>
  <si>
    <t>Người</t>
  </si>
  <si>
    <t xml:space="preserve"> - Số người tham gia BHXH tự nguyện</t>
  </si>
  <si>
    <t>Đối tượng thuộc diện tham gia BHXH tự nguyện</t>
  </si>
  <si>
    <t>Tỷ lệ lực lượng lao động trong độ tuổi tham gia BHXH thất nghiệp</t>
  </si>
  <si>
    <t xml:space="preserve"> - Số người tham gia BHXH thất nghiệp</t>
  </si>
  <si>
    <t>Đối tượng thuộc diện tham gia BHXH thất nghiệp</t>
  </si>
  <si>
    <t>Tỷ lệ lực lượng lao động trong độ tuổi tham gia BHXH bắt buộc</t>
  </si>
  <si>
    <t>Số người tham gia BHXH bắt buộc</t>
  </si>
  <si>
    <t>Đối tượng thuộc diện tham gia BHXH bắt buộc</t>
  </si>
  <si>
    <t xml:space="preserve"> Bảo hiểm xã hội</t>
  </si>
  <si>
    <t>Tỷ lệ hộ nghèo dân tộc thiểu số</t>
  </si>
  <si>
    <t xml:space="preserve"> - Tỷ lệ hộ cận nghèo</t>
  </si>
  <si>
    <t xml:space="preserve"> Hộ</t>
  </si>
  <si>
    <t>Số hộ cận nghèo</t>
  </si>
  <si>
    <t>Số hộ tái nghèo, phát sinh nghèo</t>
  </si>
  <si>
    <t>Số hộ thoát nghèo</t>
  </si>
  <si>
    <t xml:space="preserve"> - Tỷ lệ hộ nghèo</t>
  </si>
  <si>
    <t xml:space="preserve">Số hộ nghèo cuối kỳ theo chuẩn Quốc gia </t>
  </si>
  <si>
    <t>Số hộ nghèo đầu kỳ theo chuẩn Quốc gia</t>
  </si>
  <si>
    <t>Tổng số hộ cuối năm</t>
  </si>
  <si>
    <t>Giảm nghèo</t>
  </si>
  <si>
    <t>Đối tượng</t>
  </si>
  <si>
    <t xml:space="preserve"> Số người được cai nghiện</t>
  </si>
  <si>
    <t xml:space="preserve"> </t>
  </si>
  <si>
    <t>Trật tự an toàn xã hội</t>
  </si>
  <si>
    <t>Các vấn đề xã hội</t>
  </si>
  <si>
    <t>Trẻ</t>
  </si>
  <si>
    <t>Số trẻ em không nơi nương tựa được nhận nuôi dưỡng tại cộng đồng</t>
  </si>
  <si>
    <t>Xã, TT</t>
  </si>
  <si>
    <t>Số xã, thị trấn đạt tiêu chuẩn phù hợp với trẻ em</t>
  </si>
  <si>
    <t>Tổng số trẻ em có hoàn cảnh đặc biệt</t>
  </si>
  <si>
    <t>Chăm sóc và bảo vệ trẻ em</t>
  </si>
  <si>
    <t xml:space="preserve"> Người</t>
  </si>
  <si>
    <t xml:space="preserve"> Tr.đó: Dạy nghề cho LĐ nông thôn </t>
  </si>
  <si>
    <t xml:space="preserve"> - Sơ cấp và đào tạo thường xuyên dưới 3 tháng</t>
  </si>
  <si>
    <t>Đào tạo nghề</t>
  </si>
  <si>
    <t xml:space="preserve"> L.Động</t>
  </si>
  <si>
    <t xml:space="preserve"> Số LĐ được tạo việc làm mới trong năm</t>
  </si>
  <si>
    <t xml:space="preserve">  Tỷ lệ so với dân số</t>
  </si>
  <si>
    <t xml:space="preserve"> Tổng số người trong độ tuổi LĐ</t>
  </si>
  <si>
    <t xml:space="preserve"> Lao động việc làm</t>
  </si>
  <si>
    <t xml:space="preserve">          - Dân số nông thôn</t>
  </si>
  <si>
    <t xml:space="preserve">          - Dân số thành thị</t>
  </si>
  <si>
    <t>Trong đó: Nữ</t>
  </si>
  <si>
    <t>DÂN SỐ TRUNG BÌNH</t>
  </si>
  <si>
    <t xml:space="preserve"> Đơn vị tính </t>
  </si>
  <si>
    <t xml:space="preserve"> CHỈ TIÊU</t>
  </si>
  <si>
    <t xml:space="preserve"> Số TT </t>
  </si>
  <si>
    <t>Điểm trường</t>
  </si>
  <si>
    <t>Số điểm trường mầm non có 05 loại đồ chơi ngoài trời trở lên trong danh mục quy định</t>
  </si>
  <si>
    <t>Số nhóm/lớp mầm non có đủ thiết bị, đồ dùng, đồ chơi tối thiểu theo quy định</t>
  </si>
  <si>
    <t>Số điểm trường mầm non có nguồn nước sử dụng hợp vệ sinh</t>
  </si>
  <si>
    <t>Số điểm trường mầm non có nhà vệ sinh hợp vệ sinh</t>
  </si>
  <si>
    <t>Số nhân viên nấu ăn có chứng chỉ nghề nấu ăn</t>
  </si>
  <si>
    <t>Số cán bộ quản lý, giáo viên, nhân viên mầm non được tập huấn về tư vấn dinh dưỡng và tâm lý cho trẻ</t>
  </si>
  <si>
    <t>Bổ sung một số chỉ số liên quan đến Phát triển trẻ thơ toàn diện</t>
  </si>
  <si>
    <t>VII</t>
  </si>
  <si>
    <t>Tỷ lệ học sinh nữ DTTS ở cấp tiểu học, THCS, THPT (%)</t>
  </si>
  <si>
    <t>Tỷ lệ nữ người DTTS biết chữ trong độ tuổi từ 15 đến 60 tuổi (%)</t>
  </si>
  <si>
    <t>Tỷ lệ người DTTS biết chữ  trong độ tuổi từ 15 tuổi đến 60 tuổi (%)</t>
  </si>
  <si>
    <t>Tỷ lệ người DTTS hoàn thành chương trình  tiểu học (%)</t>
  </si>
  <si>
    <t>Tỷ lệ trẻ em DTTS nhập học đúng độ tuổi bậc tiểu học (%)</t>
  </si>
  <si>
    <t>Các chỉ tiêu phát triển thiên niên kỷ đối với đồng bào dân tộc thiểu số</t>
  </si>
  <si>
    <t>VI</t>
  </si>
  <si>
    <t>"</t>
  </si>
  <si>
    <t>Trung tâm GDNN-GDTX</t>
  </si>
  <si>
    <t>Tr. đó:  - Trường đạt chuẩn Quốc gia</t>
  </si>
  <si>
    <t>Trường THPT</t>
  </si>
  <si>
    <t xml:space="preserve">           - Trường PTDTBT</t>
  </si>
  <si>
    <t>Tr. đó: - Trường đạt chuẩn Quốc gia</t>
  </si>
  <si>
    <t>Trường THCS</t>
  </si>
  <si>
    <t>Trường</t>
  </si>
  <si>
    <t>Trường Tiểu học</t>
  </si>
  <si>
    <t xml:space="preserve">           - Tổng số trường đạt chuẩn QG</t>
  </si>
  <si>
    <t>Tr.đó: - Trường PT DTNT huyện</t>
  </si>
  <si>
    <t>Các trường phổ thông</t>
  </si>
  <si>
    <t>Trường Mầm non</t>
  </si>
  <si>
    <t>Xã</t>
  </si>
  <si>
    <t>Số xã đạt chuẩn Xóa mù chữ mức độ 2</t>
  </si>
  <si>
    <t>Số xã đạt chuẩn PCGD THCS mức độ 3</t>
  </si>
  <si>
    <t>Số xã đạt chuẩn PCGD THCS mức độ 2</t>
  </si>
  <si>
    <t>Số xã đạt chuẩn PC GDTH mức độ 3</t>
  </si>
  <si>
    <t>Số xã đạt chuẩn PC GDTH mức độ 2</t>
  </si>
  <si>
    <t>Số xã đạt chuẩn PC GDMN cho trẻ 5 tuổi</t>
  </si>
  <si>
    <t xml:space="preserve">Tổng số xã </t>
  </si>
  <si>
    <t>PHỔ CẬP GIÁO DỤC - XÓA MÙ CHỮ</t>
  </si>
  <si>
    <t>H/Sinh</t>
  </si>
  <si>
    <t>- Học sinh bổ túc THPT</t>
  </si>
  <si>
    <t>lớp</t>
  </si>
  <si>
    <t>- Tỷ học sinh tốt nghiệp THPT</t>
  </si>
  <si>
    <t>- Tỷ lệ học sinh lưu ban</t>
  </si>
  <si>
    <t>- Tỷ lệ học sinh bỏ học</t>
  </si>
  <si>
    <t>- Tỷ lệ học sinh nữ/tổng số học sinh</t>
  </si>
  <si>
    <t>- Tỷ lệ h/sinh 15-18 tuổi học THPT và tương đương</t>
  </si>
  <si>
    <t>- Tỷ lệ học sinh 15 tuổi vào lớp 10</t>
  </si>
  <si>
    <t>Tổng số lớp</t>
  </si>
  <si>
    <t>HS</t>
  </si>
  <si>
    <t xml:space="preserve">            + Học sinh bán trú</t>
  </si>
  <si>
    <t>Tr. đó: + Học sinh các trường DTNT</t>
  </si>
  <si>
    <t>Tổng số học sinh</t>
  </si>
  <si>
    <t>Trung học phổ thông</t>
  </si>
  <si>
    <t>- Tỷ lệ học sinh hoàn thành cấp THCS</t>
  </si>
  <si>
    <t>- Tỷ học sinh tốt nghiệp THCS</t>
  </si>
  <si>
    <t xml:space="preserve">- Tỷ lệ học sinh lưu ban </t>
  </si>
  <si>
    <t>- Tỷ lệ học sinh 11-14 tuổi học THCS</t>
  </si>
  <si>
    <t xml:space="preserve">- Tỷ lệ học sinh 11 tuổi vào lớp 6 </t>
  </si>
  <si>
    <t>- Học sinh bán trú</t>
  </si>
  <si>
    <t xml:space="preserve">Trung học cơ sở </t>
  </si>
  <si>
    <t>- Tỷ lệ học sinh hoàn thành cấp tiểu học</t>
  </si>
  <si>
    <t>- Tỷ lệ học sinh được công nhận hoàn thành chương trình tiểu học</t>
  </si>
  <si>
    <t>- Tỷ lệ học sinh 6-10 tuổi học tiểu học</t>
  </si>
  <si>
    <t>- Tỷ lệ học sinh 6 tuổi vào lớp 1</t>
  </si>
  <si>
    <t>Tiểu học</t>
  </si>
  <si>
    <t>Tổng số học sinh phổ thông</t>
  </si>
  <si>
    <t>GIÁO DỤC PHỔ THÔNG</t>
  </si>
  <si>
    <t>- Tỷ lệ huy động trẻ 5 tuổi ra lớp</t>
  </si>
  <si>
    <t>- Tỷ lệ huy động trẻ từ 3-5 tuổi ra lớp</t>
  </si>
  <si>
    <t>- Tỷ lệ huy động trẻ từ 3 tháng đến dưới 36 tháng tuổi ra lớp</t>
  </si>
  <si>
    <t>- Tỷ lệ trẻ suy dinh dưỡng thể thấp còi</t>
  </si>
  <si>
    <t>- Tỷ lệ trẻ suy dinh dưỡng thể nhẹ cân</t>
  </si>
  <si>
    <t>- Tỷ lệ trẻ mầm non là nữ</t>
  </si>
  <si>
    <t>- Tỷ lệ huy động trẻ ra lớp/dân số độ tuổi</t>
  </si>
  <si>
    <t>Các tỷ lệ huy động</t>
  </si>
  <si>
    <t>- Số lớp 5 tuổi</t>
  </si>
  <si>
    <t>Lớp</t>
  </si>
  <si>
    <t>- Số lớp mẫu giáo</t>
  </si>
  <si>
    <t>Nhóm</t>
  </si>
  <si>
    <t>- Số nhóm trẻ</t>
  </si>
  <si>
    <t>Tổng số lớp và nhóm trẻ</t>
  </si>
  <si>
    <t>- Số trẻ 5 tuổi</t>
  </si>
  <si>
    <t xml:space="preserve">- Số học sinh mẫu giáo </t>
  </si>
  <si>
    <t>Cháu</t>
  </si>
  <si>
    <t>- Số cháu vào nhà trẻ</t>
  </si>
  <si>
    <t>Tổng số trẻ mầm non</t>
  </si>
  <si>
    <t>GIÁO DỤC MẦM NON</t>
  </si>
  <si>
    <t>4</t>
  </si>
  <si>
    <t>2</t>
  </si>
  <si>
    <t>Đơn vị tính</t>
  </si>
  <si>
    <t>CHỈ TIÊU</t>
  </si>
  <si>
    <t>Số TT</t>
  </si>
  <si>
    <t>- Tỷ lệ người dân tham gia Bảo hiểm y tế</t>
  </si>
  <si>
    <t>Số người tham gia Bảo hiểm y tế</t>
  </si>
  <si>
    <t xml:space="preserve">    Tỷ lệ so với tổng dân số</t>
  </si>
  <si>
    <t xml:space="preserve"> Dân số phân theo thành thị, nông thôn</t>
  </si>
  <si>
    <t xml:space="preserve"> Dân số phân theo giới tính</t>
  </si>
  <si>
    <t xml:space="preserve"> Dân số trung bình </t>
  </si>
  <si>
    <t xml:space="preserve"> Tỷ lệ xã đạt Tiêu chí quốc gia về y tế xã</t>
  </si>
  <si>
    <t xml:space="preserve"> Xã đạt Tiêu chí quốc gia về y tế xã 2011-2020</t>
  </si>
  <si>
    <t>Bộ tiêu chí quốc gia về y tế xã</t>
  </si>
  <si>
    <t xml:space="preserve"> Tỷ lệ xã có NHS hoặc YSSN</t>
  </si>
  <si>
    <t xml:space="preserve"> Tỷ lệ trạm y tế xã có bác sỹ hoạt động</t>
  </si>
  <si>
    <t>1/10.000</t>
  </si>
  <si>
    <t xml:space="preserve"> Tỷ lệ Dược sỹ đại học/ vạn dân</t>
  </si>
  <si>
    <t xml:space="preserve"> Tỷ lệ Bác sỹ/ vạn dân</t>
  </si>
  <si>
    <t>Giường</t>
  </si>
  <si>
    <t xml:space="preserve"> Giường bệnh PKĐKKV</t>
  </si>
  <si>
    <t xml:space="preserve"> Giường bệnh Bệnh viện huyện</t>
  </si>
  <si>
    <t xml:space="preserve"> Giường bệnh TTYT huyện:</t>
  </si>
  <si>
    <t xml:space="preserve"> Khu điều trị bệnh nhân phong</t>
  </si>
  <si>
    <t xml:space="preserve"> Giường bệnh tuyến tỉnh</t>
  </si>
  <si>
    <t xml:space="preserve"> Tỷ lệ giường bệnh Quốc lập /vạn dân</t>
  </si>
  <si>
    <t xml:space="preserve"> Trong đó: Giường Quốc lập</t>
  </si>
  <si>
    <t xml:space="preserve"> Tổng số giường bệnh toàn huyện</t>
  </si>
  <si>
    <t xml:space="preserve"> Tỷ lệ xã có trạm y tế (có tổ chức bộ máy trạm y tế)</t>
  </si>
  <si>
    <t>Trạm</t>
  </si>
  <si>
    <t xml:space="preserve"> Trạm y tế xã, thị trấn</t>
  </si>
  <si>
    <t>PK</t>
  </si>
  <si>
    <t xml:space="preserve"> Phòng khám đa khoa khu vực</t>
  </si>
  <si>
    <t>BV</t>
  </si>
  <si>
    <t xml:space="preserve"> TTYT các huyện (thực hiện đa chức năng)</t>
  </si>
  <si>
    <t xml:space="preserve"> Cơ sở cung cấp dịch vụ y tế</t>
  </si>
  <si>
    <t>B</t>
  </si>
  <si>
    <t xml:space="preserve">Tỷ lệ các ca sinh của phụ nữ DTTS được cán bộ y tế đã qua đào tạo đỡ </t>
  </si>
  <si>
    <t xml:space="preserve"> Tỷ lệ trẻ dưới 5 tuổi bị SDD thể thấp còi (chiều cao theo tuổi) </t>
  </si>
  <si>
    <t xml:space="preserve">Tỷ lệ suy dinh dưỡng cân nặng/tuổi ở trẻ em DTTS dưới 5 tuổi </t>
  </si>
  <si>
    <t xml:space="preserve"> Tỷ lệ TE dưới 5 tuổi SDD (cân nặng/tuổi)</t>
  </si>
  <si>
    <t xml:space="preserve"> Tỷ lệ trẻ nhỏ được bú mẹ hoàn toàn trong 6 tháng đầu</t>
  </si>
  <si>
    <t xml:space="preserve"> Tỷ lệ trẻ sơ sinh dưới 2500 gr</t>
  </si>
  <si>
    <t>%o</t>
  </si>
  <si>
    <t xml:space="preserve">Tỷ suất tử vong trẻ em DTTS dưới 5 tuổi trên 1000 trẻ DTTS đẻ sống </t>
  </si>
  <si>
    <t xml:space="preserve"> Tỷ suất tử vong TE dưới 5 tuổi</t>
  </si>
  <si>
    <t xml:space="preserve">Tỷ suất tử vong trẻ em DTTS dưới 1 tuổi trên 1000 trẻ DTTS đẻ sống </t>
  </si>
  <si>
    <t xml:space="preserve"> Tỷ suất tử vong TE dưới 1 tuổi</t>
  </si>
  <si>
    <t xml:space="preserve"> Tỷ lệ phụ nữ có thai được tiêm phòng UV2+</t>
  </si>
  <si>
    <t>Tỷ lệ phụ nữ DTTS được khám thai ít nhất 4 lần trong 3 kỳ thai nghén</t>
  </si>
  <si>
    <t xml:space="preserve"> Tỷ lệ TE&lt;1 tuổi TCĐĐ các loại Vắc xin</t>
  </si>
  <si>
    <t xml:space="preserve">Đơn vị tính </t>
  </si>
  <si>
    <t>Số 
TT</t>
  </si>
  <si>
    <t>CLB</t>
  </si>
  <si>
    <t xml:space="preserve"> Số câu lạc bộ thể thao cơ sở</t>
  </si>
  <si>
    <t>3</t>
  </si>
  <si>
    <t>Tỷ lệ gia đình được công nhận danh hiệu gia đình thể thao trong tổng số hộ gia đình toàn thuyện</t>
  </si>
  <si>
    <t>Gia đình</t>
  </si>
  <si>
    <t>Số gia đình được công nhận gia đình thể thao</t>
  </si>
  <si>
    <t xml:space="preserve"> Tỷ lệ người tham gia luyện tập thường xuyên  ít nhất 01 môn thể thao trong tổng dân số toàn huyện</t>
  </si>
  <si>
    <t xml:space="preserve"> Số người tham gia luyện tập thường xuyên ít nhất 01 môn thể thao</t>
  </si>
  <si>
    <t>1</t>
  </si>
  <si>
    <t>Thể thao quần chúng</t>
  </si>
  <si>
    <t>Lĩnh vực Thể dục, thể thao</t>
  </si>
  <si>
    <t xml:space="preserve"> Tỷ lệ khối, bản có nhà văn hóa và điểm sinh hoạt cộng đồng </t>
  </si>
  <si>
    <t>Khối, bản</t>
  </si>
  <si>
    <t xml:space="preserve"> Số khối, bản có nhà văn hóa và điểm sinh hoạt cộng đồng </t>
  </si>
  <si>
    <t xml:space="preserve"> Tỷ lệ xã, thị trấn có nhà VH-TT</t>
  </si>
  <si>
    <t xml:space="preserve"> Số xã, thị trấn có Nhà văn hóa, thể thao</t>
  </si>
  <si>
    <t xml:space="preserve"> Tổng số xã, thị trấn</t>
  </si>
  <si>
    <t>Nhà</t>
  </si>
  <si>
    <t>Nhà thư viên</t>
  </si>
  <si>
    <t>Nhà văn hóa huyện</t>
  </si>
  <si>
    <t>Phát triển thiết chế văn hóa, thể thao cơ sở</t>
  </si>
  <si>
    <t xml:space="preserve"> Tỷ lệ gia đình được tuyên truyền phổ biến các luật có liên quan đến lĩnh vực gia đình</t>
  </si>
  <si>
    <t xml:space="preserve"> Tỷ lệ khối, bản có câu lạc bộ gia đình phát triển bền vững </t>
  </si>
  <si>
    <t>Số  CLB gia đình phát triển bền vững tại các khối, bản.</t>
  </si>
  <si>
    <t xml:space="preserve"> Tỷ lệ xã, thị trấn có ban chỉ đạo mô hình phòng chống bạo lực gia đình </t>
  </si>
  <si>
    <t>BCĐ</t>
  </si>
  <si>
    <t>Số BCĐ mô hình PCBLGĐ được thành lập tại các xã, thị trấn (nhân rộng mô hình PCBLGĐ)</t>
  </si>
  <si>
    <t>Lĩnh vực gia đình</t>
  </si>
  <si>
    <t xml:space="preserve"> Tỷ lệ phường, thị trấn đạt chuẩn văn minh đô thị</t>
  </si>
  <si>
    <t>TT</t>
  </si>
  <si>
    <t xml:space="preserve"> Số thị trấn đạt chuẩn văn minh đô thị</t>
  </si>
  <si>
    <t xml:space="preserve"> Tỷ lệ xã đạt chuẩn văn hóa nông thôn mới</t>
  </si>
  <si>
    <t xml:space="preserve"> Số xã đạt chuẩn VH nông thôn mới</t>
  </si>
  <si>
    <t>5</t>
  </si>
  <si>
    <t xml:space="preserve"> Tỷ lệ cơ quan, đơn vị DN, trường học đạt VH chiếm trong tổng số cơ quan, đơn vị, trường học toàn huyện</t>
  </si>
  <si>
    <t>Cơ quan, đơn vị, DN</t>
  </si>
  <si>
    <t xml:space="preserve"> Số cơ quan, đơn vị, DN đạt tiêu chuẩn văn hóa</t>
  </si>
  <si>
    <t xml:space="preserve"> Tỷ lệ  khối, bản đạt VH chiếm trong tổng số khối, bản toàn huyện</t>
  </si>
  <si>
    <t xml:space="preserve"> Số khối, bản đạt tiêu chuẩn VH</t>
  </si>
  <si>
    <t xml:space="preserve"> Tỷ lệ GĐ đạt chuẩn VH chiếm trong tổng số gia đình toàn huyện</t>
  </si>
  <si>
    <t>Hộ GĐ</t>
  </si>
  <si>
    <t xml:space="preserve"> Số gia đình đạt tiêu chuẩn VH </t>
  </si>
  <si>
    <t>Phong trào toàn dân đoàn kết XD đời sống văn hóa</t>
  </si>
  <si>
    <t>Lĩnh vực Văn hóa - Gia đình</t>
  </si>
  <si>
    <t>Đơn vị 
tính</t>
  </si>
  <si>
    <t xml:space="preserve"> Số TT</t>
  </si>
  <si>
    <t>Năng suất</t>
  </si>
  <si>
    <t>Sản lượng</t>
  </si>
  <si>
    <t>Trong đó: Học sinh bán trú</t>
  </si>
  <si>
    <t xml:space="preserve">Tổng số lớp </t>
  </si>
  <si>
    <t>Tỉ lệ học sinh nữ/tổng số HS</t>
  </si>
  <si>
    <t>Tỉ lệ HS đúng độ tuổi</t>
  </si>
  <si>
    <t>Tỉ lệ HS bỏ học</t>
  </si>
  <si>
    <t>Tỉ lệ HS lưu ban</t>
  </si>
  <si>
    <t>Số xã đạt chuẩn PC GDTH mức độ 1</t>
  </si>
  <si>
    <t>Số xã đạt chuẩn PCGD THCS mức độ 1</t>
  </si>
  <si>
    <t>Số xã đạt chuẩn Xóa mù chữ mức độ 1</t>
  </si>
  <si>
    <t xml:space="preserve">             - Trường MN tư thục</t>
  </si>
  <si>
    <t>Lực lượng lao động từ 15 tuổi trở lên</t>
  </si>
  <si>
    <t xml:space="preserve">Tỷ lệ suy dinh dưỡng thể thấp còi ở trẻ em DTTS dưới 5 tuổi </t>
  </si>
  <si>
    <t>Số bác sỹ</t>
  </si>
  <si>
    <t>Số Dược sỹ Đại học</t>
  </si>
  <si>
    <t>Số xã có Bác sỹ</t>
  </si>
  <si>
    <t>Số xã có NHS hoặc YSSN</t>
  </si>
  <si>
    <t>Số bản có Nhân viên y tế thôn bản</t>
  </si>
  <si>
    <t>xã</t>
  </si>
  <si>
    <t>Tuyến tỉnh</t>
  </si>
  <si>
    <t>Khu điều trị bệnh nhân phong</t>
  </si>
  <si>
    <t>Cơ sở</t>
  </si>
  <si>
    <t>- Tỷ lệ học sinh đi học cấp tiểu học</t>
  </si>
  <si>
    <t>BỔ TÚC VĂN HÓA</t>
  </si>
  <si>
    <t>Bác sỹ</t>
  </si>
  <si>
    <t xml:space="preserve"> Chỉ tiêu hoạt động</t>
  </si>
  <si>
    <t xml:space="preserve"> -</t>
  </si>
  <si>
    <t>Tuyến huyện, xã</t>
  </si>
  <si>
    <t xml:space="preserve"> Tỷ lệ bản có Nhân viên y tế thôn bản (theo QĐ 17/2020  /UBND ngày 09/9/2020 của UBND tỉnh)</t>
  </si>
  <si>
    <t>Dân số nam</t>
  </si>
  <si>
    <t>Dân số nữ</t>
  </si>
  <si>
    <t xml:space="preserve"> Dân số </t>
  </si>
  <si>
    <t>Dân số thành thị</t>
  </si>
  <si>
    <t>Dân số nông thôn</t>
  </si>
  <si>
    <t xml:space="preserve"> Tỷ lệ PN đẻ được khám thai 4 lần/3 kỳ thai nghén (T37/2019 /TT-BYT ngày 30/12/2019)</t>
  </si>
  <si>
    <t>Tổng DT cây lương thực có hạt</t>
  </si>
  <si>
    <t>Tổng SLLT có hạt</t>
  </si>
  <si>
    <t>Đàn trâu:</t>
  </si>
  <si>
    <t>Đàn bò:</t>
  </si>
  <si>
    <t>Đàn lợn:</t>
  </si>
  <si>
    <t>Diện tích nuôi trồng</t>
  </si>
  <si>
    <t>Khoanh nuôi tái sinh rừng</t>
  </si>
  <si>
    <t>Tổng số TE có HCĐBKK được hưởng trợ cấp tại cộng đồng</t>
  </si>
  <si>
    <t>III.1</t>
  </si>
  <si>
    <t>III.2</t>
  </si>
  <si>
    <t>Mục tiêu theo chuẩn nghèo GĐ 2021-2025</t>
  </si>
  <si>
    <t>SỐ HỌC SINH CÓ MẶT ĐẦU NĂM HỌC</t>
  </si>
  <si>
    <t>3.3</t>
  </si>
  <si>
    <t xml:space="preserve">CƠ SỞ GIÁO DỤC </t>
  </si>
  <si>
    <t>2.1</t>
  </si>
  <si>
    <t>2.2</t>
  </si>
  <si>
    <t>2.3</t>
  </si>
  <si>
    <t xml:space="preserve"> Nhân lực y tế</t>
  </si>
  <si>
    <t>BIỂU SỐ 01</t>
  </si>
  <si>
    <t>BIỂU SỐ 02</t>
  </si>
  <si>
    <t>BIỂU SỐ 03</t>
  </si>
  <si>
    <t>BIỂU SỐ 04</t>
  </si>
  <si>
    <t>BIỂU SỐ 05</t>
  </si>
  <si>
    <t>7</t>
  </si>
  <si>
    <t>100</t>
  </si>
  <si>
    <t>29.984</t>
  </si>
  <si>
    <t>Xã đạt Tiêu chí quốc gia về y tế xã giai đoạn đến năm 2030</t>
  </si>
  <si>
    <t>6</t>
  </si>
  <si>
    <t>Kế hoạch</t>
  </si>
  <si>
    <t>Chiềng Sinh</t>
  </si>
  <si>
    <t>Chiềng Đông</t>
  </si>
  <si>
    <t>Nà Sáy</t>
  </si>
  <si>
    <t>Mường Khong</t>
  </si>
  <si>
    <t>Mường Thín</t>
  </si>
  <si>
    <t>TT. Tuần Giáo</t>
  </si>
  <si>
    <t>Quài Tở</t>
  </si>
  <si>
    <t>Quài Cang</t>
  </si>
  <si>
    <t>Quài Nưa</t>
  </si>
  <si>
    <t>Mùn Chung</t>
  </si>
  <si>
    <t>Nà Tòng</t>
  </si>
  <si>
    <t>Mường Mùn</t>
  </si>
  <si>
    <t>Pú Xi</t>
  </si>
  <si>
    <t>Tênh Phông</t>
  </si>
  <si>
    <t>Tỏa Tình</t>
  </si>
  <si>
    <t>Pú Nhung</t>
  </si>
  <si>
    <t>Phình Sáng</t>
  </si>
  <si>
    <t>Rạng Đông</t>
  </si>
  <si>
    <t>Ta Ma</t>
  </si>
  <si>
    <t>Ước thực hiện cả năm</t>
  </si>
  <si>
    <t>Thực hiện năm 2022</t>
  </si>
  <si>
    <t>Kế hoạch năm 2023</t>
  </si>
  <si>
    <t>Thực hiện Năm học 2022-2023</t>
  </si>
  <si>
    <t>Mục tiêu</t>
  </si>
  <si>
    <t>9=7/6 (%)</t>
  </si>
  <si>
    <t>Kế hoạch năm 2024</t>
  </si>
  <si>
    <t>KẾT QUẢ THỰC HIỆN CÁC CHỈ TIÊU PHÁT TRIỂN SỰ NGHIỆP GIÁO DỤC  NĂM 2023 VÀ DỰ KIẾN KẾ HOẠCH NĂM 2024</t>
  </si>
  <si>
    <t>KẾT QUẢ THỰC HIỆN CÁC CHỈ TIÊU PHÁT TRIỂN LAO ĐỘNG VIỆC LÀM, BẢO VỆ TRẺ EM, CÁC VẤN ĐỀ XÃ HỘI VÀ ĐÀO TẠO NGHỀ NĂM 2023 VÀ DỰ KIẾN KẾ HOẠCH NĂM 2024</t>
  </si>
  <si>
    <t>KẾT QUẢ THỰC HIỆN CÁC CHỈ TIÊU HƯỚNG DẪN PHÁT TRIỂN SỰ NGHIỆP Y TẾ NĂM 2023 VÀ DỰ KIẾN KẾ HOẠCH NĂM 2024</t>
  </si>
  <si>
    <t>7-1</t>
  </si>
  <si>
    <t>7-2</t>
  </si>
  <si>
    <t>7-3</t>
  </si>
  <si>
    <t>7-4</t>
  </si>
  <si>
    <t>7-5</t>
  </si>
  <si>
    <t>7-6</t>
  </si>
  <si>
    <t>7-7</t>
  </si>
  <si>
    <t>7-8</t>
  </si>
  <si>
    <t>7-9</t>
  </si>
  <si>
    <t>7-10</t>
  </si>
  <si>
    <t>7-11</t>
  </si>
  <si>
    <t>7-12</t>
  </si>
  <si>
    <t>7-13</t>
  </si>
  <si>
    <t>7-14</t>
  </si>
  <si>
    <t>7-15</t>
  </si>
  <si>
    <t>7-16</t>
  </si>
  <si>
    <t>7-17</t>
  </si>
  <si>
    <t>7-18</t>
  </si>
  <si>
    <t>7-19</t>
  </si>
  <si>
    <t>Chia ra các xã, thị trấn</t>
  </si>
  <si>
    <t>một số diện tích đã tăng rừng hết đầu tư</t>
  </si>
  <si>
    <t>85,7</t>
  </si>
  <si>
    <t>85,1</t>
  </si>
  <si>
    <t>17,6</t>
  </si>
  <si>
    <t>17,7</t>
  </si>
  <si>
    <t>77,3</t>
  </si>
  <si>
    <t>29.791</t>
  </si>
  <si>
    <t>30.484</t>
  </si>
  <si>
    <t>96,4</t>
  </si>
  <si>
    <t xml:space="preserve">(Kèm theo Báo cáo số:               /BC-UBND ngày        /11/2023 của UBND huyện Tuần Giáo) </t>
  </si>
  <si>
    <t>HS phổ thông đi học rất nhiều nơi, nên không thể quản lý được, và không thuộc đối tượng phổ cập</t>
  </si>
  <si>
    <t>KẾT QUẢ THỰC HIỆN CÁC CHỈ TIÊU HƯỚNG DẪN PHÁT TRIỂN SỰ NGHIỆP VĂN HOÁ, THỂ THAO NĂM 2023 VÀ DỰ KIẾN KẾ HOẠCH NĂM 2024</t>
  </si>
  <si>
    <t>Diện tích giảm do năm 2024 đã sang năm thứ 6 với diện tích 2.917ha</t>
  </si>
  <si>
    <t>chưa thống nhất được số giao năm 2024</t>
  </si>
  <si>
    <t>Ngô ngọt</t>
  </si>
  <si>
    <t>Cây trồng khác</t>
  </si>
  <si>
    <t>Cây Hoa hồi</t>
  </si>
  <si>
    <t>Cây dứa</t>
  </si>
  <si>
    <t xml:space="preserve">           + Trồng mới liên kết</t>
  </si>
  <si>
    <t>Khoanh vùng lõi  phát triển mắc ca</t>
  </si>
  <si>
    <t>KẾT QUẢ THỰC HIỆN CÁC CHỈ TIÊU SẢN XUẤT NÔNG, LÂM NGHIỆP CHỦ YẾU NĂM 2023 VÀ DỰ KIẾN KẾ HOẠCH NĂM 2024</t>
  </si>
  <si>
    <t>442</t>
  </si>
  <si>
    <t>883</t>
  </si>
  <si>
    <t>- Học sinh PCGDTH-XMC</t>
  </si>
  <si>
    <r>
      <t xml:space="preserve"> Giường bệnh trạm y tế xã (3 giường lưu/trạm)</t>
    </r>
    <r>
      <rPr>
        <i/>
        <sz val="11"/>
        <color indexed="8"/>
        <rFont val="Times New Roman"/>
        <family val="1"/>
      </rPr>
      <t xml:space="preserve"> </t>
    </r>
  </si>
  <si>
    <t xml:space="preserve">Thực hiện 
năm 2023 
</t>
  </si>
  <si>
    <t>Thực hiện năm 2023</t>
  </si>
  <si>
    <r>
      <t>Thực hiện năm 2023
(Năm</t>
    </r>
    <r>
      <rPr>
        <b/>
        <sz val="9"/>
        <color indexed="8"/>
        <rFont val="Times New Roman"/>
        <family val="1"/>
      </rPr>
      <t xml:space="preserve"> học 2023-2024)</t>
    </r>
  </si>
  <si>
    <t xml:space="preserve">Kế hoạch 
năm 2024 </t>
  </si>
  <si>
    <t>HS phổ thông đi học rất nhiều nơi, nên không thể quản lý được và không thuộc đối tượng phổ cập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</si>
</sst>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 &quot;þ&quot;;[Red]\-#,##0\ &quot;þ&quot;"/>
    <numFmt numFmtId="177" formatCode="_-* #,##0.0\ _₫_-;\-* #,##0.0\ _₫_-;_-* &quot;-&quot;??\ _₫_-;_-@_-"/>
    <numFmt numFmtId="178" formatCode="_(* #,##0_);_(* \(#,##0\);_(* &quot;-&quot;??_);_(@_)"/>
    <numFmt numFmtId="179" formatCode="_(* #,##0.0_);_(* \(#,##0.0\);_(* &quot;-&quot;??_);_(@_)"/>
    <numFmt numFmtId="180" formatCode="#"/>
    <numFmt numFmtId="181" formatCode="_(* #,##0_);_(* \(#,##0\);_(* \-??_);_(@_)"/>
    <numFmt numFmtId="182" formatCode="_(* #,##0.0_);_(* \(#,##0.0\);_(* \-??_);_(@_)"/>
    <numFmt numFmtId="183" formatCode="#,##0.0_);\(#,##0.0\)"/>
    <numFmt numFmtId="184" formatCode="0.000"/>
    <numFmt numFmtId="185" formatCode="_-* #,##0.0\ _₫_-;\-* #,##0.0\ _₫_-;_-* &quot;-&quot;?\ _₫_-;_-@_-"/>
    <numFmt numFmtId="186" formatCode="#,##0.000"/>
    <numFmt numFmtId="187" formatCode="_(* #,##0.000_);_(* \(#,##0.000\);_(* &quot;-&quot;??_);_(@_)"/>
    <numFmt numFmtId="188" formatCode="0.0%"/>
    <numFmt numFmtId="189" formatCode="0.000000"/>
    <numFmt numFmtId="190" formatCode="0.00000"/>
    <numFmt numFmtId="191" formatCode="0.0000"/>
    <numFmt numFmtId="192" formatCode="_(* #,##0.0_);_(* \(#,##0.0\);_(* &quot;-&quot;?_);_(@_)"/>
    <numFmt numFmtId="193" formatCode="_(* #,##0_);_(* \(#,##0\);_(* &quot;-&quot;?_);_(@_)"/>
    <numFmt numFmtId="194" formatCode="0.0000000"/>
    <numFmt numFmtId="195" formatCode="_-* #,##0.000\ _₫_-;\-* #,##0.000\ _₫_-;_-* &quot;-&quot;???\ _₫_-;_-@_-"/>
    <numFmt numFmtId="196" formatCode="_(* #,##0.0000_);_(* \(#,##0.0000\);_(* &quot;-&quot;??_);_(@_)"/>
    <numFmt numFmtId="197" formatCode="0.00000000"/>
    <numFmt numFmtId="198" formatCode="_-* #,##0.0_-;\-* #,##0.0_-;_-* &quot;-&quot;??_-;_-@_-"/>
  </numFmts>
  <fonts count="126">
    <font>
      <sz val="14"/>
      <color theme="1"/>
      <name val="Times New Roman"/>
      <family val="2"/>
    </font>
    <font>
      <sz val="11"/>
      <color indexed="8"/>
      <name val="Calibri"/>
      <family val="2"/>
    </font>
    <font>
      <sz val="12"/>
      <name val="Times New Roman"/>
      <family val="1"/>
    </font>
    <font>
      <i/>
      <sz val="12"/>
      <name val="Times New Roman"/>
      <family val="1"/>
    </font>
    <font>
      <sz val="12"/>
      <name val=".VnTime"/>
      <family val="2"/>
    </font>
    <font>
      <sz val="10"/>
      <name val="Arial"/>
      <family val="2"/>
    </font>
    <font>
      <sz val="12"/>
      <color indexed="8"/>
      <name val="Times New Roman"/>
      <family val="2"/>
    </font>
    <font>
      <sz val="10"/>
      <name val=".VnTime"/>
      <family val="2"/>
    </font>
    <font>
      <sz val="13"/>
      <name val=".VnTime"/>
      <family val="2"/>
    </font>
    <font>
      <sz val="10"/>
      <name val="Times New Roman"/>
      <family val="1"/>
    </font>
    <font>
      <i/>
      <sz val="10"/>
      <name val="Times New Roman"/>
      <family val="1"/>
    </font>
    <font>
      <sz val="11"/>
      <name val="Times New Roman"/>
      <family val="1"/>
    </font>
    <font>
      <b/>
      <sz val="13"/>
      <name val="Times New Roman"/>
      <family val="1"/>
    </font>
    <font>
      <b/>
      <sz val="9"/>
      <name val="Tahoma"/>
      <family val="2"/>
    </font>
    <font>
      <sz val="9"/>
      <name val="Tahoma"/>
      <family val="2"/>
    </font>
    <font>
      <sz val="8"/>
      <name val="Times New Roman"/>
      <family val="2"/>
    </font>
    <font>
      <sz val="13"/>
      <name val="Times New Roman"/>
      <family val="1"/>
    </font>
    <font>
      <i/>
      <sz val="13"/>
      <name val="Times New Roman"/>
      <family val="1"/>
    </font>
    <font>
      <b/>
      <u val="single"/>
      <sz val="13"/>
      <name val="Times New Roman"/>
      <family val="1"/>
    </font>
    <font>
      <i/>
      <sz val="11"/>
      <color indexed="8"/>
      <name val="Times New Roman"/>
      <family val="1"/>
    </font>
    <font>
      <b/>
      <sz val="9"/>
      <color indexed="8"/>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indexed="8"/>
      <name val="Times New Roman"/>
      <family val="1"/>
    </font>
    <font>
      <b/>
      <i/>
      <sz val="11"/>
      <color indexed="8"/>
      <name val="Times New Roman"/>
      <family val="1"/>
    </font>
    <font>
      <b/>
      <sz val="11"/>
      <color indexed="8"/>
      <name val="Times New Roman"/>
      <family val="1"/>
    </font>
    <font>
      <i/>
      <sz val="10"/>
      <color indexed="8"/>
      <name val="Times New Roman"/>
      <family val="1"/>
    </font>
    <font>
      <sz val="10"/>
      <color indexed="8"/>
      <name val="Arial"/>
      <family val="2"/>
    </font>
    <font>
      <i/>
      <sz val="10"/>
      <color indexed="8"/>
      <name val="Arial"/>
      <family val="2"/>
    </font>
    <font>
      <i/>
      <sz val="12"/>
      <color indexed="8"/>
      <name val="Times New Roman"/>
      <family val="1"/>
    </font>
    <font>
      <b/>
      <i/>
      <sz val="14"/>
      <color indexed="8"/>
      <name val="Times New Roman"/>
      <family val="1"/>
    </font>
    <font>
      <sz val="13"/>
      <color indexed="8"/>
      <name val="Times New Roman"/>
      <family val="1"/>
    </font>
    <font>
      <b/>
      <sz val="12"/>
      <color indexed="8"/>
      <name val="Times New Roman"/>
      <family val="1"/>
    </font>
    <font>
      <sz val="10"/>
      <color indexed="10"/>
      <name val="Times New Roman"/>
      <family val="1"/>
    </font>
    <font>
      <sz val="12"/>
      <color indexed="10"/>
      <name val="Times New Roman"/>
      <family val="1"/>
    </font>
    <font>
      <b/>
      <i/>
      <sz val="13"/>
      <color indexed="8"/>
      <name val="Times New Roman"/>
      <family val="1"/>
    </font>
    <font>
      <b/>
      <sz val="13"/>
      <color indexed="8"/>
      <name val="Times New Roman"/>
      <family val="1"/>
    </font>
    <font>
      <b/>
      <sz val="13"/>
      <color indexed="12"/>
      <name val="Times New Roman"/>
      <family val="1"/>
    </font>
    <font>
      <b/>
      <sz val="10"/>
      <color indexed="8"/>
      <name val="Calibri"/>
      <family val="2"/>
    </font>
    <font>
      <sz val="10"/>
      <color indexed="8"/>
      <name val="Calibri"/>
      <family val="2"/>
    </font>
    <font>
      <b/>
      <sz val="13"/>
      <color indexed="17"/>
      <name val="Times New Roman"/>
      <family val="1"/>
    </font>
    <font>
      <sz val="13"/>
      <color indexed="17"/>
      <name val="Times New Roman"/>
      <family val="1"/>
    </font>
    <font>
      <sz val="14"/>
      <color indexed="17"/>
      <name val="Times New Roman"/>
      <family val="1"/>
    </font>
    <font>
      <i/>
      <sz val="13"/>
      <color indexed="8"/>
      <name val="Times New Roman"/>
      <family val="1"/>
    </font>
    <font>
      <sz val="12"/>
      <color indexed="17"/>
      <name val="Times New Roman"/>
      <family val="1"/>
    </font>
    <font>
      <i/>
      <sz val="12"/>
      <color indexed="17"/>
      <name val="Times New Roman"/>
      <family val="1"/>
    </font>
    <font>
      <sz val="10"/>
      <color indexed="12"/>
      <name val="Times New Roman"/>
      <family val="1"/>
    </font>
    <font>
      <sz val="11"/>
      <color indexed="10"/>
      <name val="Times New Roman"/>
      <family val="1"/>
    </font>
    <font>
      <b/>
      <u val="single"/>
      <sz val="11"/>
      <color indexed="8"/>
      <name val="Times New Roman"/>
      <family val="1"/>
    </font>
    <font>
      <b/>
      <u val="single"/>
      <sz val="13"/>
      <color indexed="8"/>
      <name val="Times New Roman"/>
      <family val="1"/>
    </font>
    <font>
      <sz val="11"/>
      <color indexed="17"/>
      <name val="Times New Roman"/>
      <family val="1"/>
    </font>
    <font>
      <b/>
      <sz val="11"/>
      <color indexed="17"/>
      <name val="Times New Roman"/>
      <family val="1"/>
    </font>
    <font>
      <b/>
      <i/>
      <sz val="13"/>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2"/>
      <color theme="1"/>
      <name val="Times New Roman"/>
      <family val="1"/>
    </font>
    <font>
      <sz val="10"/>
      <color theme="1"/>
      <name val="Times New Roman"/>
      <family val="1"/>
    </font>
    <font>
      <sz val="11"/>
      <color theme="1"/>
      <name val="Times New Roman"/>
      <family val="1"/>
    </font>
    <font>
      <b/>
      <i/>
      <sz val="11"/>
      <color theme="1"/>
      <name val="Times New Roman"/>
      <family val="1"/>
    </font>
    <font>
      <b/>
      <sz val="11"/>
      <color theme="1"/>
      <name val="Times New Roman"/>
      <family val="1"/>
    </font>
    <font>
      <i/>
      <sz val="10"/>
      <color theme="1"/>
      <name val="Times New Roman"/>
      <family val="1"/>
    </font>
    <font>
      <i/>
      <sz val="11"/>
      <color theme="1"/>
      <name val="Times New Roman"/>
      <family val="1"/>
    </font>
    <font>
      <sz val="10"/>
      <color theme="1"/>
      <name val="Arial"/>
      <family val="2"/>
    </font>
    <font>
      <i/>
      <sz val="10"/>
      <color theme="1"/>
      <name val="Arial"/>
      <family val="2"/>
    </font>
    <font>
      <i/>
      <sz val="12"/>
      <color theme="1"/>
      <name val="Times New Roman"/>
      <family val="1"/>
    </font>
    <font>
      <b/>
      <i/>
      <sz val="14"/>
      <color theme="1"/>
      <name val="Times New Roman"/>
      <family val="1"/>
    </font>
    <font>
      <sz val="13"/>
      <color theme="1"/>
      <name val="Times New Roman"/>
      <family val="1"/>
    </font>
    <font>
      <b/>
      <sz val="12"/>
      <color theme="1"/>
      <name val="Times New Roman"/>
      <family val="1"/>
    </font>
    <font>
      <sz val="10"/>
      <color rgb="FFFF0000"/>
      <name val="Times New Roman"/>
      <family val="1"/>
    </font>
    <font>
      <sz val="12"/>
      <color rgb="FFFF0000"/>
      <name val="Times New Roman"/>
      <family val="1"/>
    </font>
    <font>
      <b/>
      <i/>
      <sz val="13"/>
      <color theme="1"/>
      <name val="Times New Roman"/>
      <family val="1"/>
    </font>
    <font>
      <b/>
      <sz val="13"/>
      <color theme="1"/>
      <name val="Times New Roman"/>
      <family val="1"/>
    </font>
    <font>
      <b/>
      <sz val="13"/>
      <color rgb="FF0000CC"/>
      <name val="Times New Roman"/>
      <family val="1"/>
    </font>
    <font>
      <b/>
      <sz val="10"/>
      <color theme="1"/>
      <name val="Calibri"/>
      <family val="2"/>
    </font>
    <font>
      <sz val="10"/>
      <color theme="1"/>
      <name val="Calibri"/>
      <family val="2"/>
    </font>
    <font>
      <b/>
      <sz val="13"/>
      <color rgb="FF00B050"/>
      <name val="Times New Roman"/>
      <family val="1"/>
    </font>
    <font>
      <sz val="13"/>
      <color rgb="FF00B050"/>
      <name val="Times New Roman"/>
      <family val="1"/>
    </font>
    <font>
      <sz val="14"/>
      <color rgb="FF00B050"/>
      <name val="Times New Roman"/>
      <family val="1"/>
    </font>
    <font>
      <i/>
      <sz val="13"/>
      <color theme="1"/>
      <name val="Times New Roman"/>
      <family val="1"/>
    </font>
    <font>
      <sz val="12"/>
      <color rgb="FF00B050"/>
      <name val="Times New Roman"/>
      <family val="1"/>
    </font>
    <font>
      <i/>
      <sz val="12"/>
      <color rgb="FF00B050"/>
      <name val="Times New Roman"/>
      <family val="1"/>
    </font>
    <font>
      <sz val="10"/>
      <color rgb="FF0000CC"/>
      <name val="Times New Roman"/>
      <family val="1"/>
    </font>
    <font>
      <sz val="11"/>
      <color rgb="FFFF0000"/>
      <name val="Times New Roman"/>
      <family val="1"/>
    </font>
    <font>
      <b/>
      <u val="single"/>
      <sz val="11"/>
      <color theme="1"/>
      <name val="Times New Roman"/>
      <family val="1"/>
    </font>
    <font>
      <b/>
      <u val="single"/>
      <sz val="13"/>
      <color theme="1"/>
      <name val="Times New Roman"/>
      <family val="1"/>
    </font>
    <font>
      <sz val="11"/>
      <color rgb="FF00B050"/>
      <name val="Times New Roman"/>
      <family val="1"/>
    </font>
    <font>
      <b/>
      <sz val="11"/>
      <color rgb="FF00B050"/>
      <name val="Times New Roman"/>
      <family val="1"/>
    </font>
    <font>
      <b/>
      <i/>
      <sz val="13"/>
      <color rgb="FF00B05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double"/>
    </border>
    <border>
      <left>
        <color indexed="63"/>
      </left>
      <right>
        <color indexed="63"/>
      </right>
      <top style="double"/>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7"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 fillId="0" borderId="0">
      <alignment/>
      <protection/>
    </xf>
    <xf numFmtId="0" fontId="7"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5" fillId="0" borderId="0">
      <alignment/>
      <protection/>
    </xf>
    <xf numFmtId="0" fontId="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72" fillId="0" borderId="0">
      <alignment/>
      <protection/>
    </xf>
    <xf numFmtId="0" fontId="2" fillId="0" borderId="0">
      <alignment/>
      <protection/>
    </xf>
    <xf numFmtId="0" fontId="72" fillId="0" borderId="0">
      <alignment/>
      <protection/>
    </xf>
    <xf numFmtId="0" fontId="72" fillId="0" borderId="0">
      <alignment/>
      <protection/>
    </xf>
    <xf numFmtId="0" fontId="72" fillId="0" borderId="0">
      <alignment/>
      <protection/>
    </xf>
    <xf numFmtId="0" fontId="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400">
    <xf numFmtId="0" fontId="0" fillId="0" borderId="0" xfId="0" applyAlignment="1">
      <alignment/>
    </xf>
    <xf numFmtId="0" fontId="91" fillId="0" borderId="10" xfId="77" applyFont="1" applyFill="1" applyBorder="1" applyAlignment="1">
      <alignment horizontal="left" vertical="center" wrapText="1"/>
      <protection/>
    </xf>
    <xf numFmtId="0" fontId="91" fillId="0" borderId="10" xfId="77" applyFont="1" applyFill="1" applyBorder="1" applyAlignment="1">
      <alignment horizontal="center" vertical="center" wrapText="1"/>
      <protection/>
    </xf>
    <xf numFmtId="0" fontId="92" fillId="0" borderId="0" xfId="0" applyFont="1" applyFill="1" applyAlignment="1">
      <alignment vertical="center" wrapText="1"/>
    </xf>
    <xf numFmtId="0" fontId="93" fillId="0" borderId="10" xfId="77" applyFont="1" applyFill="1" applyBorder="1" applyAlignment="1">
      <alignment horizontal="left" vertical="center" wrapText="1"/>
      <protection/>
    </xf>
    <xf numFmtId="0" fontId="2" fillId="0" borderId="0" xfId="0" applyFont="1" applyFill="1" applyAlignment="1">
      <alignment vertical="center" wrapText="1"/>
    </xf>
    <xf numFmtId="0" fontId="3" fillId="0" borderId="0" xfId="0" applyFont="1" applyFill="1" applyAlignment="1">
      <alignment vertical="center" wrapText="1"/>
    </xf>
    <xf numFmtId="0" fontId="10" fillId="0" borderId="0" xfId="0" applyFont="1" applyFill="1" applyAlignment="1">
      <alignment vertical="center" wrapText="1"/>
    </xf>
    <xf numFmtId="3" fontId="93" fillId="0" borderId="10" xfId="0" applyNumberFormat="1" applyFont="1" applyFill="1" applyBorder="1" applyAlignment="1">
      <alignment vertical="center" wrapText="1"/>
    </xf>
    <xf numFmtId="0" fontId="93" fillId="0" borderId="10" xfId="0" applyFont="1" applyFill="1" applyBorder="1" applyAlignment="1">
      <alignment vertical="center" wrapText="1"/>
    </xf>
    <xf numFmtId="0" fontId="93" fillId="0" borderId="10" xfId="77" applyFont="1" applyFill="1" applyBorder="1" applyAlignment="1">
      <alignment horizontal="center" vertical="center" wrapText="1"/>
      <protection/>
    </xf>
    <xf numFmtId="174" fontId="94" fillId="0" borderId="10" xfId="43" applyNumberFormat="1" applyFont="1" applyFill="1" applyBorder="1" applyAlignment="1">
      <alignment horizontal="right" vertical="center" wrapText="1"/>
    </xf>
    <xf numFmtId="174" fontId="94" fillId="0" borderId="10" xfId="0" applyNumberFormat="1" applyFont="1" applyFill="1" applyBorder="1" applyAlignment="1">
      <alignment horizontal="right" vertical="center" wrapText="1"/>
    </xf>
    <xf numFmtId="174" fontId="95" fillId="0" borderId="10" xfId="43" applyNumberFormat="1" applyFont="1" applyFill="1" applyBorder="1" applyAlignment="1">
      <alignment horizontal="right" vertical="center" wrapText="1"/>
    </xf>
    <xf numFmtId="174" fontId="96" fillId="0" borderId="10" xfId="43" applyNumberFormat="1" applyFont="1" applyFill="1" applyBorder="1" applyAlignment="1">
      <alignment horizontal="right" vertical="center" wrapText="1"/>
    </xf>
    <xf numFmtId="0" fontId="97" fillId="0" borderId="10" xfId="77" applyFont="1" applyFill="1" applyBorder="1" applyAlignment="1">
      <alignment horizontal="center" vertical="center" wrapText="1"/>
      <protection/>
    </xf>
    <xf numFmtId="174" fontId="98" fillId="0" borderId="10" xfId="0" applyNumberFormat="1" applyFont="1" applyFill="1" applyBorder="1" applyAlignment="1">
      <alignment horizontal="right" vertical="center" wrapText="1"/>
    </xf>
    <xf numFmtId="177" fontId="94" fillId="0" borderId="10" xfId="0" applyNumberFormat="1" applyFont="1" applyFill="1" applyBorder="1" applyAlignment="1">
      <alignment horizontal="right" vertical="center" wrapText="1"/>
    </xf>
    <xf numFmtId="174" fontId="98" fillId="0" borderId="10" xfId="43" applyNumberFormat="1" applyFont="1" applyFill="1" applyBorder="1" applyAlignment="1">
      <alignment horizontal="right" vertical="center" wrapText="1"/>
    </xf>
    <xf numFmtId="174" fontId="95" fillId="0" borderId="10" xfId="0" applyNumberFormat="1" applyFont="1" applyFill="1" applyBorder="1" applyAlignment="1">
      <alignment horizontal="right" vertical="center" wrapText="1"/>
    </xf>
    <xf numFmtId="177" fontId="96" fillId="0" borderId="10" xfId="0" applyNumberFormat="1" applyFont="1" applyFill="1" applyBorder="1" applyAlignment="1">
      <alignment horizontal="right" vertical="center" wrapText="1"/>
    </xf>
    <xf numFmtId="174" fontId="96" fillId="0" borderId="10" xfId="54" applyNumberFormat="1" applyFont="1" applyFill="1" applyBorder="1" applyAlignment="1">
      <alignment horizontal="right" vertical="center" wrapText="1"/>
    </xf>
    <xf numFmtId="174" fontId="96" fillId="0" borderId="10" xfId="0" applyNumberFormat="1" applyFont="1" applyFill="1" applyBorder="1" applyAlignment="1">
      <alignment horizontal="right" vertical="center" wrapText="1"/>
    </xf>
    <xf numFmtId="174" fontId="94" fillId="0" borderId="10" xfId="54" applyNumberFormat="1" applyFont="1" applyFill="1" applyBorder="1" applyAlignment="1">
      <alignment horizontal="right" vertical="center" wrapText="1"/>
    </xf>
    <xf numFmtId="174" fontId="95" fillId="0" borderId="10" xfId="54" applyNumberFormat="1" applyFont="1" applyFill="1" applyBorder="1" applyAlignment="1">
      <alignment horizontal="right" vertical="center" wrapText="1"/>
    </xf>
    <xf numFmtId="174" fontId="98" fillId="0" borderId="10" xfId="54" applyNumberFormat="1" applyFont="1" applyFill="1" applyBorder="1" applyAlignment="1">
      <alignment horizontal="right" vertical="center" wrapText="1"/>
    </xf>
    <xf numFmtId="0" fontId="96" fillId="0" borderId="10" xfId="0" applyFont="1" applyFill="1" applyBorder="1" applyAlignment="1">
      <alignment horizontal="left" vertical="center" wrapText="1"/>
    </xf>
    <xf numFmtId="0" fontId="94" fillId="0" borderId="10" xfId="0" applyFont="1" applyFill="1" applyBorder="1" applyAlignment="1">
      <alignment horizontal="center" vertical="center" wrapText="1"/>
    </xf>
    <xf numFmtId="0" fontId="94" fillId="0" borderId="10" xfId="0" applyFont="1" applyFill="1" applyBorder="1" applyAlignment="1">
      <alignment horizontal="left" vertical="center" wrapText="1"/>
    </xf>
    <xf numFmtId="0" fontId="94" fillId="0" borderId="10" xfId="0" applyFont="1" applyFill="1" applyBorder="1" applyAlignment="1" quotePrefix="1">
      <alignment horizontal="center" vertical="center" wrapText="1"/>
    </xf>
    <xf numFmtId="0" fontId="93" fillId="0" borderId="11" xfId="0" applyFont="1" applyFill="1" applyBorder="1" applyAlignment="1">
      <alignment vertical="center" wrapText="1"/>
    </xf>
    <xf numFmtId="177" fontId="95" fillId="0" borderId="10" xfId="0" applyNumberFormat="1" applyFont="1" applyFill="1" applyBorder="1" applyAlignment="1">
      <alignment horizontal="right" vertical="center" wrapText="1"/>
    </xf>
    <xf numFmtId="177" fontId="98" fillId="0" borderId="10" xfId="0" applyNumberFormat="1" applyFont="1" applyFill="1" applyBorder="1" applyAlignment="1">
      <alignment horizontal="right" vertical="center" wrapText="1"/>
    </xf>
    <xf numFmtId="174" fontId="94" fillId="0" borderId="12" xfId="43" applyNumberFormat="1" applyFont="1" applyFill="1" applyBorder="1" applyAlignment="1">
      <alignment horizontal="right" vertical="center"/>
    </xf>
    <xf numFmtId="0" fontId="95" fillId="0" borderId="10" xfId="0" applyFont="1" applyFill="1" applyBorder="1" applyAlignment="1">
      <alignment horizontal="center" vertical="center" wrapText="1"/>
    </xf>
    <xf numFmtId="0" fontId="97" fillId="0" borderId="10" xfId="77" applyFont="1" applyFill="1" applyBorder="1" applyAlignment="1">
      <alignment horizontal="center" vertical="center" wrapText="1"/>
      <protection/>
    </xf>
    <xf numFmtId="0" fontId="97" fillId="0" borderId="10" xfId="122" applyFont="1" applyFill="1" applyBorder="1" applyAlignment="1">
      <alignment horizontal="center" vertical="center" wrapText="1"/>
      <protection/>
    </xf>
    <xf numFmtId="0" fontId="97" fillId="0" borderId="10" xfId="122" applyFont="1" applyFill="1" applyBorder="1" applyAlignment="1" quotePrefix="1">
      <alignment horizontal="center" vertical="center" wrapText="1"/>
      <protection/>
    </xf>
    <xf numFmtId="0" fontId="97" fillId="0" borderId="10" xfId="120" applyFont="1" applyFill="1" applyBorder="1" applyAlignment="1">
      <alignment horizontal="center" vertical="center" wrapText="1"/>
      <protection/>
    </xf>
    <xf numFmtId="174" fontId="94" fillId="0" borderId="10" xfId="77" applyNumberFormat="1" applyFont="1" applyFill="1" applyBorder="1" applyAlignment="1">
      <alignment horizontal="right" vertical="center"/>
      <protection/>
    </xf>
    <xf numFmtId="0" fontId="93" fillId="0" borderId="10" xfId="0" applyFont="1" applyFill="1" applyBorder="1" applyAlignment="1">
      <alignment horizontal="center" vertical="center" wrapText="1"/>
    </xf>
    <xf numFmtId="174" fontId="94" fillId="0" borderId="10" xfId="77" applyNumberFormat="1" applyFont="1" applyFill="1" applyBorder="1" applyAlignment="1">
      <alignment horizontal="right" vertical="center" wrapText="1"/>
      <protection/>
    </xf>
    <xf numFmtId="0" fontId="95" fillId="0" borderId="10" xfId="0" applyFont="1" applyFill="1" applyBorder="1" applyAlignment="1">
      <alignment horizontal="left" vertical="center" wrapText="1"/>
    </xf>
    <xf numFmtId="0" fontId="98" fillId="0" borderId="10" xfId="0" applyFont="1" applyFill="1" applyBorder="1" applyAlignment="1">
      <alignment horizontal="center" vertical="center" wrapText="1"/>
    </xf>
    <xf numFmtId="0" fontId="98" fillId="0" borderId="10" xfId="0" applyFont="1" applyFill="1" applyBorder="1" applyAlignment="1">
      <alignment horizontal="left" vertical="center" wrapText="1"/>
    </xf>
    <xf numFmtId="174" fontId="94" fillId="0" borderId="10" xfId="43" applyNumberFormat="1" applyFont="1" applyFill="1" applyBorder="1" applyAlignment="1">
      <alignment horizontal="right" vertical="center"/>
    </xf>
    <xf numFmtId="174" fontId="96" fillId="0" borderId="10" xfId="77" applyNumberFormat="1" applyFont="1" applyFill="1" applyBorder="1" applyAlignment="1">
      <alignment horizontal="right" vertical="center"/>
      <protection/>
    </xf>
    <xf numFmtId="43" fontId="96" fillId="0" borderId="10" xfId="43" applyFont="1" applyFill="1" applyBorder="1" applyAlignment="1">
      <alignment horizontal="center" vertical="center" wrapText="1"/>
    </xf>
    <xf numFmtId="0" fontId="9" fillId="0" borderId="0" xfId="77" applyFont="1" applyFill="1">
      <alignment/>
      <protection/>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77" applyFont="1" applyFill="1" applyAlignment="1">
      <alignment vertical="center" wrapText="1"/>
      <protection/>
    </xf>
    <xf numFmtId="0" fontId="92" fillId="0" borderId="0" xfId="0" applyFont="1" applyFill="1" applyAlignment="1">
      <alignment horizontal="center" vertical="center" wrapText="1"/>
    </xf>
    <xf numFmtId="0" fontId="93" fillId="0" borderId="0" xfId="77" applyFont="1" applyFill="1" applyAlignment="1" quotePrefix="1">
      <alignment horizontal="right" vertical="center" wrapText="1"/>
      <protection/>
    </xf>
    <xf numFmtId="0" fontId="92" fillId="0" borderId="13" xfId="0" applyFont="1" applyFill="1" applyBorder="1" applyAlignment="1">
      <alignment vertical="center" wrapText="1"/>
    </xf>
    <xf numFmtId="0" fontId="9" fillId="0" borderId="13" xfId="77" applyFont="1" applyFill="1" applyBorder="1">
      <alignment/>
      <protection/>
    </xf>
    <xf numFmtId="0" fontId="92" fillId="0" borderId="13" xfId="0" applyFont="1" applyFill="1" applyBorder="1" applyAlignment="1">
      <alignment vertical="center" wrapText="1"/>
    </xf>
    <xf numFmtId="0" fontId="93" fillId="0" borderId="13" xfId="0" applyFont="1" applyFill="1" applyBorder="1" applyAlignment="1">
      <alignment vertical="center" wrapText="1"/>
    </xf>
    <xf numFmtId="0" fontId="2" fillId="0" borderId="14" xfId="0" applyFont="1" applyFill="1" applyBorder="1" applyAlignment="1">
      <alignment vertical="center" wrapText="1"/>
    </xf>
    <xf numFmtId="0" fontId="92" fillId="0" borderId="14" xfId="0" applyFont="1" applyFill="1" applyBorder="1" applyAlignment="1">
      <alignment vertical="center" wrapText="1"/>
    </xf>
    <xf numFmtId="0" fontId="93" fillId="0" borderId="14" xfId="0" applyFont="1" applyFill="1" applyBorder="1" applyAlignment="1">
      <alignment vertical="center" wrapText="1"/>
    </xf>
    <xf numFmtId="0" fontId="93" fillId="0" borderId="10" xfId="0" applyFont="1" applyFill="1" applyBorder="1" applyAlignment="1">
      <alignment horizontal="center" vertical="center" wrapText="1"/>
    </xf>
    <xf numFmtId="2" fontId="91" fillId="0" borderId="10" xfId="77" applyNumberFormat="1" applyFont="1" applyFill="1" applyBorder="1" applyAlignment="1">
      <alignment horizontal="left" vertical="center" wrapText="1"/>
      <protection/>
    </xf>
    <xf numFmtId="0" fontId="99" fillId="0" borderId="0" xfId="0" applyFont="1" applyFill="1" applyAlignment="1">
      <alignment vertical="center" wrapText="1"/>
    </xf>
    <xf numFmtId="4" fontId="93" fillId="0" borderId="10" xfId="77" applyNumberFormat="1" applyFont="1" applyFill="1" applyBorder="1" applyAlignment="1">
      <alignment horizontal="center" vertical="center" wrapText="1"/>
      <protection/>
    </xf>
    <xf numFmtId="2" fontId="93" fillId="0" borderId="10" xfId="77" applyNumberFormat="1" applyFont="1" applyFill="1" applyBorder="1" applyAlignment="1">
      <alignment horizontal="left" vertical="center" wrapText="1"/>
      <protection/>
    </xf>
    <xf numFmtId="0" fontId="100" fillId="0" borderId="0" xfId="0" applyFont="1" applyFill="1" applyAlignment="1">
      <alignment vertical="center" wrapText="1"/>
    </xf>
    <xf numFmtId="0" fontId="101" fillId="0" borderId="0" xfId="0" applyFont="1" applyFill="1" applyAlignment="1">
      <alignment vertical="center" wrapText="1"/>
    </xf>
    <xf numFmtId="0" fontId="97" fillId="0" borderId="10" xfId="0" applyFont="1" applyFill="1" applyBorder="1" applyAlignment="1">
      <alignment horizontal="center" vertical="center" wrapText="1"/>
    </xf>
    <xf numFmtId="4" fontId="97" fillId="0" borderId="10" xfId="77" applyNumberFormat="1" applyFont="1" applyFill="1" applyBorder="1" applyAlignment="1">
      <alignment horizontal="center" vertical="center" wrapText="1"/>
      <protection/>
    </xf>
    <xf numFmtId="2" fontId="97" fillId="0" borderId="10" xfId="77" applyNumberFormat="1" applyFont="1" applyFill="1" applyBorder="1" applyAlignment="1">
      <alignment horizontal="left" vertical="center" wrapText="1"/>
      <protection/>
    </xf>
    <xf numFmtId="0" fontId="101" fillId="0" borderId="0" xfId="0" applyFont="1" applyFill="1" applyAlignment="1">
      <alignment vertical="center" wrapText="1"/>
    </xf>
    <xf numFmtId="0" fontId="97" fillId="0" borderId="10" xfId="77" applyFont="1" applyFill="1" applyBorder="1" applyAlignment="1">
      <alignment horizontal="left" vertical="center" wrapText="1"/>
      <protection/>
    </xf>
    <xf numFmtId="3" fontId="91" fillId="0" borderId="10" xfId="77" applyNumberFormat="1" applyFont="1" applyFill="1" applyBorder="1" applyAlignment="1">
      <alignment vertical="center" wrapText="1"/>
      <protection/>
    </xf>
    <xf numFmtId="0" fontId="93" fillId="0" borderId="0" xfId="77" applyFont="1" applyFill="1" applyAlignment="1">
      <alignment vertical="center" wrapText="1"/>
      <protection/>
    </xf>
    <xf numFmtId="0" fontId="102" fillId="0" borderId="0" xfId="77" applyFont="1" applyFill="1" applyAlignment="1">
      <alignment horizontal="center" vertical="center" wrapText="1"/>
      <protection/>
    </xf>
    <xf numFmtId="0" fontId="103" fillId="0" borderId="0" xfId="0" applyFont="1" applyFill="1" applyAlignment="1">
      <alignment vertical="center" wrapText="1"/>
    </xf>
    <xf numFmtId="0" fontId="104" fillId="0" borderId="0" xfId="77" applyFont="1" applyFill="1" applyAlignment="1">
      <alignment vertical="center" wrapText="1"/>
      <protection/>
    </xf>
    <xf numFmtId="174" fontId="101" fillId="0" borderId="10" xfId="77" applyNumberFormat="1" applyFont="1" applyFill="1" applyBorder="1" applyAlignment="1">
      <alignment horizontal="right" vertical="center" wrapText="1"/>
      <protection/>
    </xf>
    <xf numFmtId="0" fontId="104" fillId="0" borderId="0" xfId="0" applyFont="1" applyFill="1" applyAlignment="1">
      <alignment vertical="center" wrapText="1"/>
    </xf>
    <xf numFmtId="0" fontId="2" fillId="0" borderId="14" xfId="77" applyFont="1" applyFill="1" applyBorder="1">
      <alignment/>
      <protection/>
    </xf>
    <xf numFmtId="0" fontId="105" fillId="0" borderId="0" xfId="77" applyFont="1" applyFill="1">
      <alignment/>
      <protection/>
    </xf>
    <xf numFmtId="0" fontId="106" fillId="0" borderId="14" xfId="77" applyFont="1" applyFill="1" applyBorder="1">
      <alignment/>
      <protection/>
    </xf>
    <xf numFmtId="0" fontId="105" fillId="0" borderId="13" xfId="77" applyFont="1" applyFill="1" applyBorder="1">
      <alignment/>
      <protection/>
    </xf>
    <xf numFmtId="0" fontId="106" fillId="0" borderId="0" xfId="0" applyFont="1" applyFill="1" applyAlignment="1">
      <alignment horizontal="center" vertical="center" wrapText="1"/>
    </xf>
    <xf numFmtId="0" fontId="103" fillId="0" borderId="0" xfId="0" applyFont="1" applyFill="1" applyAlignment="1">
      <alignment horizontal="center" vertical="center"/>
    </xf>
    <xf numFmtId="0" fontId="0" fillId="0" borderId="0" xfId="0" applyFont="1" applyFill="1" applyAlignment="1">
      <alignment vertical="center"/>
    </xf>
    <xf numFmtId="174" fontId="107" fillId="0" borderId="0" xfId="0" applyNumberFormat="1" applyFont="1" applyFill="1" applyAlignment="1">
      <alignment vertical="center"/>
    </xf>
    <xf numFmtId="174" fontId="108" fillId="0" borderId="0" xfId="0" applyNumberFormat="1" applyFont="1" applyFill="1" applyAlignment="1">
      <alignment vertical="center"/>
    </xf>
    <xf numFmtId="174" fontId="103" fillId="0" borderId="0" xfId="0" applyNumberFormat="1" applyFont="1" applyFill="1" applyAlignment="1">
      <alignment vertical="center"/>
    </xf>
    <xf numFmtId="0" fontId="9" fillId="0" borderId="0" xfId="77" applyFont="1" applyFill="1" applyAlignment="1">
      <alignment vertical="center"/>
      <protection/>
    </xf>
    <xf numFmtId="0" fontId="95" fillId="0" borderId="10" xfId="0" applyFont="1" applyFill="1" applyBorder="1" applyAlignment="1">
      <alignment horizontal="center" vertical="center" wrapText="1"/>
    </xf>
    <xf numFmtId="0" fontId="97" fillId="0" borderId="10" xfId="122" applyFont="1" applyFill="1" applyBorder="1" applyAlignment="1" quotePrefix="1">
      <alignment horizontal="center" vertical="center" wrapText="1"/>
      <protection/>
    </xf>
    <xf numFmtId="174" fontId="104" fillId="0" borderId="10" xfId="77" applyNumberFormat="1" applyFont="1" applyFill="1" applyBorder="1" applyAlignment="1">
      <alignment horizontal="right" vertical="center" wrapText="1"/>
      <protection/>
    </xf>
    <xf numFmtId="174" fontId="104" fillId="0" borderId="10" xfId="52" applyNumberFormat="1" applyFont="1" applyFill="1" applyBorder="1" applyAlignment="1">
      <alignment horizontal="right" vertical="center" wrapText="1"/>
    </xf>
    <xf numFmtId="174" fontId="104" fillId="0" borderId="10" xfId="43" applyNumberFormat="1" applyFont="1" applyFill="1" applyBorder="1" applyAlignment="1">
      <alignment horizontal="right" vertical="center"/>
    </xf>
    <xf numFmtId="3" fontId="91" fillId="0" borderId="10" xfId="0" applyNumberFormat="1" applyFont="1" applyFill="1" applyBorder="1" applyAlignment="1">
      <alignment vertical="center" wrapText="1"/>
    </xf>
    <xf numFmtId="0" fontId="104" fillId="0" borderId="0" xfId="0" applyFont="1" applyFill="1" applyAlignment="1">
      <alignment vertical="center" wrapText="1"/>
    </xf>
    <xf numFmtId="174" fontId="92" fillId="0" borderId="10" xfId="77" applyNumberFormat="1" applyFont="1" applyFill="1" applyBorder="1" applyAlignment="1">
      <alignment horizontal="right" vertical="center" wrapText="1"/>
      <protection/>
    </xf>
    <xf numFmtId="174" fontId="92" fillId="0" borderId="10" xfId="43" applyNumberFormat="1" applyFont="1" applyFill="1" applyBorder="1" applyAlignment="1">
      <alignment horizontal="right" vertical="center" wrapText="1"/>
    </xf>
    <xf numFmtId="174" fontId="92" fillId="0" borderId="10" xfId="43" applyNumberFormat="1" applyFont="1" applyFill="1" applyBorder="1" applyAlignment="1">
      <alignment horizontal="right" vertical="center"/>
    </xf>
    <xf numFmtId="174" fontId="92" fillId="0" borderId="10" xfId="118" applyNumberFormat="1" applyFont="1" applyFill="1" applyBorder="1" applyAlignment="1">
      <alignment horizontal="right" vertical="center" wrapText="1"/>
      <protection/>
    </xf>
    <xf numFmtId="174" fontId="92" fillId="0" borderId="10" xfId="77" applyNumberFormat="1" applyFont="1" applyFill="1" applyBorder="1" applyAlignment="1">
      <alignment horizontal="right" vertical="center"/>
      <protection/>
    </xf>
    <xf numFmtId="174" fontId="101" fillId="0" borderId="10" xfId="43" applyNumberFormat="1" applyFont="1" applyFill="1" applyBorder="1" applyAlignment="1">
      <alignment horizontal="right" vertical="center" wrapText="1"/>
    </xf>
    <xf numFmtId="174" fontId="101" fillId="0" borderId="10" xfId="77" applyNumberFormat="1" applyFont="1" applyFill="1" applyBorder="1" applyAlignment="1">
      <alignment horizontal="right" vertical="center"/>
      <protection/>
    </xf>
    <xf numFmtId="174" fontId="92" fillId="0" borderId="10" xfId="0" applyNumberFormat="1" applyFont="1" applyFill="1" applyBorder="1" applyAlignment="1">
      <alignment horizontal="right" vertical="center" wrapText="1"/>
    </xf>
    <xf numFmtId="0" fontId="97" fillId="0" borderId="0" xfId="0" applyFont="1" applyFill="1" applyAlignment="1">
      <alignment vertical="center" wrapText="1"/>
    </xf>
    <xf numFmtId="174" fontId="92" fillId="0" borderId="0" xfId="0" applyNumberFormat="1" applyFont="1" applyFill="1" applyAlignment="1">
      <alignment vertical="center" wrapText="1"/>
    </xf>
    <xf numFmtId="0" fontId="109" fillId="0" borderId="0" xfId="0" applyFont="1" applyFill="1" applyAlignment="1">
      <alignment vertical="center"/>
    </xf>
    <xf numFmtId="0" fontId="16" fillId="0" borderId="0" xfId="0" applyFont="1" applyFill="1" applyAlignment="1">
      <alignment horizontal="center" vertical="center"/>
    </xf>
    <xf numFmtId="0" fontId="105" fillId="0" borderId="0" xfId="77" applyFont="1" applyFill="1" applyAlignment="1">
      <alignment vertical="center"/>
      <protection/>
    </xf>
    <xf numFmtId="0" fontId="16" fillId="0" borderId="0" xfId="0" applyFont="1" applyFill="1" applyAlignment="1">
      <alignment vertical="center"/>
    </xf>
    <xf numFmtId="174" fontId="95" fillId="0" borderId="10" xfId="77" applyNumberFormat="1" applyFont="1" applyFill="1" applyBorder="1" applyAlignment="1">
      <alignment horizontal="right" vertical="center"/>
      <protection/>
    </xf>
    <xf numFmtId="174" fontId="98" fillId="0" borderId="10" xfId="77" applyNumberFormat="1" applyFont="1" applyFill="1" applyBorder="1" applyAlignment="1">
      <alignment horizontal="right" vertical="center"/>
      <protection/>
    </xf>
    <xf numFmtId="174" fontId="11" fillId="0" borderId="12" xfId="77" applyNumberFormat="1" applyFont="1" applyFill="1" applyBorder="1" applyAlignment="1">
      <alignment horizontal="right" vertical="center"/>
      <protection/>
    </xf>
    <xf numFmtId="4" fontId="94" fillId="0" borderId="10" xfId="43" applyNumberFormat="1" applyFont="1" applyFill="1" applyBorder="1" applyAlignment="1">
      <alignment horizontal="right" vertical="center" wrapText="1"/>
    </xf>
    <xf numFmtId="4" fontId="92" fillId="0" borderId="10" xfId="77" applyNumberFormat="1" applyFont="1" applyFill="1" applyBorder="1" applyAlignment="1">
      <alignment horizontal="right" vertical="center"/>
      <protection/>
    </xf>
    <xf numFmtId="4" fontId="92" fillId="0" borderId="10" xfId="77" applyNumberFormat="1" applyFont="1" applyFill="1" applyBorder="1" applyAlignment="1">
      <alignment horizontal="right" vertical="center" wrapText="1"/>
      <protection/>
    </xf>
    <xf numFmtId="4" fontId="101" fillId="0" borderId="10" xfId="77" applyNumberFormat="1" applyFont="1" applyFill="1" applyBorder="1" applyAlignment="1">
      <alignment horizontal="right" vertical="center" wrapText="1"/>
      <protection/>
    </xf>
    <xf numFmtId="174" fontId="96" fillId="0" borderId="15" xfId="0" applyNumberFormat="1" applyFont="1" applyFill="1" applyBorder="1" applyAlignment="1">
      <alignment horizontal="right" vertical="center" wrapText="1"/>
    </xf>
    <xf numFmtId="0" fontId="12" fillId="0" borderId="0" xfId="0" applyFont="1" applyFill="1" applyAlignment="1">
      <alignment vertical="center"/>
    </xf>
    <xf numFmtId="0" fontId="94" fillId="0" borderId="12" xfId="0" applyFont="1" applyFill="1" applyBorder="1" applyAlignment="1">
      <alignment horizontal="center" vertical="center" wrapText="1"/>
    </xf>
    <xf numFmtId="0" fontId="94" fillId="0" borderId="12" xfId="0" applyFont="1" applyFill="1" applyBorder="1" applyAlignment="1">
      <alignment horizontal="left" vertical="center" wrapText="1"/>
    </xf>
    <xf numFmtId="174" fontId="94" fillId="0" borderId="12" xfId="0" applyNumberFormat="1" applyFont="1" applyFill="1" applyBorder="1" applyAlignment="1">
      <alignment horizontal="right" vertical="center" wrapText="1"/>
    </xf>
    <xf numFmtId="174" fontId="12" fillId="0" borderId="0" xfId="0" applyNumberFormat="1" applyFont="1" applyFill="1" applyAlignment="1">
      <alignment vertical="center"/>
    </xf>
    <xf numFmtId="0" fontId="103" fillId="0" borderId="0" xfId="0" applyFont="1" applyFill="1" applyAlignment="1">
      <alignment vertical="center"/>
    </xf>
    <xf numFmtId="0" fontId="93" fillId="33" borderId="0" xfId="77" applyFont="1" applyFill="1" applyAlignment="1">
      <alignment horizontal="center" vertical="center" wrapText="1"/>
      <protection/>
    </xf>
    <xf numFmtId="0" fontId="93" fillId="33" borderId="0" xfId="77" applyFont="1" applyFill="1" applyAlignment="1">
      <alignment horizontal="right" vertical="center" wrapText="1"/>
      <protection/>
    </xf>
    <xf numFmtId="0" fontId="93" fillId="33" borderId="0" xfId="77" applyFont="1" applyFill="1">
      <alignment/>
      <protection/>
    </xf>
    <xf numFmtId="49" fontId="93" fillId="33" borderId="0" xfId="77" applyNumberFormat="1" applyFont="1" applyFill="1" applyAlignment="1">
      <alignment horizontal="center"/>
      <protection/>
    </xf>
    <xf numFmtId="0" fontId="93" fillId="33" borderId="0" xfId="77" applyFont="1" applyFill="1" applyAlignment="1">
      <alignment horizontal="center"/>
      <protection/>
    </xf>
    <xf numFmtId="0" fontId="97" fillId="0" borderId="10" xfId="122" applyFont="1" applyBorder="1" applyAlignment="1" quotePrefix="1">
      <alignment horizontal="center" vertical="center" wrapText="1"/>
      <protection/>
    </xf>
    <xf numFmtId="0" fontId="97" fillId="33" borderId="0" xfId="77" applyFont="1" applyFill="1">
      <alignment/>
      <protection/>
    </xf>
    <xf numFmtId="49" fontId="94" fillId="0" borderId="10" xfId="77" applyNumberFormat="1" applyFont="1" applyFill="1" applyBorder="1" applyAlignment="1">
      <alignment horizontal="center" vertical="center" wrapText="1"/>
      <protection/>
    </xf>
    <xf numFmtId="0" fontId="94" fillId="0" borderId="10" xfId="77" applyFont="1" applyFill="1" applyBorder="1" applyAlignment="1">
      <alignment horizontal="left" vertical="center" wrapText="1"/>
      <protection/>
    </xf>
    <xf numFmtId="0" fontId="94" fillId="0" borderId="10" xfId="77" applyFont="1" applyFill="1" applyBorder="1" applyAlignment="1">
      <alignment horizontal="center" vertical="center" wrapText="1"/>
      <protection/>
    </xf>
    <xf numFmtId="0" fontId="93" fillId="0" borderId="10" xfId="77" applyFont="1" applyFill="1" applyBorder="1" applyAlignment="1">
      <alignment vertical="center" wrapText="1"/>
      <protection/>
    </xf>
    <xf numFmtId="0" fontId="93" fillId="0" borderId="0" xfId="77" applyFont="1" applyFill="1">
      <alignment/>
      <protection/>
    </xf>
    <xf numFmtId="174" fontId="98" fillId="0" borderId="10" xfId="91" applyNumberFormat="1" applyFont="1" applyFill="1" applyBorder="1" applyAlignment="1">
      <alignment horizontal="right" vertical="center" wrapText="1"/>
      <protection/>
    </xf>
    <xf numFmtId="174" fontId="98" fillId="0" borderId="10" xfId="77" applyNumberFormat="1" applyFont="1" applyFill="1" applyBorder="1" applyAlignment="1" quotePrefix="1">
      <alignment horizontal="right" vertical="center"/>
      <protection/>
    </xf>
    <xf numFmtId="174" fontId="98" fillId="0" borderId="10" xfId="77" applyNumberFormat="1" applyFont="1" applyFill="1" applyBorder="1" applyAlignment="1" quotePrefix="1">
      <alignment vertical="center"/>
      <protection/>
    </xf>
    <xf numFmtId="0" fontId="97" fillId="0" borderId="0" xfId="77" applyFont="1">
      <alignment/>
      <protection/>
    </xf>
    <xf numFmtId="174" fontId="94" fillId="0" borderId="10" xfId="77" applyNumberFormat="1" applyFont="1" applyFill="1" applyBorder="1" applyAlignment="1" quotePrefix="1">
      <alignment horizontal="right" vertical="center"/>
      <protection/>
    </xf>
    <xf numFmtId="0" fontId="93" fillId="0" borderId="0" xfId="77" applyFont="1">
      <alignment/>
      <protection/>
    </xf>
    <xf numFmtId="174" fontId="98" fillId="0" borderId="14" xfId="95" applyNumberFormat="1" applyFont="1" applyFill="1" applyBorder="1" applyAlignment="1">
      <alignment horizontal="right" vertical="center" wrapText="1"/>
      <protection/>
    </xf>
    <xf numFmtId="174" fontId="98" fillId="0" borderId="14" xfId="77" applyNumberFormat="1" applyFont="1" applyFill="1" applyBorder="1" applyAlignment="1" quotePrefix="1">
      <alignment horizontal="right" vertical="center"/>
      <protection/>
    </xf>
    <xf numFmtId="174" fontId="94" fillId="0" borderId="10" xfId="81" applyNumberFormat="1" applyFont="1" applyFill="1" applyBorder="1" applyAlignment="1">
      <alignment horizontal="right" vertical="center" wrapText="1"/>
      <protection/>
    </xf>
    <xf numFmtId="174" fontId="98" fillId="0" borderId="10" xfId="91" applyNumberFormat="1" applyFont="1" applyFill="1" applyBorder="1" applyAlignment="1" quotePrefix="1">
      <alignment horizontal="right" vertical="center" wrapText="1"/>
      <protection/>
    </xf>
    <xf numFmtId="49" fontId="98" fillId="0" borderId="10" xfId="77" applyNumberFormat="1" applyFont="1" applyFill="1" applyBorder="1" applyAlignment="1">
      <alignment horizontal="center" vertical="center" wrapText="1"/>
      <protection/>
    </xf>
    <xf numFmtId="0" fontId="98" fillId="0" borderId="10" xfId="77" applyFont="1" applyFill="1" applyBorder="1" applyAlignment="1">
      <alignment horizontal="left" vertical="center" wrapText="1"/>
      <protection/>
    </xf>
    <xf numFmtId="0" fontId="98" fillId="0" borderId="10" xfId="77" applyFont="1" applyFill="1" applyBorder="1" applyAlignment="1">
      <alignment horizontal="center" vertical="center" wrapText="1"/>
      <protection/>
    </xf>
    <xf numFmtId="174" fontId="98" fillId="0" borderId="10" xfId="77" applyNumberFormat="1" applyFont="1" applyFill="1" applyBorder="1" applyAlignment="1">
      <alignment horizontal="right" vertical="center" wrapText="1"/>
      <protection/>
    </xf>
    <xf numFmtId="0" fontId="97" fillId="0" borderId="0" xfId="77" applyFont="1" applyFill="1">
      <alignment/>
      <protection/>
    </xf>
    <xf numFmtId="174" fontId="98" fillId="0" borderId="14" xfId="95" applyNumberFormat="1" applyFont="1" applyFill="1" applyBorder="1" applyAlignment="1" quotePrefix="1">
      <alignment horizontal="right" vertical="center" wrapText="1"/>
      <protection/>
    </xf>
    <xf numFmtId="49" fontId="93" fillId="33" borderId="12" xfId="77" applyNumberFormat="1" applyFont="1" applyFill="1" applyBorder="1">
      <alignment/>
      <protection/>
    </xf>
    <xf numFmtId="0" fontId="93" fillId="33" borderId="12" xfId="77" applyFont="1" applyFill="1" applyBorder="1">
      <alignment/>
      <protection/>
    </xf>
    <xf numFmtId="0" fontId="93" fillId="33" borderId="12" xfId="77" applyFont="1" applyFill="1" applyBorder="1" applyAlignment="1">
      <alignment horizontal="right"/>
      <protection/>
    </xf>
    <xf numFmtId="49" fontId="93" fillId="33" borderId="0" xfId="77" applyNumberFormat="1" applyFont="1" applyFill="1">
      <alignment/>
      <protection/>
    </xf>
    <xf numFmtId="49" fontId="93" fillId="33" borderId="0" xfId="77" applyNumberFormat="1" applyFont="1" applyFill="1" applyAlignment="1">
      <alignment wrapText="1"/>
      <protection/>
    </xf>
    <xf numFmtId="0" fontId="93" fillId="33" borderId="0" xfId="77" applyFont="1" applyFill="1" applyAlignment="1">
      <alignment wrapText="1"/>
      <protection/>
    </xf>
    <xf numFmtId="3" fontId="97" fillId="0" borderId="10" xfId="122" applyNumberFormat="1" applyFont="1" applyFill="1" applyBorder="1" applyAlignment="1">
      <alignment horizontal="center" vertical="center" wrapText="1"/>
      <protection/>
    </xf>
    <xf numFmtId="0" fontId="97" fillId="0" borderId="10" xfId="77" applyFont="1" applyFill="1" applyBorder="1" applyAlignment="1">
      <alignment horizontal="center" vertical="center"/>
      <protection/>
    </xf>
    <xf numFmtId="0" fontId="97" fillId="0" borderId="10" xfId="120" applyFont="1" applyFill="1" applyBorder="1" applyAlignment="1" quotePrefix="1">
      <alignment horizontal="center" vertical="center" wrapText="1"/>
      <protection/>
    </xf>
    <xf numFmtId="174" fontId="96" fillId="0" borderId="15" xfId="0" applyNumberFormat="1" applyFont="1" applyFill="1" applyBorder="1" applyAlignment="1">
      <alignment horizontal="right" vertical="center"/>
    </xf>
    <xf numFmtId="174" fontId="94" fillId="0" borderId="15" xfId="0" applyNumberFormat="1" applyFont="1" applyFill="1" applyBorder="1" applyAlignment="1">
      <alignment horizontal="right" vertical="center" wrapText="1"/>
    </xf>
    <xf numFmtId="174" fontId="94" fillId="0" borderId="15" xfId="0" applyNumberFormat="1" applyFont="1" applyFill="1" applyBorder="1" applyAlignment="1">
      <alignment horizontal="right" vertical="center"/>
    </xf>
    <xf numFmtId="1" fontId="93" fillId="0" borderId="15" xfId="0" applyNumberFormat="1" applyFont="1" applyFill="1" applyBorder="1" applyAlignment="1">
      <alignment vertical="center" wrapText="1"/>
    </xf>
    <xf numFmtId="175" fontId="97" fillId="0" borderId="15" xfId="0" applyNumberFormat="1" applyFont="1" applyFill="1" applyBorder="1" applyAlignment="1">
      <alignment vertical="center" wrapText="1"/>
    </xf>
    <xf numFmtId="174" fontId="94" fillId="0" borderId="10" xfId="0" applyNumberFormat="1" applyFont="1" applyFill="1" applyBorder="1" applyAlignment="1">
      <alignment horizontal="right" vertical="center"/>
    </xf>
    <xf numFmtId="0" fontId="96" fillId="0" borderId="10" xfId="122" applyFont="1" applyFill="1" applyBorder="1" applyAlignment="1">
      <alignment horizontal="center" vertical="center"/>
      <protection/>
    </xf>
    <xf numFmtId="2" fontId="96" fillId="0" borderId="10" xfId="119" applyNumberFormat="1" applyFont="1" applyFill="1" applyBorder="1" applyAlignment="1">
      <alignment vertical="center" wrapText="1"/>
      <protection/>
    </xf>
    <xf numFmtId="2" fontId="96" fillId="0" borderId="10" xfId="119" applyNumberFormat="1" applyFont="1" applyFill="1" applyBorder="1" applyAlignment="1">
      <alignment horizontal="center" vertical="center" wrapText="1"/>
      <protection/>
    </xf>
    <xf numFmtId="174" fontId="96" fillId="0" borderId="10" xfId="119" applyNumberFormat="1" applyFont="1" applyFill="1" applyBorder="1" applyAlignment="1">
      <alignment horizontal="right" vertical="center" wrapText="1"/>
      <protection/>
    </xf>
    <xf numFmtId="174" fontId="96" fillId="0" borderId="10" xfId="43" applyNumberFormat="1" applyFont="1" applyFill="1" applyBorder="1" applyAlignment="1">
      <alignment horizontal="right" vertical="center"/>
    </xf>
    <xf numFmtId="0" fontId="98" fillId="0" borderId="10" xfId="122" applyFont="1" applyFill="1" applyBorder="1" applyAlignment="1">
      <alignment horizontal="center" vertical="center"/>
      <protection/>
    </xf>
    <xf numFmtId="0" fontId="98" fillId="0" borderId="10" xfId="122" applyFont="1" applyFill="1" applyBorder="1" applyAlignment="1">
      <alignment horizontal="left" vertical="center" wrapText="1"/>
      <protection/>
    </xf>
    <xf numFmtId="0" fontId="98" fillId="0" borderId="10" xfId="122" applyFont="1" applyFill="1" applyBorder="1" applyAlignment="1">
      <alignment horizontal="center" vertical="center" wrapText="1"/>
      <protection/>
    </xf>
    <xf numFmtId="179" fontId="94" fillId="0" borderId="10" xfId="43" applyNumberFormat="1" applyFont="1" applyFill="1" applyBorder="1" applyAlignment="1">
      <alignment horizontal="right" vertical="center" wrapText="1"/>
    </xf>
    <xf numFmtId="179" fontId="94" fillId="0" borderId="10" xfId="77" applyNumberFormat="1" applyFont="1" applyFill="1" applyBorder="1" applyAlignment="1">
      <alignment horizontal="right" vertical="center"/>
      <protection/>
    </xf>
    <xf numFmtId="0" fontId="94" fillId="0" borderId="0" xfId="77" applyFont="1" applyFill="1">
      <alignment/>
      <protection/>
    </xf>
    <xf numFmtId="0" fontId="94" fillId="0" borderId="0" xfId="77" applyFont="1" applyFill="1" applyAlignment="1">
      <alignment horizontal="center" vertical="center"/>
      <protection/>
    </xf>
    <xf numFmtId="0" fontId="93" fillId="0" borderId="0" xfId="77" applyFont="1" applyFill="1" applyAlignment="1">
      <alignment horizontal="center" vertical="center"/>
      <protection/>
    </xf>
    <xf numFmtId="0" fontId="94" fillId="0" borderId="0" xfId="77" applyFont="1" applyFill="1" applyAlignment="1">
      <alignment vertical="center"/>
      <protection/>
    </xf>
    <xf numFmtId="0" fontId="98" fillId="0" borderId="0" xfId="77" applyFont="1" applyFill="1">
      <alignment/>
      <protection/>
    </xf>
    <xf numFmtId="0" fontId="96" fillId="0" borderId="15" xfId="0" applyFont="1" applyFill="1" applyBorder="1" applyAlignment="1">
      <alignment horizontal="center" vertical="center"/>
    </xf>
    <xf numFmtId="0" fontId="96" fillId="0" borderId="15" xfId="0" applyFont="1" applyFill="1" applyBorder="1" applyAlignment="1">
      <alignment horizontal="left" vertical="center" wrapText="1"/>
    </xf>
    <xf numFmtId="0" fontId="96" fillId="0" borderId="15" xfId="0" applyFont="1" applyFill="1" applyBorder="1" applyAlignment="1">
      <alignment horizontal="center" vertical="center" wrapText="1"/>
    </xf>
    <xf numFmtId="175" fontId="91" fillId="0" borderId="15" xfId="0" applyNumberFormat="1" applyFont="1" applyFill="1" applyBorder="1" applyAlignment="1">
      <alignment horizontal="right" vertical="center" wrapText="1"/>
    </xf>
    <xf numFmtId="0" fontId="91" fillId="0" borderId="0" xfId="0" applyFont="1" applyFill="1" applyAlignment="1">
      <alignment/>
    </xf>
    <xf numFmtId="0" fontId="110" fillId="0" borderId="0" xfId="0" applyFont="1" applyFill="1" applyAlignment="1">
      <alignment/>
    </xf>
    <xf numFmtId="0" fontId="94" fillId="0" borderId="15" xfId="0" applyFont="1" applyFill="1" applyBorder="1" applyAlignment="1">
      <alignment horizontal="center" vertical="center"/>
    </xf>
    <xf numFmtId="0" fontId="94" fillId="0" borderId="15" xfId="0" applyFont="1" applyFill="1" applyBorder="1" applyAlignment="1">
      <alignment horizontal="left" vertical="center" wrapText="1"/>
    </xf>
    <xf numFmtId="0" fontId="94" fillId="0" borderId="15" xfId="0" applyFont="1" applyFill="1" applyBorder="1" applyAlignment="1">
      <alignment horizontal="center" vertical="center" wrapText="1"/>
    </xf>
    <xf numFmtId="175" fontId="93" fillId="0" borderId="15" xfId="0" applyNumberFormat="1" applyFont="1" applyFill="1" applyBorder="1" applyAlignment="1">
      <alignment vertical="center" wrapText="1"/>
    </xf>
    <xf numFmtId="0" fontId="93" fillId="0" borderId="0" xfId="0" applyFont="1" applyFill="1" applyAlignment="1">
      <alignment/>
    </xf>
    <xf numFmtId="0" fontId="111" fillId="0" borderId="0" xfId="0" applyFont="1" applyFill="1" applyAlignment="1">
      <alignment/>
    </xf>
    <xf numFmtId="174" fontId="94" fillId="0" borderId="10" xfId="122" applyNumberFormat="1" applyFont="1" applyFill="1" applyBorder="1" applyAlignment="1">
      <alignment horizontal="right" vertical="center" wrapText="1"/>
      <protection/>
    </xf>
    <xf numFmtId="0" fontId="98" fillId="0" borderId="15" xfId="0" applyFont="1" applyFill="1" applyBorder="1" applyAlignment="1">
      <alignment horizontal="center" vertical="center"/>
    </xf>
    <xf numFmtId="0" fontId="98" fillId="0" borderId="15" xfId="0" applyFont="1" applyFill="1" applyBorder="1" applyAlignment="1">
      <alignment horizontal="left" vertical="center" wrapText="1"/>
    </xf>
    <xf numFmtId="0" fontId="98" fillId="0" borderId="15" xfId="0" applyFont="1" applyFill="1" applyBorder="1" applyAlignment="1">
      <alignment horizontal="center" vertical="center" wrapText="1"/>
    </xf>
    <xf numFmtId="174" fontId="98" fillId="0" borderId="10" xfId="122" applyNumberFormat="1" applyFont="1" applyFill="1" applyBorder="1" applyAlignment="1">
      <alignment horizontal="right" vertical="center" wrapText="1"/>
      <protection/>
    </xf>
    <xf numFmtId="0" fontId="97" fillId="0" borderId="0" xfId="0" applyFont="1" applyFill="1" applyAlignment="1">
      <alignment/>
    </xf>
    <xf numFmtId="173" fontId="93" fillId="0" borderId="0" xfId="0" applyNumberFormat="1" applyFont="1" applyFill="1" applyAlignment="1">
      <alignment/>
    </xf>
    <xf numFmtId="175" fontId="93" fillId="0" borderId="10" xfId="122" applyNumberFormat="1" applyFont="1" applyFill="1" applyBorder="1" applyAlignment="1">
      <alignment vertical="center" wrapText="1"/>
      <protection/>
    </xf>
    <xf numFmtId="0" fontId="111" fillId="0" borderId="16" xfId="0" applyFont="1" applyFill="1" applyBorder="1" applyAlignment="1">
      <alignment/>
    </xf>
    <xf numFmtId="1" fontId="93" fillId="0" borderId="10" xfId="122" applyNumberFormat="1" applyFont="1" applyFill="1" applyBorder="1" applyAlignment="1">
      <alignment vertical="center" wrapText="1"/>
      <protection/>
    </xf>
    <xf numFmtId="175" fontId="97" fillId="0" borderId="10" xfId="122" applyNumberFormat="1" applyFont="1" applyFill="1" applyBorder="1" applyAlignment="1">
      <alignment vertical="center" wrapText="1"/>
      <protection/>
    </xf>
    <xf numFmtId="0" fontId="93" fillId="0" borderId="0" xfId="0" applyFont="1" applyFill="1" applyAlignment="1">
      <alignment horizontal="center"/>
    </xf>
    <xf numFmtId="0" fontId="93" fillId="0" borderId="0" xfId="0" applyFont="1" applyFill="1" applyBorder="1" applyAlignment="1">
      <alignment/>
    </xf>
    <xf numFmtId="1" fontId="91" fillId="0" borderId="15" xfId="0" applyNumberFormat="1" applyFont="1" applyFill="1" applyBorder="1" applyAlignment="1">
      <alignment vertical="center" wrapText="1"/>
    </xf>
    <xf numFmtId="174" fontId="98" fillId="0" borderId="15" xfId="0" applyNumberFormat="1" applyFont="1" applyFill="1" applyBorder="1" applyAlignment="1">
      <alignment horizontal="right" vertical="center" wrapText="1"/>
    </xf>
    <xf numFmtId="1" fontId="97" fillId="0" borderId="15" xfId="0" applyNumberFormat="1" applyFont="1" applyFill="1" applyBorder="1" applyAlignment="1">
      <alignment vertical="center" wrapText="1"/>
    </xf>
    <xf numFmtId="175" fontId="91" fillId="0" borderId="0" xfId="0" applyNumberFormat="1" applyFont="1" applyFill="1" applyAlignment="1">
      <alignment/>
    </xf>
    <xf numFmtId="0" fontId="97" fillId="0" borderId="0" xfId="0" applyFont="1" applyFill="1" applyBorder="1" applyAlignment="1">
      <alignment/>
    </xf>
    <xf numFmtId="179" fontId="97" fillId="0" borderId="0" xfId="0" applyNumberFormat="1" applyFont="1" applyFill="1" applyAlignment="1">
      <alignment/>
    </xf>
    <xf numFmtId="184" fontId="93" fillId="0" borderId="15" xfId="0" applyNumberFormat="1" applyFont="1" applyFill="1" applyBorder="1" applyAlignment="1">
      <alignment vertical="center" wrapText="1"/>
    </xf>
    <xf numFmtId="0" fontId="94" fillId="0" borderId="15" xfId="0" applyFont="1" applyFill="1" applyBorder="1" applyAlignment="1" quotePrefix="1">
      <alignment horizontal="center" vertical="center"/>
    </xf>
    <xf numFmtId="3" fontId="93" fillId="0" borderId="0" xfId="0" applyNumberFormat="1" applyFont="1" applyFill="1" applyAlignment="1">
      <alignment/>
    </xf>
    <xf numFmtId="3" fontId="97" fillId="0" borderId="0" xfId="0" applyNumberFormat="1" applyFont="1" applyFill="1" applyAlignment="1">
      <alignment/>
    </xf>
    <xf numFmtId="175" fontId="91" fillId="0" borderId="15" xfId="0" applyNumberFormat="1" applyFont="1" applyFill="1" applyBorder="1" applyAlignment="1">
      <alignment vertical="center" wrapText="1"/>
    </xf>
    <xf numFmtId="0" fontId="94" fillId="0" borderId="12" xfId="77" applyFont="1" applyFill="1" applyBorder="1">
      <alignment/>
      <protection/>
    </xf>
    <xf numFmtId="0" fontId="94" fillId="0" borderId="12" xfId="77" applyFont="1" applyFill="1" applyBorder="1" applyAlignment="1">
      <alignment horizontal="center" vertical="center"/>
      <protection/>
    </xf>
    <xf numFmtId="0" fontId="93" fillId="0" borderId="12" xfId="77" applyFont="1" applyFill="1" applyBorder="1" applyAlignment="1">
      <alignment horizontal="center" vertical="center"/>
      <protection/>
    </xf>
    <xf numFmtId="0" fontId="112" fillId="0" borderId="0" xfId="0" applyFont="1" applyFill="1" applyAlignment="1">
      <alignment vertical="center"/>
    </xf>
    <xf numFmtId="0" fontId="113" fillId="0" borderId="0" xfId="0" applyFont="1" applyFill="1" applyAlignment="1">
      <alignment vertical="center"/>
    </xf>
    <xf numFmtId="0" fontId="114" fillId="0" borderId="0" xfId="0" applyFont="1" applyFill="1" applyAlignment="1">
      <alignment vertical="center"/>
    </xf>
    <xf numFmtId="185" fontId="113" fillId="0" borderId="0" xfId="0" applyNumberFormat="1" applyFont="1" applyFill="1" applyAlignment="1">
      <alignment vertical="center"/>
    </xf>
    <xf numFmtId="0" fontId="108" fillId="0" borderId="0" xfId="0" applyFont="1" applyFill="1" applyAlignment="1">
      <alignment vertical="center"/>
    </xf>
    <xf numFmtId="0" fontId="107" fillId="0" borderId="0" xfId="0" applyFont="1" applyFill="1" applyAlignment="1">
      <alignment vertical="center"/>
    </xf>
    <xf numFmtId="0" fontId="115" fillId="0" borderId="0" xfId="0" applyFont="1" applyFill="1" applyAlignment="1">
      <alignment vertical="center"/>
    </xf>
    <xf numFmtId="0" fontId="116" fillId="0" borderId="0" xfId="0" applyFont="1" applyFill="1" applyAlignment="1">
      <alignment vertical="center" wrapText="1"/>
    </xf>
    <xf numFmtId="0" fontId="117" fillId="0" borderId="0" xfId="0" applyFont="1" applyFill="1" applyAlignment="1">
      <alignment vertical="center" wrapText="1"/>
    </xf>
    <xf numFmtId="0" fontId="94" fillId="0" borderId="0" xfId="0" applyFont="1" applyFill="1" applyAlignment="1">
      <alignment vertical="center"/>
    </xf>
    <xf numFmtId="0" fontId="118" fillId="33" borderId="0" xfId="77" applyFont="1" applyFill="1">
      <alignment/>
      <protection/>
    </xf>
    <xf numFmtId="0" fontId="118" fillId="0" borderId="12" xfId="77" applyFont="1" applyFill="1" applyBorder="1" applyAlignment="1">
      <alignment horizontal="right"/>
      <protection/>
    </xf>
    <xf numFmtId="0" fontId="118" fillId="33" borderId="0" xfId="77" applyFont="1" applyFill="1" applyAlignment="1">
      <alignment wrapText="1"/>
      <protection/>
    </xf>
    <xf numFmtId="174" fontId="119" fillId="0" borderId="12" xfId="77" applyNumberFormat="1" applyFont="1" applyFill="1" applyBorder="1" applyAlignment="1">
      <alignment horizontal="right" vertical="center"/>
      <protection/>
    </xf>
    <xf numFmtId="0" fontId="96" fillId="0" borderId="10" xfId="0" applyFont="1" applyFill="1" applyBorder="1" applyAlignment="1">
      <alignment horizontal="center" vertical="center" wrapText="1"/>
    </xf>
    <xf numFmtId="0" fontId="91" fillId="0" borderId="10" xfId="122" applyFont="1" applyFill="1" applyBorder="1" applyAlignment="1">
      <alignment horizontal="center" vertical="center" wrapText="1"/>
      <protection/>
    </xf>
    <xf numFmtId="0" fontId="97" fillId="0" borderId="10" xfId="123" applyFont="1" applyFill="1" applyBorder="1" applyAlignment="1">
      <alignment vertical="center" wrapText="1"/>
      <protection/>
    </xf>
    <xf numFmtId="0" fontId="94" fillId="0" borderId="0" xfId="77" applyFont="1" applyFill="1" applyAlignment="1">
      <alignment vertical="center" wrapText="1"/>
      <protection/>
    </xf>
    <xf numFmtId="0" fontId="92" fillId="0" borderId="0" xfId="77" applyFont="1" applyFill="1" applyAlignment="1">
      <alignment vertical="center" wrapText="1"/>
      <protection/>
    </xf>
    <xf numFmtId="0" fontId="101" fillId="0" borderId="0" xfId="77" applyFont="1" applyFill="1" applyAlignment="1">
      <alignment vertical="center" wrapText="1"/>
      <protection/>
    </xf>
    <xf numFmtId="0" fontId="108" fillId="0" borderId="17" xfId="77" applyFont="1" applyFill="1" applyBorder="1" applyAlignment="1">
      <alignment horizontal="center" vertical="center" wrapText="1"/>
      <protection/>
    </xf>
    <xf numFmtId="0" fontId="108" fillId="0" borderId="0" xfId="77" applyFont="1" applyFill="1" applyAlignment="1">
      <alignment horizontal="center" vertical="center" wrapText="1"/>
      <protection/>
    </xf>
    <xf numFmtId="0" fontId="93" fillId="0" borderId="0" xfId="77" applyFont="1" applyFill="1" applyAlignment="1">
      <alignment vertical="center" wrapText="1"/>
      <protection/>
    </xf>
    <xf numFmtId="0" fontId="91" fillId="0" borderId="10" xfId="120" applyFont="1" applyFill="1" applyBorder="1" applyAlignment="1">
      <alignment horizontal="center" vertical="center" wrapText="1"/>
      <protection/>
    </xf>
    <xf numFmtId="0" fontId="91" fillId="0" borderId="18" xfId="120" applyFont="1" applyFill="1" applyBorder="1" applyAlignment="1">
      <alignment horizontal="center" vertical="center" wrapText="1"/>
      <protection/>
    </xf>
    <xf numFmtId="49" fontId="97" fillId="0" borderId="10" xfId="120" applyNumberFormat="1" applyFont="1" applyFill="1" applyBorder="1" applyAlignment="1">
      <alignment horizontal="center" vertical="center" wrapText="1"/>
      <protection/>
    </xf>
    <xf numFmtId="0" fontId="97" fillId="0" borderId="11" xfId="120" applyFont="1" applyFill="1" applyBorder="1" applyAlignment="1">
      <alignment horizontal="center" vertical="center" wrapText="1"/>
      <protection/>
    </xf>
    <xf numFmtId="49" fontId="97" fillId="0" borderId="11" xfId="120" applyNumberFormat="1" applyFont="1" applyFill="1" applyBorder="1" applyAlignment="1">
      <alignment horizontal="center" vertical="center" wrapText="1"/>
      <protection/>
    </xf>
    <xf numFmtId="0" fontId="97" fillId="0" borderId="0" xfId="77" applyFont="1" applyFill="1" applyAlignment="1">
      <alignment vertical="center" wrapText="1"/>
      <protection/>
    </xf>
    <xf numFmtId="0" fontId="96" fillId="0" borderId="10" xfId="120" applyFont="1" applyFill="1" applyBorder="1" applyAlignment="1">
      <alignment horizontal="center" vertical="center" wrapText="1"/>
      <protection/>
    </xf>
    <xf numFmtId="49" fontId="96" fillId="0" borderId="10" xfId="120" applyNumberFormat="1" applyFont="1" applyFill="1" applyBorder="1" applyAlignment="1">
      <alignment horizontal="left" vertical="center" wrapText="1"/>
      <protection/>
    </xf>
    <xf numFmtId="174" fontId="96" fillId="0" borderId="10" xfId="77" applyNumberFormat="1" applyFont="1" applyFill="1" applyBorder="1" applyAlignment="1">
      <alignment vertical="center" wrapText="1"/>
      <protection/>
    </xf>
    <xf numFmtId="179" fontId="91" fillId="0" borderId="10" xfId="77" applyNumberFormat="1" applyFont="1" applyFill="1" applyBorder="1" applyAlignment="1">
      <alignment horizontal="right" vertical="center" wrapText="1"/>
      <protection/>
    </xf>
    <xf numFmtId="178" fontId="96" fillId="0" borderId="0" xfId="77" applyNumberFormat="1" applyFont="1" applyFill="1" applyAlignment="1">
      <alignment vertical="center" wrapText="1"/>
      <protection/>
    </xf>
    <xf numFmtId="0" fontId="96" fillId="0" borderId="0" xfId="77" applyFont="1" applyFill="1" applyAlignment="1">
      <alignment vertical="center" wrapText="1"/>
      <protection/>
    </xf>
    <xf numFmtId="0" fontId="104" fillId="0" borderId="0" xfId="77" applyFont="1" applyFill="1" applyAlignment="1">
      <alignment vertical="center" wrapText="1"/>
      <protection/>
    </xf>
    <xf numFmtId="49" fontId="96" fillId="0" borderId="10" xfId="120" applyNumberFormat="1" applyFont="1" applyFill="1" applyBorder="1" applyAlignment="1">
      <alignment vertical="center" wrapText="1"/>
      <protection/>
    </xf>
    <xf numFmtId="174" fontId="96" fillId="0" borderId="10" xfId="120" applyNumberFormat="1" applyFont="1" applyFill="1" applyBorder="1" applyAlignment="1">
      <alignment vertical="center" wrapText="1"/>
      <protection/>
    </xf>
    <xf numFmtId="174" fontId="96" fillId="0" borderId="10" xfId="43" applyNumberFormat="1" applyFont="1" applyFill="1" applyBorder="1" applyAlignment="1">
      <alignment vertical="center" wrapText="1"/>
    </xf>
    <xf numFmtId="43" fontId="96" fillId="0" borderId="0" xfId="77" applyNumberFormat="1" applyFont="1" applyFill="1" applyAlignment="1">
      <alignment vertical="center" wrapText="1"/>
      <protection/>
    </xf>
    <xf numFmtId="0" fontId="94" fillId="0" borderId="10" xfId="120" applyFont="1" applyFill="1" applyBorder="1" applyAlignment="1">
      <alignment horizontal="center" vertical="center" wrapText="1"/>
      <protection/>
    </xf>
    <xf numFmtId="49" fontId="94" fillId="0" borderId="10" xfId="120" applyNumberFormat="1" applyFont="1" applyFill="1" applyBorder="1" applyAlignment="1">
      <alignment vertical="center" wrapText="1"/>
      <protection/>
    </xf>
    <xf numFmtId="174" fontId="94" fillId="0" borderId="10" xfId="48" applyNumberFormat="1" applyFont="1" applyFill="1" applyBorder="1" applyAlignment="1">
      <alignment vertical="center" wrapText="1"/>
    </xf>
    <xf numFmtId="174" fontId="94" fillId="0" borderId="10" xfId="77" applyNumberFormat="1" applyFont="1" applyFill="1" applyBorder="1" applyAlignment="1">
      <alignment vertical="center" wrapText="1"/>
      <protection/>
    </xf>
    <xf numFmtId="174" fontId="94" fillId="0" borderId="10" xfId="43" applyNumberFormat="1" applyFont="1" applyFill="1" applyBorder="1" applyAlignment="1">
      <alignment vertical="center" wrapText="1"/>
    </xf>
    <xf numFmtId="179" fontId="93" fillId="0" borderId="10" xfId="77" applyNumberFormat="1" applyFont="1" applyFill="1" applyBorder="1" applyAlignment="1">
      <alignment horizontal="right" vertical="center" wrapText="1"/>
      <protection/>
    </xf>
    <xf numFmtId="174" fontId="94" fillId="0" borderId="10" xfId="121" applyNumberFormat="1" applyFont="1" applyFill="1" applyBorder="1" applyAlignment="1">
      <alignment vertical="center" wrapText="1"/>
      <protection/>
    </xf>
    <xf numFmtId="174" fontId="94" fillId="0" borderId="10" xfId="48" applyNumberFormat="1" applyFont="1" applyFill="1" applyBorder="1" applyAlignment="1" applyProtection="1">
      <alignment vertical="center" wrapText="1"/>
      <protection/>
    </xf>
    <xf numFmtId="174" fontId="94" fillId="0" borderId="10" xfId="120" applyNumberFormat="1" applyFont="1" applyFill="1" applyBorder="1" applyAlignment="1">
      <alignment vertical="center" wrapText="1"/>
      <protection/>
    </xf>
    <xf numFmtId="0" fontId="94" fillId="0" borderId="19" xfId="77" applyFont="1" applyFill="1" applyBorder="1" applyAlignment="1">
      <alignment vertical="center" wrapText="1"/>
      <protection/>
    </xf>
    <xf numFmtId="0" fontId="96" fillId="0" borderId="10" xfId="120" applyFont="1" applyFill="1" applyBorder="1" applyAlignment="1" quotePrefix="1">
      <alignment horizontal="center" vertical="center" wrapText="1"/>
      <protection/>
    </xf>
    <xf numFmtId="174" fontId="96" fillId="0" borderId="10" xfId="48" applyNumberFormat="1" applyFont="1" applyFill="1" applyBorder="1" applyAlignment="1" applyProtection="1">
      <alignment vertical="center" wrapText="1"/>
      <protection/>
    </xf>
    <xf numFmtId="49" fontId="94" fillId="0" borderId="10" xfId="120" applyNumberFormat="1" applyFont="1" applyFill="1" applyBorder="1" applyAlignment="1" quotePrefix="1">
      <alignment vertical="center" wrapText="1"/>
      <protection/>
    </xf>
    <xf numFmtId="1" fontId="96" fillId="0" borderId="0" xfId="77" applyNumberFormat="1" applyFont="1" applyFill="1" applyAlignment="1">
      <alignment vertical="center" wrapText="1"/>
      <protection/>
    </xf>
    <xf numFmtId="179" fontId="96" fillId="0" borderId="0" xfId="77" applyNumberFormat="1" applyFont="1" applyFill="1" applyAlignment="1">
      <alignment vertical="center" wrapText="1"/>
      <protection/>
    </xf>
    <xf numFmtId="49" fontId="96" fillId="0" borderId="10" xfId="120" applyNumberFormat="1" applyFont="1" applyFill="1" applyBorder="1" applyAlignment="1" quotePrefix="1">
      <alignment vertical="center" wrapText="1"/>
      <protection/>
    </xf>
    <xf numFmtId="49" fontId="94" fillId="0" borderId="10" xfId="121" applyNumberFormat="1" applyFont="1" applyFill="1" applyBorder="1" applyAlignment="1">
      <alignment vertical="center" wrapText="1"/>
      <protection/>
    </xf>
    <xf numFmtId="178" fontId="104" fillId="0" borderId="0" xfId="77" applyNumberFormat="1" applyFont="1" applyFill="1" applyAlignment="1">
      <alignment vertical="center" wrapText="1"/>
      <protection/>
    </xf>
    <xf numFmtId="0" fontId="94" fillId="0" borderId="10" xfId="77" applyFont="1" applyFill="1" applyBorder="1" applyAlignment="1">
      <alignment vertical="center" wrapText="1"/>
      <protection/>
    </xf>
    <xf numFmtId="0" fontId="94" fillId="0" borderId="0" xfId="77" applyFont="1" applyFill="1" applyAlignment="1">
      <alignment horizontal="left" vertical="center" wrapText="1"/>
      <protection/>
    </xf>
    <xf numFmtId="178" fontId="92" fillId="0" borderId="0" xfId="77" applyNumberFormat="1" applyFont="1" applyFill="1" applyAlignment="1">
      <alignment vertical="center" wrapText="1"/>
      <protection/>
    </xf>
    <xf numFmtId="0" fontId="0" fillId="0" borderId="0" xfId="0" applyFont="1" applyAlignment="1">
      <alignment/>
    </xf>
    <xf numFmtId="1" fontId="94" fillId="0" borderId="0" xfId="77" applyNumberFormat="1" applyFont="1" applyFill="1" applyAlignment="1">
      <alignment vertical="center" wrapText="1"/>
      <protection/>
    </xf>
    <xf numFmtId="174" fontId="96" fillId="0" borderId="10" xfId="46" applyNumberFormat="1" applyFont="1" applyFill="1" applyBorder="1" applyAlignment="1">
      <alignment vertical="center" wrapText="1"/>
    </xf>
    <xf numFmtId="0" fontId="94" fillId="0" borderId="10" xfId="121" applyFont="1" applyFill="1" applyBorder="1" applyAlignment="1">
      <alignment horizontal="center" vertical="center" wrapText="1"/>
      <protection/>
    </xf>
    <xf numFmtId="174" fontId="94" fillId="0" borderId="10" xfId="46" applyNumberFormat="1" applyFont="1" applyFill="1" applyBorder="1" applyAlignment="1" applyProtection="1">
      <alignment vertical="center" wrapText="1"/>
      <protection locked="0"/>
    </xf>
    <xf numFmtId="179" fontId="93" fillId="0" borderId="10" xfId="77" applyNumberFormat="1" applyFont="1" applyFill="1" applyBorder="1" applyAlignment="1">
      <alignment horizontal="center" vertical="center" wrapText="1"/>
      <protection/>
    </xf>
    <xf numFmtId="174" fontId="94" fillId="0" borderId="10" xfId="120" applyNumberFormat="1" applyFont="1" applyFill="1" applyBorder="1" applyAlignment="1">
      <alignment horizontal="right" vertical="center" wrapText="1"/>
      <protection/>
    </xf>
    <xf numFmtId="0" fontId="92" fillId="0" borderId="12" xfId="77" applyFont="1" applyFill="1" applyBorder="1" applyAlignment="1">
      <alignment horizontal="center" vertical="center" wrapText="1"/>
      <protection/>
    </xf>
    <xf numFmtId="0" fontId="92" fillId="0" borderId="12" xfId="77" applyFont="1" applyFill="1" applyBorder="1" applyAlignment="1">
      <alignment vertical="center" wrapText="1"/>
      <protection/>
    </xf>
    <xf numFmtId="0" fontId="92" fillId="0" borderId="0" xfId="77" applyFont="1" applyFill="1" applyAlignment="1">
      <alignment horizontal="center" vertical="center" wrapText="1"/>
      <protection/>
    </xf>
    <xf numFmtId="49" fontId="91" fillId="0" borderId="0" xfId="120" applyNumberFormat="1" applyFont="1" applyFill="1" applyAlignment="1" quotePrefix="1">
      <alignment horizontal="center" vertical="center" wrapText="1"/>
      <protection/>
    </xf>
    <xf numFmtId="49" fontId="91" fillId="0" borderId="0" xfId="120" applyNumberFormat="1" applyFont="1" applyFill="1" applyAlignment="1" quotePrefix="1">
      <alignment vertical="center" wrapText="1"/>
      <protection/>
    </xf>
    <xf numFmtId="49" fontId="91" fillId="0" borderId="0" xfId="120" applyNumberFormat="1" applyFont="1" applyFill="1" applyAlignment="1" quotePrefix="1">
      <alignment horizontal="right" vertical="center" wrapText="1"/>
      <protection/>
    </xf>
    <xf numFmtId="178" fontId="91" fillId="0" borderId="0" xfId="77" applyNumberFormat="1" applyFont="1" applyFill="1" applyAlignment="1">
      <alignment horizontal="right" vertical="center" wrapText="1"/>
      <protection/>
    </xf>
    <xf numFmtId="1" fontId="92" fillId="0" borderId="0" xfId="77" applyNumberFormat="1" applyFont="1" applyFill="1" applyAlignment="1">
      <alignment vertical="center" wrapText="1"/>
      <protection/>
    </xf>
    <xf numFmtId="4" fontId="94" fillId="0" borderId="15" xfId="0" applyNumberFormat="1" applyFont="1" applyFill="1" applyBorder="1" applyAlignment="1">
      <alignment horizontal="right" vertical="center" wrapText="1"/>
    </xf>
    <xf numFmtId="174" fontId="96" fillId="0" borderId="10" xfId="77" applyNumberFormat="1" applyFont="1" applyFill="1" applyBorder="1" applyAlignment="1">
      <alignment horizontal="right" vertical="center" wrapText="1"/>
      <protection/>
    </xf>
    <xf numFmtId="174" fontId="96" fillId="0" borderId="10" xfId="48" applyNumberFormat="1" applyFont="1" applyFill="1" applyBorder="1" applyAlignment="1">
      <alignment vertical="center" wrapText="1"/>
    </xf>
    <xf numFmtId="174" fontId="94" fillId="0" borderId="10" xfId="77" applyNumberFormat="1" applyFont="1" applyFill="1" applyBorder="1" applyAlignment="1">
      <alignment horizontal="right"/>
      <protection/>
    </xf>
    <xf numFmtId="174" fontId="98" fillId="0" borderId="10" xfId="85" applyNumberFormat="1" applyFont="1" applyFill="1" applyBorder="1" applyAlignment="1">
      <alignment horizontal="right" vertical="center"/>
      <protection/>
    </xf>
    <xf numFmtId="174" fontId="94" fillId="0" borderId="10" xfId="93" applyNumberFormat="1" applyFont="1" applyFill="1" applyBorder="1" applyAlignment="1">
      <alignment horizontal="right" vertical="center" wrapText="1"/>
      <protection/>
    </xf>
    <xf numFmtId="174" fontId="94" fillId="0" borderId="10" xfId="91" applyNumberFormat="1" applyFont="1" applyFill="1" applyBorder="1" applyAlignment="1" quotePrefix="1">
      <alignment horizontal="right" vertical="center" wrapText="1"/>
      <protection/>
    </xf>
    <xf numFmtId="174" fontId="94" fillId="0" borderId="10" xfId="94" applyNumberFormat="1" applyFont="1" applyFill="1" applyBorder="1" applyAlignment="1">
      <alignment horizontal="right" vertical="center" wrapText="1"/>
      <protection/>
    </xf>
    <xf numFmtId="177" fontId="94" fillId="0" borderId="10" xfId="0" applyNumberFormat="1" applyFont="1" applyFill="1" applyBorder="1" applyAlignment="1">
      <alignment horizontal="center" vertical="center" wrapText="1"/>
    </xf>
    <xf numFmtId="0" fontId="91" fillId="0" borderId="10" xfId="122" applyFont="1" applyFill="1" applyBorder="1" applyAlignment="1">
      <alignment horizontal="center" vertical="center" wrapText="1"/>
      <protection/>
    </xf>
    <xf numFmtId="0" fontId="94" fillId="0" borderId="10" xfId="77" applyFont="1" applyFill="1" applyBorder="1" applyAlignment="1">
      <alignment horizontal="center" vertical="center" wrapText="1"/>
      <protection/>
    </xf>
    <xf numFmtId="0" fontId="91" fillId="0" borderId="10" xfId="120" applyFont="1" applyFill="1" applyBorder="1" applyAlignment="1">
      <alignment horizontal="center" vertical="center" wrapText="1"/>
      <protection/>
    </xf>
    <xf numFmtId="0" fontId="91" fillId="0" borderId="10" xfId="122" applyFont="1" applyFill="1" applyBorder="1" applyAlignment="1">
      <alignment horizontal="center" vertical="center" wrapText="1"/>
      <protection/>
    </xf>
    <xf numFmtId="0" fontId="96" fillId="0" borderId="14"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6" fillId="0" borderId="18"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21" xfId="0" applyFont="1" applyFill="1" applyBorder="1" applyAlignment="1">
      <alignment horizontal="center" vertical="center" wrapText="1"/>
    </xf>
    <xf numFmtId="174" fontId="108" fillId="0" borderId="19" xfId="0" applyNumberFormat="1" applyFont="1" applyFill="1" applyBorder="1" applyAlignment="1">
      <alignment horizontal="center" vertical="center"/>
    </xf>
    <xf numFmtId="0" fontId="96" fillId="0" borderId="10"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18" fillId="0" borderId="0" xfId="0" applyFont="1" applyFill="1" applyAlignment="1">
      <alignment horizontal="center" vertical="center"/>
    </xf>
    <xf numFmtId="0" fontId="12" fillId="0" borderId="0" xfId="0" applyFont="1" applyFill="1" applyAlignment="1">
      <alignment horizontal="center" vertical="center" wrapText="1"/>
    </xf>
    <xf numFmtId="0" fontId="17" fillId="0" borderId="0" xfId="0" applyFont="1" applyFill="1" applyAlignment="1">
      <alignment horizontal="center" vertical="center" wrapText="1"/>
    </xf>
    <xf numFmtId="0" fontId="96" fillId="0" borderId="14"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1" fillId="0" borderId="14" xfId="122" applyFont="1" applyFill="1" applyBorder="1" applyAlignment="1">
      <alignment horizontal="center" vertical="center" wrapText="1"/>
      <protection/>
    </xf>
    <xf numFmtId="0" fontId="91" fillId="0" borderId="11" xfId="122" applyFont="1" applyFill="1" applyBorder="1" applyAlignment="1">
      <alignment horizontal="center" vertical="center" wrapText="1"/>
      <protection/>
    </xf>
    <xf numFmtId="0" fontId="91" fillId="0" borderId="14" xfId="77" applyFont="1" applyFill="1" applyBorder="1" applyAlignment="1">
      <alignment horizontal="center" vertical="center" wrapText="1"/>
      <protection/>
    </xf>
    <xf numFmtId="0" fontId="91" fillId="0" borderId="11" xfId="77" applyFont="1" applyFill="1" applyBorder="1" applyAlignment="1">
      <alignment horizontal="center" vertical="center" wrapText="1"/>
      <protection/>
    </xf>
    <xf numFmtId="0" fontId="120" fillId="0" borderId="0" xfId="0" applyFont="1" applyFill="1" applyAlignment="1">
      <alignment horizontal="center" vertical="center"/>
    </xf>
    <xf numFmtId="0" fontId="108" fillId="0" borderId="0" xfId="77" applyFont="1" applyFill="1" applyAlignment="1">
      <alignment horizontal="center" vertical="center" wrapText="1"/>
      <protection/>
    </xf>
    <xf numFmtId="0" fontId="101" fillId="0" borderId="0" xfId="77" applyFont="1" applyFill="1" applyAlignment="1">
      <alignment horizontal="center" vertical="center" wrapText="1"/>
      <protection/>
    </xf>
    <xf numFmtId="0" fontId="102" fillId="0" borderId="0" xfId="77" applyFont="1" applyFill="1" applyAlignment="1">
      <alignment horizontal="center" vertical="center" wrapText="1"/>
      <protection/>
    </xf>
    <xf numFmtId="0" fontId="91" fillId="0" borderId="10" xfId="122" applyFont="1" applyFill="1" applyBorder="1" applyAlignment="1">
      <alignment horizontal="center" vertical="center" wrapText="1"/>
      <protection/>
    </xf>
    <xf numFmtId="0" fontId="92" fillId="0" borderId="0" xfId="0" applyFont="1" applyFill="1" applyAlignment="1">
      <alignment horizontal="center" vertical="center" wrapText="1"/>
    </xf>
    <xf numFmtId="0" fontId="108" fillId="0" borderId="0" xfId="77" applyFont="1" applyFill="1" applyAlignment="1">
      <alignment horizontal="center" vertical="center" wrapText="1"/>
      <protection/>
    </xf>
    <xf numFmtId="0" fontId="101" fillId="0" borderId="0" xfId="77" applyFont="1" applyFill="1" applyAlignment="1">
      <alignment horizontal="center" vertical="center" wrapText="1"/>
      <protection/>
    </xf>
    <xf numFmtId="0" fontId="91" fillId="0" borderId="10" xfId="120" applyFont="1" applyFill="1" applyBorder="1" applyAlignment="1">
      <alignment horizontal="center" vertical="center" wrapText="1"/>
      <protection/>
    </xf>
    <xf numFmtId="49" fontId="91" fillId="0" borderId="10" xfId="120" applyNumberFormat="1" applyFont="1" applyFill="1" applyBorder="1" applyAlignment="1">
      <alignment horizontal="center" vertical="center" wrapText="1"/>
      <protection/>
    </xf>
    <xf numFmtId="0" fontId="91" fillId="0" borderId="14" xfId="120" applyFont="1" applyFill="1" applyBorder="1" applyAlignment="1">
      <alignment horizontal="center" vertical="center" wrapText="1"/>
      <protection/>
    </xf>
    <xf numFmtId="0" fontId="91" fillId="0" borderId="11" xfId="120" applyFont="1" applyFill="1" applyBorder="1" applyAlignment="1">
      <alignment horizontal="center" vertical="center" wrapText="1"/>
      <protection/>
    </xf>
    <xf numFmtId="0" fontId="91" fillId="0" borderId="10" xfId="122" applyFont="1" applyBorder="1" applyAlignment="1">
      <alignment horizontal="center" vertical="center" wrapText="1"/>
      <protection/>
    </xf>
    <xf numFmtId="0" fontId="91" fillId="0" borderId="18" xfId="120" applyFont="1" applyFill="1" applyBorder="1" applyAlignment="1">
      <alignment horizontal="center" vertical="center" wrapText="1"/>
      <protection/>
    </xf>
    <xf numFmtId="0" fontId="91" fillId="0" borderId="20" xfId="120" applyFont="1" applyFill="1" applyBorder="1" applyAlignment="1">
      <alignment horizontal="center" vertical="center" wrapText="1"/>
      <protection/>
    </xf>
    <xf numFmtId="0" fontId="94" fillId="0" borderId="10" xfId="77" applyFont="1" applyFill="1" applyBorder="1" applyAlignment="1">
      <alignment horizontal="center" vertical="center" wrapText="1"/>
      <protection/>
    </xf>
    <xf numFmtId="0" fontId="96" fillId="0" borderId="19" xfId="77" applyFont="1" applyFill="1" applyBorder="1" applyAlignment="1">
      <alignment horizontal="center" vertical="center" wrapText="1"/>
      <protection/>
    </xf>
    <xf numFmtId="0" fontId="101" fillId="0" borderId="0" xfId="77" applyFont="1" applyFill="1" applyAlignment="1">
      <alignment horizontal="center" vertical="center"/>
      <protection/>
    </xf>
    <xf numFmtId="0" fontId="104" fillId="0" borderId="0" xfId="77" applyFont="1" applyFill="1" applyAlignment="1">
      <alignment horizontal="center" vertical="center" wrapText="1"/>
      <protection/>
    </xf>
    <xf numFmtId="0" fontId="104" fillId="0" borderId="0" xfId="77" applyFont="1" applyFill="1" applyAlignment="1">
      <alignment horizontal="center" vertical="center"/>
      <protection/>
    </xf>
    <xf numFmtId="3" fontId="91" fillId="0" borderId="14" xfId="122" applyNumberFormat="1" applyFont="1" applyFill="1" applyBorder="1" applyAlignment="1">
      <alignment horizontal="center" vertical="center" wrapText="1"/>
      <protection/>
    </xf>
    <xf numFmtId="3" fontId="91" fillId="0" borderId="11" xfId="122" applyNumberFormat="1" applyFont="1" applyFill="1" applyBorder="1" applyAlignment="1">
      <alignment horizontal="center" vertical="center" wrapText="1"/>
      <protection/>
    </xf>
    <xf numFmtId="0" fontId="91" fillId="0" borderId="14" xfId="122" applyFont="1" applyFill="1" applyBorder="1" applyAlignment="1">
      <alignment horizontal="center" vertical="center" wrapText="1"/>
      <protection/>
    </xf>
    <xf numFmtId="0" fontId="91" fillId="0" borderId="11" xfId="122" applyFont="1" applyFill="1" applyBorder="1" applyAlignment="1">
      <alignment horizontal="center" vertical="center" wrapText="1"/>
      <protection/>
    </xf>
    <xf numFmtId="0" fontId="91" fillId="0" borderId="10" xfId="122" applyFont="1" applyFill="1" applyBorder="1" applyAlignment="1">
      <alignment horizontal="center" vertical="center" wrapText="1"/>
      <protection/>
    </xf>
    <xf numFmtId="0" fontId="91" fillId="0" borderId="14" xfId="77" applyFont="1" applyFill="1" applyBorder="1" applyAlignment="1">
      <alignment horizontal="center" vertical="center"/>
      <protection/>
    </xf>
    <xf numFmtId="0" fontId="91" fillId="0" borderId="11" xfId="77" applyFont="1" applyFill="1" applyBorder="1" applyAlignment="1">
      <alignment horizontal="center" vertical="center"/>
      <protection/>
    </xf>
    <xf numFmtId="0" fontId="93" fillId="33" borderId="0" xfId="77" applyFont="1" applyFill="1" applyAlignment="1">
      <alignment horizontal="left" wrapText="1"/>
      <protection/>
    </xf>
    <xf numFmtId="0" fontId="121" fillId="0" borderId="0" xfId="0" applyFont="1" applyAlignment="1">
      <alignment horizontal="center" vertical="center"/>
    </xf>
    <xf numFmtId="0" fontId="104" fillId="33" borderId="0" xfId="77" applyFont="1" applyFill="1" applyAlignment="1">
      <alignment horizontal="center" vertical="center" wrapText="1"/>
      <protection/>
    </xf>
    <xf numFmtId="0" fontId="98" fillId="33" borderId="0" xfId="77" applyFont="1" applyFill="1" applyAlignment="1">
      <alignment horizontal="center" vertical="center"/>
      <protection/>
    </xf>
    <xf numFmtId="0" fontId="93" fillId="33" borderId="0" xfId="77" applyFont="1" applyFill="1" applyAlignment="1">
      <alignment horizontal="left" vertical="center" wrapText="1"/>
      <protection/>
    </xf>
    <xf numFmtId="0" fontId="122" fillId="0" borderId="10" xfId="0" applyFont="1" applyFill="1" applyBorder="1" applyAlignment="1">
      <alignment horizontal="center" vertical="center" wrapText="1"/>
    </xf>
    <xf numFmtId="0" fontId="122" fillId="0" borderId="10" xfId="0" applyFont="1" applyFill="1" applyBorder="1" applyAlignment="1" quotePrefix="1">
      <alignment horizontal="left" vertical="center" wrapText="1"/>
    </xf>
    <xf numFmtId="174" fontId="122" fillId="0" borderId="10" xfId="43" applyNumberFormat="1" applyFont="1" applyFill="1" applyBorder="1" applyAlignment="1">
      <alignment horizontal="right" vertical="center" wrapText="1"/>
    </xf>
    <xf numFmtId="177" fontId="123" fillId="0" borderId="10" xfId="0" applyNumberFormat="1" applyFont="1" applyFill="1" applyBorder="1" applyAlignment="1">
      <alignment horizontal="right" vertical="center" wrapText="1"/>
    </xf>
    <xf numFmtId="174" fontId="122" fillId="0" borderId="10" xfId="77" applyNumberFormat="1" applyFont="1" applyFill="1" applyBorder="1" applyAlignment="1">
      <alignment horizontal="right" vertical="center"/>
      <protection/>
    </xf>
    <xf numFmtId="174" fontId="122" fillId="0" borderId="10" xfId="54" applyNumberFormat="1" applyFont="1" applyFill="1" applyBorder="1" applyAlignment="1">
      <alignment horizontal="right" vertical="center" wrapText="1"/>
    </xf>
    <xf numFmtId="0" fontId="122" fillId="0" borderId="10" xfId="0" applyFont="1" applyFill="1" applyBorder="1" applyAlignment="1" quotePrefix="1">
      <alignment horizontal="center" vertical="center" wrapText="1"/>
    </xf>
    <xf numFmtId="3" fontId="113" fillId="0" borderId="0" xfId="0" applyNumberFormat="1" applyFont="1" applyFill="1" applyAlignment="1">
      <alignment vertical="center"/>
    </xf>
    <xf numFmtId="0" fontId="122" fillId="0" borderId="10" xfId="0" applyFont="1" applyFill="1" applyBorder="1" applyAlignment="1">
      <alignment horizontal="left" vertical="center" wrapText="1"/>
    </xf>
    <xf numFmtId="174" fontId="124" fillId="0" borderId="0" xfId="0" applyNumberFormat="1" applyFont="1" applyFill="1" applyAlignment="1">
      <alignment vertical="center"/>
    </xf>
    <xf numFmtId="0" fontId="124" fillId="0" borderId="0" xfId="0" applyFont="1" applyFill="1" applyAlignment="1">
      <alignment vertical="center"/>
    </xf>
    <xf numFmtId="0" fontId="93" fillId="0" borderId="0" xfId="77" applyFont="1" applyFill="1" applyAlignment="1">
      <alignment vertical="center"/>
      <protection/>
    </xf>
    <xf numFmtId="174" fontId="94" fillId="0" borderId="12" xfId="77" applyNumberFormat="1" applyFont="1" applyFill="1" applyBorder="1" applyAlignment="1">
      <alignment horizontal="right" vertical="center"/>
      <protection/>
    </xf>
    <xf numFmtId="0" fontId="97" fillId="34" borderId="0" xfId="77" applyFont="1" applyFill="1">
      <alignment/>
      <protection/>
    </xf>
    <xf numFmtId="3" fontId="96" fillId="33" borderId="10" xfId="77" applyNumberFormat="1" applyFont="1" applyFill="1" applyBorder="1" applyAlignment="1">
      <alignment vertical="center" wrapText="1"/>
      <protection/>
    </xf>
    <xf numFmtId="179" fontId="91" fillId="33" borderId="10" xfId="77" applyNumberFormat="1" applyFont="1" applyFill="1" applyBorder="1" applyAlignment="1">
      <alignment horizontal="right" vertical="center" wrapText="1"/>
      <protection/>
    </xf>
    <xf numFmtId="174" fontId="96" fillId="33" borderId="10" xfId="120" applyNumberFormat="1" applyFont="1" applyFill="1" applyBorder="1" applyAlignment="1">
      <alignment vertical="center" wrapText="1"/>
      <protection/>
    </xf>
    <xf numFmtId="174" fontId="96" fillId="33" borderId="10" xfId="77" applyNumberFormat="1" applyFont="1" applyFill="1" applyBorder="1" applyAlignment="1">
      <alignment vertical="center" wrapText="1"/>
      <protection/>
    </xf>
    <xf numFmtId="174" fontId="96" fillId="33" borderId="10" xfId="48" applyNumberFormat="1" applyFont="1" applyFill="1" applyBorder="1" applyAlignment="1" applyProtection="1">
      <alignment vertical="center" wrapText="1"/>
      <protection/>
    </xf>
    <xf numFmtId="174" fontId="94" fillId="33" borderId="10" xfId="48" applyNumberFormat="1" applyFont="1" applyFill="1" applyBorder="1" applyAlignment="1" applyProtection="1">
      <alignment vertical="center" wrapText="1"/>
      <protection/>
    </xf>
    <xf numFmtId="174" fontId="94" fillId="33" borderId="10" xfId="120" applyNumberFormat="1" applyFont="1" applyFill="1" applyBorder="1" applyAlignment="1">
      <alignment vertical="center" wrapText="1"/>
      <protection/>
    </xf>
    <xf numFmtId="179" fontId="93" fillId="0" borderId="14" xfId="77" applyNumberFormat="1" applyFont="1" applyFill="1" applyBorder="1" applyAlignment="1">
      <alignment horizontal="center" vertical="center" wrapText="1"/>
      <protection/>
    </xf>
    <xf numFmtId="179" fontId="93" fillId="0" borderId="22" xfId="77" applyNumberFormat="1" applyFont="1" applyFill="1" applyBorder="1" applyAlignment="1">
      <alignment horizontal="center" vertical="center" wrapText="1"/>
      <protection/>
    </xf>
    <xf numFmtId="179" fontId="93" fillId="0" borderId="11" xfId="77" applyNumberFormat="1" applyFont="1" applyFill="1" applyBorder="1" applyAlignment="1">
      <alignment horizontal="center" vertical="center" wrapText="1"/>
      <protection/>
    </xf>
    <xf numFmtId="0" fontId="91" fillId="0" borderId="14" xfId="77" applyFont="1" applyFill="1" applyBorder="1" applyAlignment="1">
      <alignment horizontal="center" vertical="center" wrapText="1"/>
      <protection/>
    </xf>
    <xf numFmtId="0" fontId="91" fillId="0" borderId="11" xfId="77" applyFont="1" applyFill="1" applyBorder="1" applyAlignment="1">
      <alignment horizontal="center" vertical="center" wrapText="1"/>
      <protection/>
    </xf>
    <xf numFmtId="49" fontId="96" fillId="0" borderId="10" xfId="77" applyNumberFormat="1" applyFont="1" applyFill="1" applyBorder="1" applyAlignment="1">
      <alignment horizontal="center" vertical="center" wrapText="1"/>
      <protection/>
    </xf>
    <xf numFmtId="0" fontId="96" fillId="0" borderId="10" xfId="77" applyFont="1" applyFill="1" applyBorder="1" applyAlignment="1">
      <alignment horizontal="left" vertical="center" wrapText="1"/>
      <protection/>
    </xf>
    <xf numFmtId="0" fontId="96" fillId="0" borderId="10" xfId="77" applyFont="1" applyFill="1" applyBorder="1" applyAlignment="1">
      <alignment horizontal="center" vertical="center" wrapText="1"/>
      <protection/>
    </xf>
    <xf numFmtId="174" fontId="93" fillId="0" borderId="0" xfId="77" applyNumberFormat="1" applyFont="1" applyFill="1">
      <alignment/>
      <protection/>
    </xf>
    <xf numFmtId="49" fontId="98" fillId="0" borderId="14" xfId="77" applyNumberFormat="1" applyFont="1" applyFill="1" applyBorder="1" applyAlignment="1">
      <alignment horizontal="center" vertical="center" wrapText="1"/>
      <protection/>
    </xf>
    <xf numFmtId="0" fontId="98" fillId="0" borderId="14" xfId="77" applyFont="1" applyFill="1" applyBorder="1" applyAlignment="1">
      <alignment horizontal="left" vertical="center" wrapText="1"/>
      <protection/>
    </xf>
    <xf numFmtId="0" fontId="98" fillId="0" borderId="14" xfId="77" applyFont="1" applyFill="1" applyBorder="1" applyAlignment="1">
      <alignment horizontal="center" vertical="center" wrapText="1"/>
      <protection/>
    </xf>
    <xf numFmtId="174" fontId="98" fillId="0" borderId="14" xfId="77" applyNumberFormat="1" applyFont="1" applyFill="1" applyBorder="1" applyAlignment="1">
      <alignment horizontal="right" vertical="center" wrapText="1"/>
      <protection/>
    </xf>
    <xf numFmtId="0" fontId="97" fillId="0" borderId="14" xfId="95" applyFont="1" applyFill="1" applyBorder="1" applyAlignment="1">
      <alignment horizontal="right" vertical="center" wrapText="1"/>
      <protection/>
    </xf>
    <xf numFmtId="0" fontId="93" fillId="0" borderId="10" xfId="77" applyFont="1" applyFill="1" applyBorder="1">
      <alignment/>
      <protection/>
    </xf>
    <xf numFmtId="0" fontId="93" fillId="0" borderId="10" xfId="77" applyFont="1" applyFill="1" applyBorder="1" applyAlignment="1">
      <alignment vertical="top" wrapText="1"/>
      <protection/>
    </xf>
    <xf numFmtId="0" fontId="97" fillId="0" borderId="10" xfId="77" applyFont="1" applyFill="1" applyBorder="1" applyAlignment="1">
      <alignment vertical="top" wrapText="1"/>
      <protection/>
    </xf>
  </cellXfs>
  <cellStyles count="12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0] 2" xfId="45"/>
    <cellStyle name="Comma 10" xfId="46"/>
    <cellStyle name="Comma 10 2" xfId="47"/>
    <cellStyle name="Comma 10 3" xfId="48"/>
    <cellStyle name="Comma 10 3 2" xfId="49"/>
    <cellStyle name="Comma 11_88482_93673" xfId="50"/>
    <cellStyle name="Comma 2 3 3 2" xfId="51"/>
    <cellStyle name="Comma 3" xfId="52"/>
    <cellStyle name="Comma 3 2" xfId="53"/>
    <cellStyle name="Comma 4" xfId="54"/>
    <cellStyle name="Comma 6" xfId="55"/>
    <cellStyle name="Comma 6 2 3 2" xfId="56"/>
    <cellStyle name="Comma 6 2 3 2 2" xfId="57"/>
    <cellStyle name="Comma 70" xfId="58"/>
    <cellStyle name="Comma 9" xfId="59"/>
    <cellStyle name="Comma 9 2" xfId="60"/>
    <cellStyle name="Currency" xfId="61"/>
    <cellStyle name="Currency [0]" xfId="62"/>
    <cellStyle name="Dấu phẩy 2 3" xfId="63"/>
    <cellStyle name="Dấu phẩy 5"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11 3 3" xfId="77"/>
    <cellStyle name="Normal 2" xfId="78"/>
    <cellStyle name="Normal 2 2 2" xfId="79"/>
    <cellStyle name="Normal 2 2 2 2" xfId="80"/>
    <cellStyle name="Normal 2 60" xfId="81"/>
    <cellStyle name="Normal 20" xfId="82"/>
    <cellStyle name="Normal 23" xfId="83"/>
    <cellStyle name="Normal 24" xfId="84"/>
    <cellStyle name="Normal 25" xfId="85"/>
    <cellStyle name="Normal 26" xfId="86"/>
    <cellStyle name="Normal 27" xfId="87"/>
    <cellStyle name="Normal 28" xfId="88"/>
    <cellStyle name="Normal 29" xfId="89"/>
    <cellStyle name="Normal 3 2 2 2" xfId="90"/>
    <cellStyle name="Normal 3 2 4" xfId="91"/>
    <cellStyle name="Normal 3 20" xfId="92"/>
    <cellStyle name="Normal 3 62" xfId="93"/>
    <cellStyle name="Normal 3 67" xfId="94"/>
    <cellStyle name="Normal 3 70" xfId="95"/>
    <cellStyle name="Normal 3 73" xfId="96"/>
    <cellStyle name="Normal 30" xfId="97"/>
    <cellStyle name="Normal 31" xfId="98"/>
    <cellStyle name="Normal 32" xfId="99"/>
    <cellStyle name="Normal 36" xfId="100"/>
    <cellStyle name="Normal 37" xfId="101"/>
    <cellStyle name="Normal 38" xfId="102"/>
    <cellStyle name="Normal 39" xfId="103"/>
    <cellStyle name="Normal 4" xfId="104"/>
    <cellStyle name="Normal 4 2" xfId="105"/>
    <cellStyle name="Normal 41" xfId="106"/>
    <cellStyle name="Normal 42" xfId="107"/>
    <cellStyle name="Normal 43" xfId="108"/>
    <cellStyle name="Normal 44" xfId="109"/>
    <cellStyle name="Normal 45" xfId="110"/>
    <cellStyle name="Normal 46" xfId="111"/>
    <cellStyle name="Normal 48" xfId="112"/>
    <cellStyle name="Normal 5" xfId="113"/>
    <cellStyle name="Normal 50" xfId="114"/>
    <cellStyle name="Normal 53" xfId="115"/>
    <cellStyle name="Normal 54" xfId="116"/>
    <cellStyle name="Normal 60" xfId="117"/>
    <cellStyle name="Normal_BC va kehoach2010-2015 danso bancuoi" xfId="118"/>
    <cellStyle name="Normal_Bieu So KH 11.11.2008_Bieu so lieu KH 2010 ((1493))" xfId="119"/>
    <cellStyle name="Normal_Chi tieu nam 2009 moi" xfId="120"/>
    <cellStyle name="Normal_Chi tieu nam 2009 moi 2 2" xfId="121"/>
    <cellStyle name="Normal_Chi tieu PTSNYT và hoat dong tinh 2009" xfId="122"/>
    <cellStyle name="Normal_Sheet1" xfId="123"/>
    <cellStyle name="Note" xfId="124"/>
    <cellStyle name="Output" xfId="125"/>
    <cellStyle name="Percent" xfId="126"/>
    <cellStyle name="Percent 18" xfId="127"/>
    <cellStyle name="Percent 2 2" xfId="128"/>
    <cellStyle name="Percent 5 3 2" xfId="129"/>
    <cellStyle name="Phần trăm 2 2" xfId="130"/>
    <cellStyle name="Title" xfId="131"/>
    <cellStyle name="Total" xfId="132"/>
    <cellStyle name="Warning Text"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an%20Trung%20Kien\Documents\Zalo%20Received%20Files\BC%203%20CTMT\Bieu%20von%20giao%20(ca%20keo%20dai)-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ran%20Trung%20Kien\Documents\Zalo%20Received%20Files\BC%203%20CTMT\Bieu%20von%20giao%20(ca%20keo%20dai)-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4Test5"/>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4Test5"/>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D112"/>
  <sheetViews>
    <sheetView showZeros="0" tabSelected="1" view="pageBreakPreview" zoomScale="68" zoomScaleNormal="68" zoomScaleSheetLayoutView="68" zoomScalePageLayoutView="0" workbookViewId="0" topLeftCell="A1">
      <pane ySplit="6" topLeftCell="A88" activePane="bottomLeft" state="frozen"/>
      <selection pane="topLeft" activeCell="A1" sqref="A1"/>
      <selection pane="bottomLeft" activeCell="M33" sqref="M33"/>
    </sheetView>
  </sheetViews>
  <sheetFormatPr defaultColWidth="8.88671875" defaultRowHeight="18.75"/>
  <cols>
    <col min="1" max="1" width="4.10546875" style="109" customWidth="1"/>
    <col min="2" max="2" width="25.88671875" style="111" customWidth="1"/>
    <col min="3" max="3" width="6.4453125" style="109" customWidth="1"/>
    <col min="4" max="4" width="9.99609375" style="109" customWidth="1"/>
    <col min="5" max="5" width="10.77734375" style="109" customWidth="1"/>
    <col min="6" max="6" width="10.77734375" style="90" customWidth="1"/>
    <col min="7" max="7" width="15.3359375" style="110" customWidth="1"/>
    <col min="8" max="8" width="9.4453125" style="373" customWidth="1"/>
    <col min="9" max="9" width="9.4453125" style="90" customWidth="1"/>
    <col min="10" max="10" width="9.4453125" style="373" customWidth="1"/>
    <col min="11" max="11" width="9.4453125" style="90" customWidth="1"/>
    <col min="12" max="12" width="9.4453125" style="373" customWidth="1"/>
    <col min="13" max="14" width="9.4453125" style="90" customWidth="1"/>
    <col min="15" max="25" width="9.4453125" style="373" customWidth="1"/>
    <col min="26" max="26" width="9.4453125" style="90" customWidth="1"/>
    <col min="27" max="27" width="10.21484375" style="111" customWidth="1"/>
    <col min="28" max="28" width="12.21484375" style="111" customWidth="1"/>
    <col min="29" max="31" width="14.3359375" style="111" customWidth="1"/>
    <col min="32" max="16384" width="8.88671875" style="111" customWidth="1"/>
  </cols>
  <sheetData>
    <row r="1" spans="1:2" ht="26.25" customHeight="1">
      <c r="A1" s="321" t="s">
        <v>365</v>
      </c>
      <c r="B1" s="321"/>
    </row>
    <row r="2" spans="1:27" s="120" customFormat="1" ht="29.25" customHeight="1">
      <c r="A2" s="322" t="s">
        <v>445</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row>
    <row r="3" spans="1:27" ht="21" customHeight="1">
      <c r="A3" s="323" t="s">
        <v>434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row>
    <row r="4" ht="9" customHeight="1"/>
    <row r="5" spans="1:29" s="109" customFormat="1" ht="36" customHeight="1">
      <c r="A5" s="312" t="s">
        <v>216</v>
      </c>
      <c r="B5" s="312" t="s">
        <v>0</v>
      </c>
      <c r="C5" s="312" t="s">
        <v>214</v>
      </c>
      <c r="D5" s="312" t="s">
        <v>396</v>
      </c>
      <c r="E5" s="318" t="s">
        <v>450</v>
      </c>
      <c r="F5" s="318"/>
      <c r="G5" s="312" t="s">
        <v>401</v>
      </c>
      <c r="H5" s="314" t="s">
        <v>424</v>
      </c>
      <c r="I5" s="315"/>
      <c r="J5" s="315"/>
      <c r="K5" s="315"/>
      <c r="L5" s="315"/>
      <c r="M5" s="315"/>
      <c r="N5" s="315"/>
      <c r="O5" s="315"/>
      <c r="P5" s="315"/>
      <c r="Q5" s="315"/>
      <c r="R5" s="315"/>
      <c r="S5" s="315"/>
      <c r="T5" s="315"/>
      <c r="U5" s="315"/>
      <c r="V5" s="315"/>
      <c r="W5" s="315"/>
      <c r="X5" s="315"/>
      <c r="Y5" s="315"/>
      <c r="Z5" s="316"/>
      <c r="AA5" s="312" t="s">
        <v>1</v>
      </c>
      <c r="AB5" s="85"/>
      <c r="AC5" s="85"/>
    </row>
    <row r="6" spans="1:29" s="109" customFormat="1" ht="60.75" customHeight="1">
      <c r="A6" s="313"/>
      <c r="B6" s="313"/>
      <c r="C6" s="313"/>
      <c r="D6" s="313"/>
      <c r="E6" s="237" t="s">
        <v>375</v>
      </c>
      <c r="F6" s="238" t="s">
        <v>395</v>
      </c>
      <c r="G6" s="313"/>
      <c r="H6" s="34" t="s">
        <v>376</v>
      </c>
      <c r="I6" s="34" t="s">
        <v>377</v>
      </c>
      <c r="J6" s="34" t="s">
        <v>378</v>
      </c>
      <c r="K6" s="34" t="s">
        <v>379</v>
      </c>
      <c r="L6" s="34" t="s">
        <v>380</v>
      </c>
      <c r="M6" s="34" t="s">
        <v>381</v>
      </c>
      <c r="N6" s="34" t="s">
        <v>382</v>
      </c>
      <c r="O6" s="34" t="s">
        <v>383</v>
      </c>
      <c r="P6" s="34" t="s">
        <v>384</v>
      </c>
      <c r="Q6" s="34" t="s">
        <v>385</v>
      </c>
      <c r="R6" s="34" t="s">
        <v>386</v>
      </c>
      <c r="S6" s="34" t="s">
        <v>387</v>
      </c>
      <c r="T6" s="34" t="s">
        <v>388</v>
      </c>
      <c r="U6" s="34" t="s">
        <v>389</v>
      </c>
      <c r="V6" s="34" t="s">
        <v>390</v>
      </c>
      <c r="W6" s="34" t="s">
        <v>391</v>
      </c>
      <c r="X6" s="34" t="s">
        <v>392</v>
      </c>
      <c r="Y6" s="34" t="s">
        <v>393</v>
      </c>
      <c r="Z6" s="34" t="s">
        <v>394</v>
      </c>
      <c r="AA6" s="313"/>
      <c r="AB6" s="85"/>
      <c r="AC6" s="85"/>
    </row>
    <row r="7" spans="1:27" s="71" customFormat="1" ht="17.25" customHeight="1">
      <c r="A7" s="35">
        <v>1</v>
      </c>
      <c r="B7" s="35">
        <v>2</v>
      </c>
      <c r="C7" s="35">
        <v>3</v>
      </c>
      <c r="D7" s="35">
        <v>4</v>
      </c>
      <c r="E7" s="36">
        <v>5</v>
      </c>
      <c r="F7" s="37">
        <v>6</v>
      </c>
      <c r="G7" s="37">
        <v>7</v>
      </c>
      <c r="H7" s="37" t="s">
        <v>405</v>
      </c>
      <c r="I7" s="37" t="s">
        <v>406</v>
      </c>
      <c r="J7" s="37" t="s">
        <v>407</v>
      </c>
      <c r="K7" s="37" t="s">
        <v>408</v>
      </c>
      <c r="L7" s="37" t="s">
        <v>409</v>
      </c>
      <c r="M7" s="37" t="s">
        <v>410</v>
      </c>
      <c r="N7" s="37" t="s">
        <v>411</v>
      </c>
      <c r="O7" s="37" t="s">
        <v>412</v>
      </c>
      <c r="P7" s="37" t="s">
        <v>413</v>
      </c>
      <c r="Q7" s="37" t="s">
        <v>414</v>
      </c>
      <c r="R7" s="37" t="s">
        <v>415</v>
      </c>
      <c r="S7" s="37" t="s">
        <v>416</v>
      </c>
      <c r="T7" s="37" t="s">
        <v>417</v>
      </c>
      <c r="U7" s="37" t="s">
        <v>418</v>
      </c>
      <c r="V7" s="37" t="s">
        <v>419</v>
      </c>
      <c r="W7" s="37" t="s">
        <v>420</v>
      </c>
      <c r="X7" s="37" t="s">
        <v>421</v>
      </c>
      <c r="Y7" s="37" t="s">
        <v>422</v>
      </c>
      <c r="Z7" s="37" t="s">
        <v>423</v>
      </c>
      <c r="AA7" s="38">
        <v>8</v>
      </c>
    </row>
    <row r="8" spans="1:29" ht="18.75">
      <c r="A8" s="237" t="s">
        <v>2</v>
      </c>
      <c r="B8" s="26" t="s">
        <v>3</v>
      </c>
      <c r="C8" s="27"/>
      <c r="D8" s="11"/>
      <c r="E8" s="12"/>
      <c r="F8" s="39"/>
      <c r="G8" s="14"/>
      <c r="H8" s="39"/>
      <c r="I8" s="39"/>
      <c r="J8" s="39"/>
      <c r="K8" s="39"/>
      <c r="L8" s="39"/>
      <c r="M8" s="39"/>
      <c r="N8" s="39"/>
      <c r="O8" s="39"/>
      <c r="P8" s="39"/>
      <c r="Q8" s="39"/>
      <c r="R8" s="39"/>
      <c r="S8" s="39"/>
      <c r="T8" s="39"/>
      <c r="U8" s="39"/>
      <c r="V8" s="39"/>
      <c r="W8" s="39"/>
      <c r="X8" s="39"/>
      <c r="Y8" s="39"/>
      <c r="Z8" s="39"/>
      <c r="AA8" s="40"/>
      <c r="AB8" s="86"/>
      <c r="AC8" s="125"/>
    </row>
    <row r="9" spans="1:29" ht="18.75">
      <c r="A9" s="237" t="s">
        <v>4</v>
      </c>
      <c r="B9" s="26" t="s">
        <v>5</v>
      </c>
      <c r="C9" s="27"/>
      <c r="D9" s="11"/>
      <c r="E9" s="12"/>
      <c r="F9" s="41"/>
      <c r="G9" s="14"/>
      <c r="H9" s="41"/>
      <c r="I9" s="41"/>
      <c r="J9" s="41"/>
      <c r="K9" s="41"/>
      <c r="L9" s="41"/>
      <c r="M9" s="41"/>
      <c r="N9" s="41"/>
      <c r="O9" s="41"/>
      <c r="P9" s="41"/>
      <c r="Q9" s="41"/>
      <c r="R9" s="41"/>
      <c r="S9" s="41"/>
      <c r="T9" s="41"/>
      <c r="U9" s="41"/>
      <c r="V9" s="41"/>
      <c r="W9" s="41"/>
      <c r="X9" s="41"/>
      <c r="Y9" s="41"/>
      <c r="Z9" s="41"/>
      <c r="AA9" s="40"/>
      <c r="AB9" s="86"/>
      <c r="AC9" s="125"/>
    </row>
    <row r="10" spans="1:29" s="228" customFormat="1" ht="30">
      <c r="A10" s="34"/>
      <c r="B10" s="42" t="s">
        <v>347</v>
      </c>
      <c r="C10" s="34" t="s">
        <v>15</v>
      </c>
      <c r="D10" s="13">
        <f aca="true" t="shared" si="0" ref="D10:S11">D17+D32</f>
        <v>11836.54</v>
      </c>
      <c r="E10" s="13">
        <f t="shared" si="0"/>
        <v>11550</v>
      </c>
      <c r="F10" s="13">
        <f t="shared" si="0"/>
        <v>10920.24</v>
      </c>
      <c r="G10" s="13">
        <f t="shared" si="0"/>
        <v>8860</v>
      </c>
      <c r="H10" s="13">
        <f t="shared" si="0"/>
        <v>267</v>
      </c>
      <c r="I10" s="13">
        <f t="shared" si="0"/>
        <v>315</v>
      </c>
      <c r="J10" s="13">
        <f t="shared" si="0"/>
        <v>82</v>
      </c>
      <c r="K10" s="13">
        <f t="shared" si="0"/>
        <v>154</v>
      </c>
      <c r="L10" s="13">
        <f t="shared" si="0"/>
        <v>209</v>
      </c>
      <c r="M10" s="13">
        <f t="shared" si="0"/>
        <v>89</v>
      </c>
      <c r="N10" s="13">
        <f t="shared" si="0"/>
        <v>549</v>
      </c>
      <c r="O10" s="13">
        <f t="shared" si="0"/>
        <v>516</v>
      </c>
      <c r="P10" s="13">
        <f t="shared" si="0"/>
        <v>433</v>
      </c>
      <c r="Q10" s="13">
        <f t="shared" si="0"/>
        <v>182.5</v>
      </c>
      <c r="R10" s="13">
        <f t="shared" si="0"/>
        <v>177</v>
      </c>
      <c r="S10" s="13">
        <f t="shared" si="0"/>
        <v>595.5</v>
      </c>
      <c r="T10" s="13">
        <f aca="true" t="shared" si="1" ref="T10:Z10">T17+T32</f>
        <v>318</v>
      </c>
      <c r="U10" s="13">
        <f t="shared" si="1"/>
        <v>261</v>
      </c>
      <c r="V10" s="13">
        <f t="shared" si="1"/>
        <v>476</v>
      </c>
      <c r="W10" s="13">
        <f t="shared" si="1"/>
        <v>967</v>
      </c>
      <c r="X10" s="13">
        <f t="shared" si="1"/>
        <v>1333</v>
      </c>
      <c r="Y10" s="13">
        <f t="shared" si="1"/>
        <v>1085</v>
      </c>
      <c r="Z10" s="13">
        <f t="shared" si="1"/>
        <v>851</v>
      </c>
      <c r="AA10" s="31"/>
      <c r="AB10" s="87">
        <f>F10-D10</f>
        <v>-916.3000000000011</v>
      </c>
      <c r="AC10" s="228">
        <f>F10/E10*100</f>
        <v>94.54753246753246</v>
      </c>
    </row>
    <row r="11" spans="1:29" s="228" customFormat="1" ht="17.25">
      <c r="A11" s="34"/>
      <c r="B11" s="42" t="s">
        <v>348</v>
      </c>
      <c r="C11" s="34" t="s">
        <v>17</v>
      </c>
      <c r="D11" s="13">
        <f t="shared" si="0"/>
        <v>37934.724</v>
      </c>
      <c r="E11" s="13">
        <f t="shared" si="0"/>
        <v>37962.09509999999</v>
      </c>
      <c r="F11" s="13">
        <f t="shared" si="0"/>
        <v>38008.983</v>
      </c>
      <c r="G11" s="13">
        <f t="shared" si="0"/>
        <v>32399.018</v>
      </c>
      <c r="H11" s="13">
        <f t="shared" si="0"/>
        <v>1481.5</v>
      </c>
      <c r="I11" s="13">
        <f t="shared" si="0"/>
        <v>1633</v>
      </c>
      <c r="J11" s="13">
        <f t="shared" si="0"/>
        <v>419.3</v>
      </c>
      <c r="K11" s="13">
        <f t="shared" si="0"/>
        <v>627</v>
      </c>
      <c r="L11" s="13">
        <f t="shared" si="0"/>
        <v>823.22</v>
      </c>
      <c r="M11" s="13">
        <f t="shared" si="0"/>
        <v>511.75</v>
      </c>
      <c r="N11" s="13">
        <f t="shared" si="0"/>
        <v>2892</v>
      </c>
      <c r="O11" s="13">
        <f t="shared" si="0"/>
        <v>2684</v>
      </c>
      <c r="P11" s="13">
        <f t="shared" si="0"/>
        <v>2122.2</v>
      </c>
      <c r="Q11" s="13">
        <f t="shared" si="0"/>
        <v>708.6</v>
      </c>
      <c r="R11" s="13">
        <f t="shared" si="0"/>
        <v>713.1</v>
      </c>
      <c r="S11" s="13">
        <f t="shared" si="0"/>
        <v>2575.5</v>
      </c>
      <c r="T11" s="13">
        <f aca="true" t="shared" si="2" ref="T11:Z11">T18+T33</f>
        <v>612.1</v>
      </c>
      <c r="U11" s="13">
        <f t="shared" si="2"/>
        <v>672.8</v>
      </c>
      <c r="V11" s="13">
        <f t="shared" si="2"/>
        <v>1500.4</v>
      </c>
      <c r="W11" s="13">
        <f t="shared" si="2"/>
        <v>2698.8</v>
      </c>
      <c r="X11" s="13">
        <f t="shared" si="2"/>
        <v>3876.7</v>
      </c>
      <c r="Y11" s="13">
        <f t="shared" si="2"/>
        <v>3369.89</v>
      </c>
      <c r="Z11" s="13">
        <f t="shared" si="2"/>
        <v>2477.158</v>
      </c>
      <c r="AA11" s="31"/>
      <c r="AB11" s="87">
        <f>F11-D11</f>
        <v>74.2589999999982</v>
      </c>
      <c r="AC11" s="228">
        <f aca="true" t="shared" si="3" ref="AC11:AC74">F11/E11*100</f>
        <v>100.1235124138341</v>
      </c>
    </row>
    <row r="12" spans="1:29" s="229" customFormat="1" ht="17.25">
      <c r="A12" s="43"/>
      <c r="B12" s="28" t="s">
        <v>7</v>
      </c>
      <c r="C12" s="43"/>
      <c r="D12" s="18"/>
      <c r="E12" s="13"/>
      <c r="F12" s="39"/>
      <c r="G12" s="13"/>
      <c r="H12" s="19"/>
      <c r="I12" s="19"/>
      <c r="J12" s="19"/>
      <c r="K12" s="19"/>
      <c r="L12" s="19"/>
      <c r="M12" s="19"/>
      <c r="N12" s="19"/>
      <c r="O12" s="19"/>
      <c r="P12" s="19"/>
      <c r="Q12" s="19"/>
      <c r="R12" s="19"/>
      <c r="S12" s="19"/>
      <c r="T12" s="19"/>
      <c r="U12" s="19"/>
      <c r="V12" s="19"/>
      <c r="W12" s="19"/>
      <c r="X12" s="19"/>
      <c r="Y12" s="12"/>
      <c r="Z12" s="12"/>
      <c r="AA12" s="20"/>
      <c r="AB12" s="87">
        <f aca="true" t="shared" si="4" ref="AB12:AB75">F12-D12</f>
        <v>0</v>
      </c>
      <c r="AC12" s="228" t="e">
        <f t="shared" si="3"/>
        <v>#DIV/0!</v>
      </c>
    </row>
    <row r="13" spans="1:29" s="125" customFormat="1" ht="17.25">
      <c r="A13" s="27"/>
      <c r="B13" s="28" t="s">
        <v>9</v>
      </c>
      <c r="C13" s="27" t="s">
        <v>17</v>
      </c>
      <c r="D13" s="11">
        <f>D22+D26+D30</f>
        <v>19416.199</v>
      </c>
      <c r="E13" s="11">
        <f>E22+E26+E30</f>
        <v>19232.550099999997</v>
      </c>
      <c r="F13" s="11">
        <f>F22+F26+F30</f>
        <v>20402.983</v>
      </c>
      <c r="G13" s="11">
        <f>G22+G26+G30</f>
        <v>17999.018</v>
      </c>
      <c r="H13" s="11">
        <v>1449</v>
      </c>
      <c r="I13" s="11">
        <v>1528</v>
      </c>
      <c r="J13" s="11">
        <v>419.3</v>
      </c>
      <c r="K13" s="11">
        <v>704.5</v>
      </c>
      <c r="L13" s="11">
        <v>747.2</v>
      </c>
      <c r="M13" s="11">
        <v>511.75</v>
      </c>
      <c r="N13" s="11">
        <v>2552</v>
      </c>
      <c r="O13" s="11">
        <v>2338</v>
      </c>
      <c r="P13" s="11">
        <v>1718.2</v>
      </c>
      <c r="Q13" s="11">
        <v>562.6</v>
      </c>
      <c r="R13" s="11">
        <v>548.1</v>
      </c>
      <c r="S13" s="11">
        <v>1995.5</v>
      </c>
      <c r="T13" s="11">
        <v>867.6</v>
      </c>
      <c r="U13" s="11">
        <v>262.8</v>
      </c>
      <c r="V13" s="11">
        <v>412.9</v>
      </c>
      <c r="W13" s="11">
        <v>268.8</v>
      </c>
      <c r="X13" s="11">
        <v>1276.7</v>
      </c>
      <c r="Y13" s="11">
        <v>714.89</v>
      </c>
      <c r="Z13" s="11">
        <v>571.158</v>
      </c>
      <c r="AA13" s="20"/>
      <c r="AB13" s="87">
        <f t="shared" si="4"/>
        <v>986.7839999999997</v>
      </c>
      <c r="AC13" s="228">
        <f t="shared" si="3"/>
        <v>106.08568751369067</v>
      </c>
    </row>
    <row r="14" spans="1:29" s="125" customFormat="1" ht="17.25">
      <c r="A14" s="27"/>
      <c r="B14" s="28" t="s">
        <v>10</v>
      </c>
      <c r="C14" s="27" t="s">
        <v>17</v>
      </c>
      <c r="D14" s="11">
        <f>D22+D26</f>
        <v>15748.198999999999</v>
      </c>
      <c r="E14" s="11">
        <f>E22+E26</f>
        <v>15852.550099999997</v>
      </c>
      <c r="F14" s="11">
        <f>F22+F26</f>
        <v>16632.733</v>
      </c>
      <c r="G14" s="11">
        <f>G22+G26</f>
        <v>15823.998</v>
      </c>
      <c r="H14" s="12">
        <v>1449</v>
      </c>
      <c r="I14" s="12">
        <v>1458</v>
      </c>
      <c r="J14" s="12">
        <v>419.3</v>
      </c>
      <c r="K14" s="12">
        <v>554.5</v>
      </c>
      <c r="L14" s="12">
        <v>604.7</v>
      </c>
      <c r="M14" s="12">
        <v>511.75</v>
      </c>
      <c r="N14" s="12">
        <v>2552</v>
      </c>
      <c r="O14" s="12">
        <v>2338</v>
      </c>
      <c r="P14" s="12">
        <v>1718.2</v>
      </c>
      <c r="Q14" s="12">
        <v>492.6</v>
      </c>
      <c r="R14" s="12">
        <v>506.1</v>
      </c>
      <c r="S14" s="12">
        <v>1815.5</v>
      </c>
      <c r="T14" s="12">
        <v>84.6</v>
      </c>
      <c r="U14" s="12">
        <v>52.8</v>
      </c>
      <c r="V14" s="12">
        <v>225.4</v>
      </c>
      <c r="W14" s="12">
        <v>58.8</v>
      </c>
      <c r="X14" s="12">
        <v>406.7</v>
      </c>
      <c r="Y14" s="12">
        <v>424.89</v>
      </c>
      <c r="Z14" s="12">
        <v>151.158</v>
      </c>
      <c r="AA14" s="20"/>
      <c r="AB14" s="87">
        <f t="shared" si="4"/>
        <v>884.5340000000015</v>
      </c>
      <c r="AC14" s="228">
        <f t="shared" si="3"/>
        <v>104.92149777214709</v>
      </c>
    </row>
    <row r="15" spans="1:29" s="125" customFormat="1" ht="30">
      <c r="A15" s="27"/>
      <c r="B15" s="28" t="s">
        <v>11</v>
      </c>
      <c r="C15" s="27" t="s">
        <v>12</v>
      </c>
      <c r="D15" s="115">
        <v>41.51394115850163</v>
      </c>
      <c r="E15" s="115">
        <v>41.75889148963225</v>
      </c>
      <c r="F15" s="115">
        <v>43.76000536504752</v>
      </c>
      <c r="G15" s="115">
        <f>G14/G11*100</f>
        <v>48.84098030378575</v>
      </c>
      <c r="H15" s="12">
        <v>94.64402351404311</v>
      </c>
      <c r="I15" s="12">
        <v>83.05326117915124</v>
      </c>
      <c r="J15" s="12">
        <v>100</v>
      </c>
      <c r="K15" s="12">
        <v>72.05977907732294</v>
      </c>
      <c r="L15" s="12">
        <v>63.43864301941504</v>
      </c>
      <c r="M15" s="12">
        <v>100</v>
      </c>
      <c r="N15" s="12">
        <v>82.21649484536083</v>
      </c>
      <c r="O15" s="12">
        <v>84.28262436914203</v>
      </c>
      <c r="P15" s="12">
        <v>74.58436428354386</v>
      </c>
      <c r="Q15" s="12">
        <v>60.17591009039825</v>
      </c>
      <c r="R15" s="12">
        <v>62.31991134096787</v>
      </c>
      <c r="S15" s="12">
        <v>59.612543096371695</v>
      </c>
      <c r="T15" s="12">
        <v>6.208718626155878</v>
      </c>
      <c r="U15" s="12">
        <v>5.648267008985879</v>
      </c>
      <c r="V15" s="12">
        <v>12.433118208395388</v>
      </c>
      <c r="W15" s="12">
        <v>1.9494082153631929</v>
      </c>
      <c r="X15" s="12">
        <v>8.69630294866038</v>
      </c>
      <c r="Y15" s="12">
        <v>10.517365571834876</v>
      </c>
      <c r="Z15" s="12">
        <v>5.216557647589881</v>
      </c>
      <c r="AA15" s="20"/>
      <c r="AB15" s="87">
        <f t="shared" si="4"/>
        <v>2.2460642065458885</v>
      </c>
      <c r="AC15" s="228">
        <f t="shared" si="3"/>
        <v>104.79206656123068</v>
      </c>
    </row>
    <row r="16" spans="1:29" s="227" customFormat="1" ht="17.25">
      <c r="A16" s="237">
        <v>1</v>
      </c>
      <c r="B16" s="26" t="s">
        <v>13</v>
      </c>
      <c r="C16" s="237"/>
      <c r="D16" s="11"/>
      <c r="E16" s="13"/>
      <c r="F16" s="39"/>
      <c r="G16" s="13"/>
      <c r="H16" s="12"/>
      <c r="I16" s="12"/>
      <c r="J16" s="12"/>
      <c r="K16" s="12"/>
      <c r="L16" s="12"/>
      <c r="M16" s="12"/>
      <c r="N16" s="12"/>
      <c r="O16" s="12"/>
      <c r="P16" s="12"/>
      <c r="Q16" s="12"/>
      <c r="R16" s="12"/>
      <c r="S16" s="12"/>
      <c r="T16" s="12"/>
      <c r="U16" s="12"/>
      <c r="V16" s="12"/>
      <c r="W16" s="12"/>
      <c r="X16" s="12"/>
      <c r="Y16" s="12"/>
      <c r="Z16" s="12"/>
      <c r="AA16" s="20"/>
      <c r="AB16" s="87">
        <f t="shared" si="4"/>
        <v>0</v>
      </c>
      <c r="AC16" s="228" t="e">
        <f t="shared" si="3"/>
        <v>#DIV/0!</v>
      </c>
    </row>
    <row r="17" spans="1:29" s="229" customFormat="1" ht="17.25">
      <c r="A17" s="43"/>
      <c r="B17" s="44" t="s">
        <v>14</v>
      </c>
      <c r="C17" s="43" t="s">
        <v>15</v>
      </c>
      <c r="D17" s="18">
        <f>D20+D24+D28</f>
        <v>5651.04</v>
      </c>
      <c r="E17" s="18">
        <f>E20+E24+E28</f>
        <v>5450</v>
      </c>
      <c r="F17" s="18">
        <f>F20+F24+F28</f>
        <v>5420.24</v>
      </c>
      <c r="G17" s="18">
        <f>G20+G24+G28</f>
        <v>4360</v>
      </c>
      <c r="H17" s="18">
        <f aca="true" t="shared" si="5" ref="H17:Z17">H20+H24+H28</f>
        <v>252</v>
      </c>
      <c r="I17" s="18">
        <f t="shared" si="5"/>
        <v>265</v>
      </c>
      <c r="J17" s="18">
        <f t="shared" si="5"/>
        <v>82</v>
      </c>
      <c r="K17" s="18">
        <f t="shared" si="5"/>
        <v>149</v>
      </c>
      <c r="L17" s="18">
        <f t="shared" si="5"/>
        <v>159</v>
      </c>
      <c r="M17" s="18">
        <f t="shared" si="5"/>
        <v>89</v>
      </c>
      <c r="N17" s="18">
        <f t="shared" si="5"/>
        <v>449</v>
      </c>
      <c r="O17" s="18">
        <f t="shared" si="5"/>
        <v>406</v>
      </c>
      <c r="P17" s="18">
        <f t="shared" si="5"/>
        <v>308</v>
      </c>
      <c r="Q17" s="18">
        <f t="shared" si="5"/>
        <v>132.5</v>
      </c>
      <c r="R17" s="18">
        <f t="shared" si="5"/>
        <v>127</v>
      </c>
      <c r="S17" s="18">
        <f t="shared" si="5"/>
        <v>395.5</v>
      </c>
      <c r="T17" s="18">
        <f t="shared" si="5"/>
        <v>268</v>
      </c>
      <c r="U17" s="18">
        <f t="shared" si="5"/>
        <v>111</v>
      </c>
      <c r="V17" s="18">
        <f t="shared" si="5"/>
        <v>126</v>
      </c>
      <c r="W17" s="18">
        <f t="shared" si="5"/>
        <v>92</v>
      </c>
      <c r="X17" s="18">
        <f t="shared" si="5"/>
        <v>483</v>
      </c>
      <c r="Y17" s="18">
        <f t="shared" si="5"/>
        <v>235</v>
      </c>
      <c r="Z17" s="18">
        <f t="shared" si="5"/>
        <v>231</v>
      </c>
      <c r="AA17" s="32"/>
      <c r="AB17" s="87">
        <f t="shared" si="4"/>
        <v>-230.80000000000018</v>
      </c>
      <c r="AC17" s="228">
        <f t="shared" si="3"/>
        <v>99.45394495412843</v>
      </c>
    </row>
    <row r="18" spans="1:29" s="229" customFormat="1" ht="17.25">
      <c r="A18" s="43"/>
      <c r="B18" s="44" t="s">
        <v>16</v>
      </c>
      <c r="C18" s="43" t="s">
        <v>17</v>
      </c>
      <c r="D18" s="18">
        <f>D22+D26+D30</f>
        <v>19416.199</v>
      </c>
      <c r="E18" s="18">
        <f>E22+E26+E30</f>
        <v>19232.550099999997</v>
      </c>
      <c r="F18" s="18">
        <f>F22+F26+F30</f>
        <v>20402.983</v>
      </c>
      <c r="G18" s="18">
        <f>G22+G26+G30</f>
        <v>17999.018</v>
      </c>
      <c r="H18" s="18">
        <f aca="true" t="shared" si="6" ref="H18:Z18">H22+H26+H30</f>
        <v>1449</v>
      </c>
      <c r="I18" s="18">
        <f t="shared" si="6"/>
        <v>1473</v>
      </c>
      <c r="J18" s="18">
        <f t="shared" si="6"/>
        <v>419.3</v>
      </c>
      <c r="K18" s="18">
        <f t="shared" si="6"/>
        <v>610.5</v>
      </c>
      <c r="L18" s="18">
        <f t="shared" si="6"/>
        <v>663.22</v>
      </c>
      <c r="M18" s="18">
        <f t="shared" si="6"/>
        <v>511.75</v>
      </c>
      <c r="N18" s="18">
        <f t="shared" si="6"/>
        <v>2552</v>
      </c>
      <c r="O18" s="18">
        <f t="shared" si="6"/>
        <v>2338</v>
      </c>
      <c r="P18" s="18">
        <f t="shared" si="6"/>
        <v>1718.2</v>
      </c>
      <c r="Q18" s="18">
        <f t="shared" si="6"/>
        <v>548.6</v>
      </c>
      <c r="R18" s="18">
        <f t="shared" si="6"/>
        <v>548.1</v>
      </c>
      <c r="S18" s="18">
        <f t="shared" si="6"/>
        <v>1935.5</v>
      </c>
      <c r="T18" s="18">
        <f t="shared" si="6"/>
        <v>447.1</v>
      </c>
      <c r="U18" s="18">
        <f t="shared" si="6"/>
        <v>192.8</v>
      </c>
      <c r="V18" s="18">
        <f t="shared" si="6"/>
        <v>345.4</v>
      </c>
      <c r="W18" s="18">
        <f t="shared" si="6"/>
        <v>178.8</v>
      </c>
      <c r="X18" s="18">
        <f t="shared" si="6"/>
        <v>986.7</v>
      </c>
      <c r="Y18" s="18">
        <f t="shared" si="6"/>
        <v>649.89</v>
      </c>
      <c r="Z18" s="18">
        <f t="shared" si="6"/>
        <v>431.158</v>
      </c>
      <c r="AA18" s="32"/>
      <c r="AB18" s="87">
        <f t="shared" si="4"/>
        <v>986.7839999999997</v>
      </c>
      <c r="AC18" s="228">
        <f t="shared" si="3"/>
        <v>106.08568751369067</v>
      </c>
    </row>
    <row r="19" spans="1:29" s="125" customFormat="1" ht="17.25">
      <c r="A19" s="237" t="s">
        <v>18</v>
      </c>
      <c r="B19" s="26" t="s">
        <v>19</v>
      </c>
      <c r="C19" s="237"/>
      <c r="D19" s="11"/>
      <c r="E19" s="13"/>
      <c r="F19" s="112"/>
      <c r="G19" s="13"/>
      <c r="H19" s="21"/>
      <c r="I19" s="21"/>
      <c r="J19" s="21"/>
      <c r="K19" s="21"/>
      <c r="L19" s="21"/>
      <c r="M19" s="21"/>
      <c r="N19" s="21"/>
      <c r="O19" s="21"/>
      <c r="P19" s="21"/>
      <c r="Q19" s="21"/>
      <c r="R19" s="21"/>
      <c r="S19" s="21"/>
      <c r="T19" s="21"/>
      <c r="U19" s="21"/>
      <c r="V19" s="21"/>
      <c r="W19" s="21"/>
      <c r="X19" s="21"/>
      <c r="Y19" s="22"/>
      <c r="Z19" s="22"/>
      <c r="AA19" s="20"/>
      <c r="AB19" s="87">
        <f t="shared" si="4"/>
        <v>0</v>
      </c>
      <c r="AC19" s="228" t="e">
        <f t="shared" si="3"/>
        <v>#DIV/0!</v>
      </c>
    </row>
    <row r="20" spans="1:29" s="125" customFormat="1" ht="17.25">
      <c r="A20" s="27" t="s">
        <v>64</v>
      </c>
      <c r="B20" s="28" t="s">
        <v>65</v>
      </c>
      <c r="C20" s="27" t="s">
        <v>15</v>
      </c>
      <c r="D20" s="11">
        <v>1100.3</v>
      </c>
      <c r="E20" s="11">
        <v>1100</v>
      </c>
      <c r="F20" s="45">
        <v>1130</v>
      </c>
      <c r="G20" s="11">
        <f>SUM(H20:Z20)</f>
        <v>1110</v>
      </c>
      <c r="H20" s="23">
        <v>126</v>
      </c>
      <c r="I20" s="23">
        <v>135</v>
      </c>
      <c r="J20" s="23">
        <v>25</v>
      </c>
      <c r="K20" s="23">
        <v>19</v>
      </c>
      <c r="L20" s="23">
        <v>36</v>
      </c>
      <c r="M20" s="23">
        <v>44.5</v>
      </c>
      <c r="N20" s="23">
        <v>165</v>
      </c>
      <c r="O20" s="23">
        <v>161</v>
      </c>
      <c r="P20" s="23">
        <v>110</v>
      </c>
      <c r="Q20" s="23">
        <v>43</v>
      </c>
      <c r="R20" s="23">
        <v>44</v>
      </c>
      <c r="S20" s="23">
        <v>160.5</v>
      </c>
      <c r="T20" s="23"/>
      <c r="U20" s="23"/>
      <c r="V20" s="23"/>
      <c r="W20" s="23"/>
      <c r="X20" s="23"/>
      <c r="Y20" s="12">
        <v>35</v>
      </c>
      <c r="Z20" s="12">
        <v>6</v>
      </c>
      <c r="AA20" s="20"/>
      <c r="AB20" s="87">
        <f t="shared" si="4"/>
        <v>29.700000000000045</v>
      </c>
      <c r="AC20" s="228">
        <f t="shared" si="3"/>
        <v>102.72727272727273</v>
      </c>
    </row>
    <row r="21" spans="1:29" s="125" customFormat="1" ht="17.25">
      <c r="A21" s="27" t="s">
        <v>64</v>
      </c>
      <c r="B21" s="28" t="s">
        <v>311</v>
      </c>
      <c r="C21" s="27" t="s">
        <v>21</v>
      </c>
      <c r="D21" s="11">
        <f>D22/D20*10</f>
        <v>58</v>
      </c>
      <c r="E21" s="11">
        <f>E22/E20*10</f>
        <v>59.00002272727272</v>
      </c>
      <c r="F21" s="11">
        <f>F22/F20*10</f>
        <v>61.5</v>
      </c>
      <c r="G21" s="11">
        <f>G22/G20*10</f>
        <v>58.99998198198198</v>
      </c>
      <c r="H21" s="12">
        <v>60</v>
      </c>
      <c r="I21" s="12">
        <v>60</v>
      </c>
      <c r="J21" s="12">
        <v>56</v>
      </c>
      <c r="K21" s="12">
        <v>55</v>
      </c>
      <c r="L21" s="12">
        <v>55</v>
      </c>
      <c r="M21" s="12">
        <v>60</v>
      </c>
      <c r="N21" s="12">
        <v>60</v>
      </c>
      <c r="O21" s="12">
        <v>60</v>
      </c>
      <c r="P21" s="12">
        <v>59</v>
      </c>
      <c r="Q21" s="12">
        <v>57</v>
      </c>
      <c r="R21" s="12">
        <v>56</v>
      </c>
      <c r="S21" s="12">
        <v>60</v>
      </c>
      <c r="T21" s="12"/>
      <c r="U21" s="12"/>
      <c r="V21" s="12"/>
      <c r="W21" s="12"/>
      <c r="X21" s="12"/>
      <c r="Y21" s="12">
        <v>52.24</v>
      </c>
      <c r="Z21" s="12">
        <v>51.93</v>
      </c>
      <c r="AA21" s="20"/>
      <c r="AB21" s="87">
        <f t="shared" si="4"/>
        <v>3.5</v>
      </c>
      <c r="AC21" s="228">
        <f t="shared" si="3"/>
        <v>104.23724798257012</v>
      </c>
    </row>
    <row r="22" spans="1:29" s="125" customFormat="1" ht="17.25">
      <c r="A22" s="27" t="s">
        <v>64</v>
      </c>
      <c r="B22" s="28" t="s">
        <v>312</v>
      </c>
      <c r="C22" s="27" t="s">
        <v>17</v>
      </c>
      <c r="D22" s="11">
        <v>6381.74</v>
      </c>
      <c r="E22" s="11">
        <v>6490.0025</v>
      </c>
      <c r="F22" s="11">
        <v>6949.5</v>
      </c>
      <c r="G22" s="11">
        <f>SUM(H22:Z22)</f>
        <v>6548.9980000000005</v>
      </c>
      <c r="H22" s="23">
        <v>756</v>
      </c>
      <c r="I22" s="23">
        <v>810</v>
      </c>
      <c r="J22" s="23">
        <v>140</v>
      </c>
      <c r="K22" s="23">
        <v>104.5</v>
      </c>
      <c r="L22" s="23">
        <v>198</v>
      </c>
      <c r="M22" s="23">
        <v>267</v>
      </c>
      <c r="N22" s="23">
        <v>990</v>
      </c>
      <c r="O22" s="23">
        <v>966</v>
      </c>
      <c r="P22" s="23">
        <v>649</v>
      </c>
      <c r="Q22" s="23">
        <v>245.1</v>
      </c>
      <c r="R22" s="23">
        <v>246.4</v>
      </c>
      <c r="S22" s="23">
        <v>963</v>
      </c>
      <c r="T22" s="23">
        <v>0</v>
      </c>
      <c r="U22" s="23">
        <v>0</v>
      </c>
      <c r="V22" s="23">
        <v>0</v>
      </c>
      <c r="W22" s="23">
        <v>0</v>
      </c>
      <c r="X22" s="23">
        <v>0</v>
      </c>
      <c r="Y22" s="23">
        <v>182.84</v>
      </c>
      <c r="Z22" s="23">
        <v>31.157999999999998</v>
      </c>
      <c r="AA22" s="20"/>
      <c r="AB22" s="87">
        <f t="shared" si="4"/>
        <v>567.7600000000002</v>
      </c>
      <c r="AC22" s="228">
        <f t="shared" si="3"/>
        <v>107.0800820184584</v>
      </c>
    </row>
    <row r="23" spans="1:29" s="125" customFormat="1" ht="17.25">
      <c r="A23" s="237" t="s">
        <v>22</v>
      </c>
      <c r="B23" s="26" t="s">
        <v>23</v>
      </c>
      <c r="C23" s="237"/>
      <c r="D23" s="11"/>
      <c r="E23" s="13"/>
      <c r="F23" s="46"/>
      <c r="G23" s="13"/>
      <c r="H23" s="22"/>
      <c r="I23" s="22"/>
      <c r="J23" s="22"/>
      <c r="K23" s="22"/>
      <c r="L23" s="22"/>
      <c r="M23" s="22"/>
      <c r="N23" s="22"/>
      <c r="O23" s="22"/>
      <c r="P23" s="22"/>
      <c r="Q23" s="22"/>
      <c r="R23" s="22"/>
      <c r="S23" s="22"/>
      <c r="T23" s="22"/>
      <c r="U23" s="22"/>
      <c r="V23" s="22"/>
      <c r="W23" s="22"/>
      <c r="X23" s="22"/>
      <c r="Y23" s="22"/>
      <c r="Z23" s="22"/>
      <c r="AA23" s="20"/>
      <c r="AB23" s="87">
        <f t="shared" si="4"/>
        <v>0</v>
      </c>
      <c r="AC23" s="228" t="e">
        <f t="shared" si="3"/>
        <v>#DIV/0!</v>
      </c>
    </row>
    <row r="24" spans="1:29" s="125" customFormat="1" ht="17.25">
      <c r="A24" s="27" t="s">
        <v>64</v>
      </c>
      <c r="B24" s="28" t="s">
        <v>65</v>
      </c>
      <c r="C24" s="27" t="s">
        <v>15</v>
      </c>
      <c r="D24" s="11">
        <v>1750.74</v>
      </c>
      <c r="E24" s="11">
        <v>1750</v>
      </c>
      <c r="F24" s="45">
        <v>1776.74</v>
      </c>
      <c r="G24" s="11">
        <f>SUM(H24:Z24)</f>
        <v>1750</v>
      </c>
      <c r="H24" s="23">
        <v>126</v>
      </c>
      <c r="I24" s="23">
        <v>120</v>
      </c>
      <c r="J24" s="23">
        <v>57</v>
      </c>
      <c r="K24" s="23">
        <v>90</v>
      </c>
      <c r="L24" s="23">
        <v>83</v>
      </c>
      <c r="M24" s="23">
        <v>44.5</v>
      </c>
      <c r="N24" s="23">
        <v>284</v>
      </c>
      <c r="O24" s="23">
        <v>245</v>
      </c>
      <c r="P24" s="23">
        <v>198</v>
      </c>
      <c r="Q24" s="23">
        <v>49.5</v>
      </c>
      <c r="R24" s="23">
        <v>53</v>
      </c>
      <c r="S24" s="23">
        <v>155</v>
      </c>
      <c r="T24" s="23">
        <v>18</v>
      </c>
      <c r="U24" s="23">
        <v>11</v>
      </c>
      <c r="V24" s="23">
        <v>46</v>
      </c>
      <c r="W24" s="23">
        <v>12</v>
      </c>
      <c r="X24" s="23">
        <v>83</v>
      </c>
      <c r="Y24" s="23">
        <v>50</v>
      </c>
      <c r="Z24" s="23">
        <v>25</v>
      </c>
      <c r="AA24" s="20"/>
      <c r="AB24" s="87">
        <f t="shared" si="4"/>
        <v>26</v>
      </c>
      <c r="AC24" s="228">
        <f t="shared" si="3"/>
        <v>101.52799999999999</v>
      </c>
    </row>
    <row r="25" spans="1:29" s="125" customFormat="1" ht="17.25">
      <c r="A25" s="27" t="s">
        <v>64</v>
      </c>
      <c r="B25" s="28" t="s">
        <v>66</v>
      </c>
      <c r="C25" s="27" t="s">
        <v>21</v>
      </c>
      <c r="D25" s="11">
        <f>D26/D24*10</f>
        <v>53.5</v>
      </c>
      <c r="E25" s="11">
        <f>E26/E24*10</f>
        <v>53.50027199999999</v>
      </c>
      <c r="F25" s="11">
        <f>F26/F24*10</f>
        <v>54.5</v>
      </c>
      <c r="G25" s="11">
        <f>G26/G24*10</f>
        <v>52.999999999999986</v>
      </c>
      <c r="H25" s="23">
        <v>55</v>
      </c>
      <c r="I25" s="23">
        <v>54</v>
      </c>
      <c r="J25" s="23">
        <v>49</v>
      </c>
      <c r="K25" s="23">
        <v>50</v>
      </c>
      <c r="L25" s="23">
        <v>49</v>
      </c>
      <c r="M25" s="23">
        <v>55</v>
      </c>
      <c r="N25" s="23">
        <v>55</v>
      </c>
      <c r="O25" s="23">
        <v>56</v>
      </c>
      <c r="P25" s="23">
        <v>54</v>
      </c>
      <c r="Q25" s="23">
        <v>50</v>
      </c>
      <c r="R25" s="23">
        <v>49</v>
      </c>
      <c r="S25" s="23">
        <v>55</v>
      </c>
      <c r="T25" s="23">
        <v>47</v>
      </c>
      <c r="U25" s="23">
        <v>48</v>
      </c>
      <c r="V25" s="23">
        <v>49</v>
      </c>
      <c r="W25" s="23">
        <v>49</v>
      </c>
      <c r="X25" s="23">
        <v>49</v>
      </c>
      <c r="Y25" s="23">
        <v>48.41</v>
      </c>
      <c r="Z25" s="23">
        <v>48</v>
      </c>
      <c r="AA25" s="20"/>
      <c r="AB25" s="87">
        <f t="shared" si="4"/>
        <v>1</v>
      </c>
      <c r="AC25" s="228">
        <f t="shared" si="3"/>
        <v>101.86864096690951</v>
      </c>
    </row>
    <row r="26" spans="1:29" s="125" customFormat="1" ht="17.25">
      <c r="A26" s="27" t="s">
        <v>64</v>
      </c>
      <c r="B26" s="28" t="s">
        <v>67</v>
      </c>
      <c r="C26" s="27" t="s">
        <v>17</v>
      </c>
      <c r="D26" s="11">
        <v>9366.458999999999</v>
      </c>
      <c r="E26" s="11">
        <v>9362.547599999998</v>
      </c>
      <c r="F26" s="11">
        <v>9683.233</v>
      </c>
      <c r="G26" s="11">
        <f>SUM(H26:Z26)</f>
        <v>9274.999999999998</v>
      </c>
      <c r="H26" s="23">
        <v>693</v>
      </c>
      <c r="I26" s="23">
        <v>648</v>
      </c>
      <c r="J26" s="23">
        <v>279.3</v>
      </c>
      <c r="K26" s="23">
        <v>450</v>
      </c>
      <c r="L26" s="23">
        <v>406.7</v>
      </c>
      <c r="M26" s="23">
        <v>244.75</v>
      </c>
      <c r="N26" s="23">
        <v>1562</v>
      </c>
      <c r="O26" s="23">
        <v>1372</v>
      </c>
      <c r="P26" s="23">
        <v>1069.2</v>
      </c>
      <c r="Q26" s="23">
        <v>247.5</v>
      </c>
      <c r="R26" s="23">
        <v>259.7</v>
      </c>
      <c r="S26" s="23">
        <v>852.5</v>
      </c>
      <c r="T26" s="23">
        <v>84.6</v>
      </c>
      <c r="U26" s="23">
        <v>52.8</v>
      </c>
      <c r="V26" s="23">
        <v>225.4</v>
      </c>
      <c r="W26" s="23">
        <v>58.8</v>
      </c>
      <c r="X26" s="23">
        <v>406.7</v>
      </c>
      <c r="Y26" s="23">
        <v>242.05</v>
      </c>
      <c r="Z26" s="23">
        <v>120</v>
      </c>
      <c r="AA26" s="20"/>
      <c r="AB26" s="87">
        <f t="shared" si="4"/>
        <v>316.77400000000125</v>
      </c>
      <c r="AC26" s="228">
        <f t="shared" si="3"/>
        <v>103.42519380088389</v>
      </c>
    </row>
    <row r="27" spans="1:29" ht="17.25">
      <c r="A27" s="237" t="s">
        <v>24</v>
      </c>
      <c r="B27" s="26" t="s">
        <v>25</v>
      </c>
      <c r="C27" s="237"/>
      <c r="D27" s="11"/>
      <c r="E27" s="13"/>
      <c r="F27" s="46"/>
      <c r="G27" s="13"/>
      <c r="H27" s="21"/>
      <c r="I27" s="21"/>
      <c r="J27" s="21"/>
      <c r="K27" s="21"/>
      <c r="L27" s="21"/>
      <c r="M27" s="21"/>
      <c r="N27" s="21"/>
      <c r="O27" s="21"/>
      <c r="P27" s="21"/>
      <c r="Q27" s="21"/>
      <c r="R27" s="21"/>
      <c r="S27" s="21"/>
      <c r="T27" s="21"/>
      <c r="U27" s="21"/>
      <c r="V27" s="21"/>
      <c r="W27" s="21"/>
      <c r="X27" s="21"/>
      <c r="Y27" s="22"/>
      <c r="Z27" s="22"/>
      <c r="AA27" s="20"/>
      <c r="AB27" s="87">
        <f t="shared" si="4"/>
        <v>0</v>
      </c>
      <c r="AC27" s="228" t="e">
        <f t="shared" si="3"/>
        <v>#DIV/0!</v>
      </c>
    </row>
    <row r="28" spans="1:29" s="125" customFormat="1" ht="17.25">
      <c r="A28" s="27" t="s">
        <v>64</v>
      </c>
      <c r="B28" s="28" t="s">
        <v>65</v>
      </c>
      <c r="C28" s="27" t="s">
        <v>15</v>
      </c>
      <c r="D28" s="11">
        <v>2800</v>
      </c>
      <c r="E28" s="11">
        <v>2600</v>
      </c>
      <c r="F28" s="45">
        <v>2513.5</v>
      </c>
      <c r="G28" s="11">
        <f>SUM(H28:Z28)</f>
        <v>1500</v>
      </c>
      <c r="H28" s="23"/>
      <c r="I28" s="23">
        <v>10</v>
      </c>
      <c r="J28" s="23"/>
      <c r="K28" s="23">
        <v>40</v>
      </c>
      <c r="L28" s="23">
        <v>40</v>
      </c>
      <c r="M28" s="23"/>
      <c r="N28" s="23"/>
      <c r="O28" s="23"/>
      <c r="P28" s="23"/>
      <c r="Q28" s="23">
        <v>40</v>
      </c>
      <c r="R28" s="23">
        <v>30</v>
      </c>
      <c r="S28" s="23">
        <v>80</v>
      </c>
      <c r="T28" s="23">
        <v>250</v>
      </c>
      <c r="U28" s="23">
        <v>100</v>
      </c>
      <c r="V28" s="23">
        <v>80</v>
      </c>
      <c r="W28" s="23">
        <v>80</v>
      </c>
      <c r="X28" s="23">
        <v>400</v>
      </c>
      <c r="Y28" s="12">
        <v>150</v>
      </c>
      <c r="Z28" s="12">
        <v>200</v>
      </c>
      <c r="AA28" s="20"/>
      <c r="AB28" s="87">
        <f t="shared" si="4"/>
        <v>-286.5</v>
      </c>
      <c r="AC28" s="228">
        <f t="shared" si="3"/>
        <v>96.67307692307693</v>
      </c>
    </row>
    <row r="29" spans="1:29" s="125" customFormat="1" ht="17.25">
      <c r="A29" s="27" t="s">
        <v>64</v>
      </c>
      <c r="B29" s="28" t="s">
        <v>66</v>
      </c>
      <c r="C29" s="27" t="s">
        <v>21</v>
      </c>
      <c r="D29" s="11">
        <f>D30/D28*10</f>
        <v>13.100000000000001</v>
      </c>
      <c r="E29" s="11">
        <f>E30/E28*10</f>
        <v>13</v>
      </c>
      <c r="F29" s="11">
        <f>F30/F28*10</f>
        <v>15</v>
      </c>
      <c r="G29" s="11">
        <f>G30/G28*10</f>
        <v>14.500133333333334</v>
      </c>
      <c r="H29" s="23"/>
      <c r="I29" s="23">
        <v>15</v>
      </c>
      <c r="J29" s="23"/>
      <c r="K29" s="23">
        <v>14</v>
      </c>
      <c r="L29" s="23">
        <v>14.63</v>
      </c>
      <c r="M29" s="23"/>
      <c r="N29" s="23"/>
      <c r="O29" s="23"/>
      <c r="P29" s="23"/>
      <c r="Q29" s="23">
        <v>14</v>
      </c>
      <c r="R29" s="23">
        <v>14</v>
      </c>
      <c r="S29" s="23">
        <v>15</v>
      </c>
      <c r="T29" s="23">
        <v>14.5</v>
      </c>
      <c r="U29" s="23">
        <v>14</v>
      </c>
      <c r="V29" s="23">
        <v>15</v>
      </c>
      <c r="W29" s="23">
        <v>15</v>
      </c>
      <c r="X29" s="23">
        <v>14.5</v>
      </c>
      <c r="Y29" s="23">
        <v>15</v>
      </c>
      <c r="Z29" s="23">
        <v>14</v>
      </c>
      <c r="AA29" s="20"/>
      <c r="AB29" s="87">
        <f t="shared" si="4"/>
        <v>1.8999999999999986</v>
      </c>
      <c r="AC29" s="228">
        <f t="shared" si="3"/>
        <v>115.38461538461537</v>
      </c>
    </row>
    <row r="30" spans="1:29" s="125" customFormat="1" ht="17.25">
      <c r="A30" s="27" t="s">
        <v>64</v>
      </c>
      <c r="B30" s="28" t="s">
        <v>67</v>
      </c>
      <c r="C30" s="27" t="s">
        <v>17</v>
      </c>
      <c r="D30" s="11">
        <v>3668</v>
      </c>
      <c r="E30" s="11">
        <v>3380</v>
      </c>
      <c r="F30" s="11">
        <v>3770.25</v>
      </c>
      <c r="G30" s="11">
        <f>SUM(H30:Z30)</f>
        <v>2175.02</v>
      </c>
      <c r="H30" s="23">
        <v>0</v>
      </c>
      <c r="I30" s="23">
        <v>15</v>
      </c>
      <c r="J30" s="23">
        <v>0</v>
      </c>
      <c r="K30" s="23">
        <v>56</v>
      </c>
      <c r="L30" s="23">
        <v>58.52</v>
      </c>
      <c r="M30" s="23">
        <v>0</v>
      </c>
      <c r="N30" s="23">
        <v>0</v>
      </c>
      <c r="O30" s="23">
        <v>0</v>
      </c>
      <c r="P30" s="23">
        <v>0</v>
      </c>
      <c r="Q30" s="23">
        <v>56</v>
      </c>
      <c r="R30" s="23">
        <v>42</v>
      </c>
      <c r="S30" s="23">
        <v>120</v>
      </c>
      <c r="T30" s="23">
        <v>362.5</v>
      </c>
      <c r="U30" s="23">
        <v>140</v>
      </c>
      <c r="V30" s="23">
        <v>120</v>
      </c>
      <c r="W30" s="23">
        <v>120</v>
      </c>
      <c r="X30" s="23">
        <v>580</v>
      </c>
      <c r="Y30" s="23">
        <v>225</v>
      </c>
      <c r="Z30" s="23">
        <v>280</v>
      </c>
      <c r="AA30" s="20"/>
      <c r="AB30" s="87">
        <f t="shared" si="4"/>
        <v>102.25</v>
      </c>
      <c r="AC30" s="228">
        <f t="shared" si="3"/>
        <v>111.54585798816568</v>
      </c>
    </row>
    <row r="31" spans="1:29" ht="17.25">
      <c r="A31" s="237">
        <v>2</v>
      </c>
      <c r="B31" s="26" t="s">
        <v>26</v>
      </c>
      <c r="C31" s="27"/>
      <c r="D31" s="11"/>
      <c r="E31" s="13"/>
      <c r="F31" s="113"/>
      <c r="G31" s="13"/>
      <c r="H31" s="23"/>
      <c r="I31" s="23"/>
      <c r="J31" s="23"/>
      <c r="K31" s="23"/>
      <c r="L31" s="23"/>
      <c r="M31" s="23"/>
      <c r="N31" s="23"/>
      <c r="O31" s="23"/>
      <c r="P31" s="23"/>
      <c r="Q31" s="23"/>
      <c r="R31" s="23"/>
      <c r="S31" s="23"/>
      <c r="T31" s="23"/>
      <c r="U31" s="23"/>
      <c r="V31" s="23"/>
      <c r="W31" s="23"/>
      <c r="X31" s="23"/>
      <c r="Y31" s="12"/>
      <c r="Z31" s="12"/>
      <c r="AA31" s="20"/>
      <c r="AB31" s="87">
        <f t="shared" si="4"/>
        <v>0</v>
      </c>
      <c r="AC31" s="228" t="e">
        <f t="shared" si="3"/>
        <v>#DIV/0!</v>
      </c>
    </row>
    <row r="32" spans="1:29" s="229" customFormat="1" ht="17.25">
      <c r="A32" s="43"/>
      <c r="B32" s="44" t="s">
        <v>14</v>
      </c>
      <c r="C32" s="43" t="s">
        <v>15</v>
      </c>
      <c r="D32" s="18">
        <f>D35+D39+D42</f>
        <v>6185.5</v>
      </c>
      <c r="E32" s="18">
        <f>E35+E39+E42</f>
        <v>6100</v>
      </c>
      <c r="F32" s="18">
        <f>F35+F39+F42</f>
        <v>5500</v>
      </c>
      <c r="G32" s="18">
        <f>G35+G39+G42</f>
        <v>4500</v>
      </c>
      <c r="H32" s="18">
        <f aca="true" t="shared" si="7" ref="H32:Z32">H35+H39+H42</f>
        <v>15</v>
      </c>
      <c r="I32" s="18">
        <f t="shared" si="7"/>
        <v>50</v>
      </c>
      <c r="J32" s="18">
        <f t="shared" si="7"/>
        <v>0</v>
      </c>
      <c r="K32" s="18">
        <f t="shared" si="7"/>
        <v>5</v>
      </c>
      <c r="L32" s="18">
        <f t="shared" si="7"/>
        <v>50</v>
      </c>
      <c r="M32" s="18">
        <f t="shared" si="7"/>
        <v>0</v>
      </c>
      <c r="N32" s="18">
        <f t="shared" si="7"/>
        <v>100</v>
      </c>
      <c r="O32" s="18">
        <f t="shared" si="7"/>
        <v>110</v>
      </c>
      <c r="P32" s="18">
        <f t="shared" si="7"/>
        <v>125</v>
      </c>
      <c r="Q32" s="18">
        <f t="shared" si="7"/>
        <v>50</v>
      </c>
      <c r="R32" s="18">
        <f t="shared" si="7"/>
        <v>50</v>
      </c>
      <c r="S32" s="18">
        <f t="shared" si="7"/>
        <v>200</v>
      </c>
      <c r="T32" s="18">
        <f t="shared" si="7"/>
        <v>50</v>
      </c>
      <c r="U32" s="18">
        <f t="shared" si="7"/>
        <v>150</v>
      </c>
      <c r="V32" s="18">
        <f t="shared" si="7"/>
        <v>350</v>
      </c>
      <c r="W32" s="18">
        <f t="shared" si="7"/>
        <v>875</v>
      </c>
      <c r="X32" s="18">
        <f t="shared" si="7"/>
        <v>850</v>
      </c>
      <c r="Y32" s="18">
        <f t="shared" si="7"/>
        <v>850</v>
      </c>
      <c r="Z32" s="18">
        <f t="shared" si="7"/>
        <v>620</v>
      </c>
      <c r="AA32" s="17"/>
      <c r="AB32" s="87">
        <f t="shared" si="4"/>
        <v>-685.5</v>
      </c>
      <c r="AC32" s="228">
        <f t="shared" si="3"/>
        <v>90.1639344262295</v>
      </c>
    </row>
    <row r="33" spans="1:29" s="229" customFormat="1" ht="17.25">
      <c r="A33" s="43"/>
      <c r="B33" s="44" t="s">
        <v>27</v>
      </c>
      <c r="C33" s="43" t="s">
        <v>17</v>
      </c>
      <c r="D33" s="18">
        <f>D37+D41+D43</f>
        <v>18518.525</v>
      </c>
      <c r="E33" s="18">
        <f>E37+E41+E43</f>
        <v>18729.545</v>
      </c>
      <c r="F33" s="18">
        <f>F37+F41+F43</f>
        <v>17606</v>
      </c>
      <c r="G33" s="18">
        <f>G37+G41+G43</f>
        <v>14400</v>
      </c>
      <c r="H33" s="18">
        <f aca="true" t="shared" si="8" ref="H33:Z33">H37+H41+H43</f>
        <v>32.5</v>
      </c>
      <c r="I33" s="18">
        <f t="shared" si="8"/>
        <v>160</v>
      </c>
      <c r="J33" s="18">
        <f t="shared" si="8"/>
        <v>0</v>
      </c>
      <c r="K33" s="18">
        <f t="shared" si="8"/>
        <v>16.5</v>
      </c>
      <c r="L33" s="18">
        <f t="shared" si="8"/>
        <v>160</v>
      </c>
      <c r="M33" s="18">
        <f t="shared" si="8"/>
        <v>0</v>
      </c>
      <c r="N33" s="18">
        <f t="shared" si="8"/>
        <v>340</v>
      </c>
      <c r="O33" s="18">
        <f t="shared" si="8"/>
        <v>346</v>
      </c>
      <c r="P33" s="18">
        <f t="shared" si="8"/>
        <v>404</v>
      </c>
      <c r="Q33" s="18">
        <f t="shared" si="8"/>
        <v>160</v>
      </c>
      <c r="R33" s="18">
        <f t="shared" si="8"/>
        <v>165</v>
      </c>
      <c r="S33" s="18">
        <f t="shared" si="8"/>
        <v>640</v>
      </c>
      <c r="T33" s="18">
        <f t="shared" si="8"/>
        <v>165</v>
      </c>
      <c r="U33" s="18">
        <f t="shared" si="8"/>
        <v>480</v>
      </c>
      <c r="V33" s="18">
        <f t="shared" si="8"/>
        <v>1155</v>
      </c>
      <c r="W33" s="18">
        <f t="shared" si="8"/>
        <v>2520</v>
      </c>
      <c r="X33" s="18">
        <f t="shared" si="8"/>
        <v>2890</v>
      </c>
      <c r="Y33" s="18">
        <f t="shared" si="8"/>
        <v>2720</v>
      </c>
      <c r="Z33" s="18">
        <f t="shared" si="8"/>
        <v>2046</v>
      </c>
      <c r="AA33" s="17"/>
      <c r="AB33" s="87">
        <f t="shared" si="4"/>
        <v>-912.5250000000015</v>
      </c>
      <c r="AC33" s="228">
        <f t="shared" si="3"/>
        <v>94.00121572627633</v>
      </c>
    </row>
    <row r="34" spans="1:29" ht="17.25">
      <c r="A34" s="27" t="s">
        <v>18</v>
      </c>
      <c r="B34" s="28" t="s">
        <v>28</v>
      </c>
      <c r="C34" s="27"/>
      <c r="D34" s="11"/>
      <c r="E34" s="18"/>
      <c r="F34" s="113"/>
      <c r="G34" s="13"/>
      <c r="H34" s="24"/>
      <c r="I34" s="24"/>
      <c r="J34" s="24"/>
      <c r="K34" s="24"/>
      <c r="L34" s="24"/>
      <c r="M34" s="24"/>
      <c r="N34" s="24"/>
      <c r="O34" s="24"/>
      <c r="P34" s="24"/>
      <c r="Q34" s="24"/>
      <c r="R34" s="24"/>
      <c r="S34" s="24"/>
      <c r="T34" s="24"/>
      <c r="U34" s="24"/>
      <c r="V34" s="24"/>
      <c r="W34" s="24"/>
      <c r="X34" s="24"/>
      <c r="Y34" s="22"/>
      <c r="Z34" s="22"/>
      <c r="AA34" s="20"/>
      <c r="AB34" s="87">
        <f t="shared" si="4"/>
        <v>0</v>
      </c>
      <c r="AC34" s="228" t="e">
        <f t="shared" si="3"/>
        <v>#DIV/0!</v>
      </c>
    </row>
    <row r="35" spans="1:29" s="125" customFormat="1" ht="17.25">
      <c r="A35" s="27" t="s">
        <v>64</v>
      </c>
      <c r="B35" s="28" t="s">
        <v>65</v>
      </c>
      <c r="C35" s="27" t="s">
        <v>15</v>
      </c>
      <c r="D35" s="11">
        <v>5954</v>
      </c>
      <c r="E35" s="11">
        <v>5950</v>
      </c>
      <c r="F35" s="45">
        <v>5180</v>
      </c>
      <c r="G35" s="11">
        <f>SUM(H35:Z35)</f>
        <v>4300</v>
      </c>
      <c r="H35" s="23">
        <v>5</v>
      </c>
      <c r="I35" s="23">
        <v>50</v>
      </c>
      <c r="J35" s="23"/>
      <c r="K35" s="23">
        <v>5</v>
      </c>
      <c r="L35" s="23">
        <v>50</v>
      </c>
      <c r="M35" s="23"/>
      <c r="N35" s="23">
        <v>100</v>
      </c>
      <c r="O35" s="23">
        <v>100</v>
      </c>
      <c r="P35" s="23">
        <v>120</v>
      </c>
      <c r="Q35" s="23">
        <v>50</v>
      </c>
      <c r="R35" s="23">
        <v>50</v>
      </c>
      <c r="S35" s="23">
        <v>200</v>
      </c>
      <c r="T35" s="23">
        <v>50</v>
      </c>
      <c r="U35" s="23">
        <v>150</v>
      </c>
      <c r="V35" s="23">
        <v>350</v>
      </c>
      <c r="W35" s="23">
        <v>700</v>
      </c>
      <c r="X35" s="23">
        <v>850</v>
      </c>
      <c r="Y35" s="23">
        <v>850</v>
      </c>
      <c r="Z35" s="12">
        <v>620</v>
      </c>
      <c r="AA35" s="20"/>
      <c r="AB35" s="87">
        <f t="shared" si="4"/>
        <v>-774</v>
      </c>
      <c r="AC35" s="228">
        <f t="shared" si="3"/>
        <v>87.05882352941177</v>
      </c>
    </row>
    <row r="36" spans="1:29" s="125" customFormat="1" ht="17.25">
      <c r="A36" s="27" t="s">
        <v>64</v>
      </c>
      <c r="B36" s="28" t="s">
        <v>66</v>
      </c>
      <c r="C36" s="27" t="s">
        <v>21</v>
      </c>
      <c r="D36" s="11">
        <f>D37/D35*10</f>
        <v>30.500000000000004</v>
      </c>
      <c r="E36" s="11">
        <f>E37/E35*10</f>
        <v>31.1000756302521</v>
      </c>
      <c r="F36" s="11">
        <f>F37/F35*10</f>
        <v>33</v>
      </c>
      <c r="G36" s="11">
        <f>G37/G35*10</f>
        <v>32.74418604651163</v>
      </c>
      <c r="H36" s="12">
        <v>33</v>
      </c>
      <c r="I36" s="12">
        <v>32</v>
      </c>
      <c r="J36" s="12"/>
      <c r="K36" s="12">
        <v>33</v>
      </c>
      <c r="L36" s="12">
        <v>32</v>
      </c>
      <c r="M36" s="12"/>
      <c r="N36" s="12">
        <v>34</v>
      </c>
      <c r="O36" s="12">
        <v>33</v>
      </c>
      <c r="P36" s="12">
        <v>33</v>
      </c>
      <c r="Q36" s="12">
        <v>32</v>
      </c>
      <c r="R36" s="12">
        <v>33</v>
      </c>
      <c r="S36" s="12">
        <v>32</v>
      </c>
      <c r="T36" s="12">
        <v>33</v>
      </c>
      <c r="U36" s="12">
        <v>32</v>
      </c>
      <c r="V36" s="12">
        <v>33</v>
      </c>
      <c r="W36" s="12">
        <v>32</v>
      </c>
      <c r="X36" s="12">
        <v>34</v>
      </c>
      <c r="Y36" s="12">
        <v>32</v>
      </c>
      <c r="Z36" s="12">
        <v>33</v>
      </c>
      <c r="AA36" s="20"/>
      <c r="AB36" s="87">
        <f t="shared" si="4"/>
        <v>2.4999999999999964</v>
      </c>
      <c r="AC36" s="228">
        <f t="shared" si="3"/>
        <v>106.10906671847376</v>
      </c>
    </row>
    <row r="37" spans="1:29" s="125" customFormat="1" ht="17.25">
      <c r="A37" s="27" t="s">
        <v>64</v>
      </c>
      <c r="B37" s="28" t="s">
        <v>67</v>
      </c>
      <c r="C37" s="27" t="s">
        <v>17</v>
      </c>
      <c r="D37" s="11">
        <v>18159.7</v>
      </c>
      <c r="E37" s="11">
        <v>18504.545</v>
      </c>
      <c r="F37" s="11">
        <v>17094</v>
      </c>
      <c r="G37" s="11">
        <f>SUM(H37:Z37)</f>
        <v>14080</v>
      </c>
      <c r="H37" s="23">
        <v>16.5</v>
      </c>
      <c r="I37" s="23">
        <v>160</v>
      </c>
      <c r="J37" s="23">
        <v>0</v>
      </c>
      <c r="K37" s="23">
        <v>16.5</v>
      </c>
      <c r="L37" s="23">
        <v>160</v>
      </c>
      <c r="M37" s="23">
        <v>0</v>
      </c>
      <c r="N37" s="23">
        <v>340</v>
      </c>
      <c r="O37" s="23">
        <v>330</v>
      </c>
      <c r="P37" s="23">
        <v>396</v>
      </c>
      <c r="Q37" s="23">
        <v>160</v>
      </c>
      <c r="R37" s="23">
        <v>165</v>
      </c>
      <c r="S37" s="23">
        <v>640</v>
      </c>
      <c r="T37" s="23">
        <v>165</v>
      </c>
      <c r="U37" s="23">
        <v>480</v>
      </c>
      <c r="V37" s="23">
        <v>1155</v>
      </c>
      <c r="W37" s="23">
        <v>2240</v>
      </c>
      <c r="X37" s="23">
        <v>2890</v>
      </c>
      <c r="Y37" s="23">
        <v>2720</v>
      </c>
      <c r="Z37" s="23">
        <v>2046</v>
      </c>
      <c r="AA37" s="20"/>
      <c r="AB37" s="87">
        <f t="shared" si="4"/>
        <v>-1065.7000000000007</v>
      </c>
      <c r="AC37" s="228">
        <f t="shared" si="3"/>
        <v>92.37730514314187</v>
      </c>
    </row>
    <row r="38" spans="1:29" s="125" customFormat="1" ht="17.25">
      <c r="A38" s="27" t="s">
        <v>22</v>
      </c>
      <c r="B38" s="28" t="s">
        <v>29</v>
      </c>
      <c r="C38" s="27"/>
      <c r="D38" s="11"/>
      <c r="E38" s="18"/>
      <c r="F38" s="39"/>
      <c r="G38" s="18"/>
      <c r="H38" s="24"/>
      <c r="I38" s="24"/>
      <c r="J38" s="24"/>
      <c r="K38" s="24"/>
      <c r="L38" s="24"/>
      <c r="M38" s="24"/>
      <c r="N38" s="24"/>
      <c r="O38" s="24"/>
      <c r="P38" s="24"/>
      <c r="Q38" s="24"/>
      <c r="R38" s="24"/>
      <c r="S38" s="24"/>
      <c r="T38" s="24"/>
      <c r="U38" s="24"/>
      <c r="V38" s="24"/>
      <c r="W38" s="24"/>
      <c r="X38" s="24"/>
      <c r="Y38" s="19"/>
      <c r="Z38" s="19"/>
      <c r="AA38" s="20"/>
      <c r="AB38" s="87">
        <f t="shared" si="4"/>
        <v>0</v>
      </c>
      <c r="AC38" s="228" t="e">
        <f t="shared" si="3"/>
        <v>#DIV/0!</v>
      </c>
    </row>
    <row r="39" spans="1:29" s="125" customFormat="1" ht="17.25">
      <c r="A39" s="27" t="s">
        <v>64</v>
      </c>
      <c r="B39" s="28" t="s">
        <v>65</v>
      </c>
      <c r="C39" s="27" t="s">
        <v>15</v>
      </c>
      <c r="D39" s="11">
        <v>231.5</v>
      </c>
      <c r="E39" s="11">
        <v>150</v>
      </c>
      <c r="F39" s="39">
        <v>320</v>
      </c>
      <c r="G39" s="11">
        <f>SUM(H39:Z39)</f>
        <v>200</v>
      </c>
      <c r="H39" s="23">
        <v>10</v>
      </c>
      <c r="I39" s="23"/>
      <c r="J39" s="23"/>
      <c r="K39" s="23"/>
      <c r="L39" s="23"/>
      <c r="M39" s="23"/>
      <c r="N39" s="23"/>
      <c r="O39" s="23">
        <v>10</v>
      </c>
      <c r="P39" s="23">
        <v>5</v>
      </c>
      <c r="Q39" s="23"/>
      <c r="R39" s="23"/>
      <c r="S39" s="23"/>
      <c r="T39" s="23"/>
      <c r="U39" s="23"/>
      <c r="V39" s="23"/>
      <c r="W39" s="23">
        <v>175</v>
      </c>
      <c r="X39" s="23"/>
      <c r="Y39" s="12"/>
      <c r="Z39" s="12"/>
      <c r="AA39" s="20"/>
      <c r="AB39" s="87">
        <f t="shared" si="4"/>
        <v>88.5</v>
      </c>
      <c r="AC39" s="228">
        <f t="shared" si="3"/>
        <v>213.33333333333334</v>
      </c>
    </row>
    <row r="40" spans="1:29" s="125" customFormat="1" ht="17.25">
      <c r="A40" s="27" t="s">
        <v>64</v>
      </c>
      <c r="B40" s="28" t="s">
        <v>66</v>
      </c>
      <c r="C40" s="27" t="s">
        <v>21</v>
      </c>
      <c r="D40" s="11">
        <f>D41/D39*10</f>
        <v>15.5</v>
      </c>
      <c r="E40" s="11">
        <f>E41/E39*10</f>
        <v>15</v>
      </c>
      <c r="F40" s="11">
        <f>F41/F39*10</f>
        <v>16</v>
      </c>
      <c r="G40" s="11">
        <f>G41/G39*10</f>
        <v>16</v>
      </c>
      <c r="H40" s="12">
        <v>16</v>
      </c>
      <c r="I40" s="12"/>
      <c r="J40" s="12"/>
      <c r="K40" s="12"/>
      <c r="L40" s="12"/>
      <c r="M40" s="12"/>
      <c r="N40" s="12"/>
      <c r="O40" s="12">
        <v>16</v>
      </c>
      <c r="P40" s="12">
        <v>16</v>
      </c>
      <c r="Q40" s="12"/>
      <c r="R40" s="12"/>
      <c r="S40" s="12"/>
      <c r="T40" s="12"/>
      <c r="U40" s="12"/>
      <c r="V40" s="12"/>
      <c r="W40" s="12">
        <v>16</v>
      </c>
      <c r="X40" s="12"/>
      <c r="Y40" s="12"/>
      <c r="Z40" s="12"/>
      <c r="AA40" s="20"/>
      <c r="AB40" s="87">
        <f t="shared" si="4"/>
        <v>0.5</v>
      </c>
      <c r="AC40" s="228">
        <f t="shared" si="3"/>
        <v>106.66666666666667</v>
      </c>
    </row>
    <row r="41" spans="1:29" s="125" customFormat="1" ht="17.25">
      <c r="A41" s="27" t="s">
        <v>64</v>
      </c>
      <c r="B41" s="28" t="s">
        <v>67</v>
      </c>
      <c r="C41" s="27" t="s">
        <v>17</v>
      </c>
      <c r="D41" s="11">
        <v>358.825</v>
      </c>
      <c r="E41" s="11">
        <v>225</v>
      </c>
      <c r="F41" s="11">
        <v>512</v>
      </c>
      <c r="G41" s="11">
        <f>SUM(H41:Z41)</f>
        <v>320</v>
      </c>
      <c r="H41" s="23">
        <v>16</v>
      </c>
      <c r="I41" s="23">
        <v>0</v>
      </c>
      <c r="J41" s="23"/>
      <c r="K41" s="23"/>
      <c r="L41" s="23"/>
      <c r="M41" s="23"/>
      <c r="N41" s="23"/>
      <c r="O41" s="23">
        <v>16</v>
      </c>
      <c r="P41" s="23">
        <v>8</v>
      </c>
      <c r="Q41" s="23"/>
      <c r="R41" s="23"/>
      <c r="S41" s="23"/>
      <c r="T41" s="23"/>
      <c r="U41" s="23"/>
      <c r="V41" s="23"/>
      <c r="W41" s="23">
        <v>280</v>
      </c>
      <c r="X41" s="23"/>
      <c r="Y41" s="12"/>
      <c r="Z41" s="12"/>
      <c r="AA41" s="20"/>
      <c r="AB41" s="87">
        <f t="shared" si="4"/>
        <v>153.175</v>
      </c>
      <c r="AC41" s="228">
        <f t="shared" si="3"/>
        <v>227.55555555555554</v>
      </c>
    </row>
    <row r="42" spans="1:29" ht="17.25" hidden="1">
      <c r="A42" s="27" t="s">
        <v>24</v>
      </c>
      <c r="B42" s="28" t="s">
        <v>439</v>
      </c>
      <c r="C42" s="27"/>
      <c r="D42" s="11"/>
      <c r="E42" s="18"/>
      <c r="F42" s="39"/>
      <c r="G42" s="18"/>
      <c r="H42" s="24"/>
      <c r="I42" s="24"/>
      <c r="J42" s="24"/>
      <c r="K42" s="24"/>
      <c r="L42" s="24"/>
      <c r="M42" s="24"/>
      <c r="N42" s="24"/>
      <c r="O42" s="24"/>
      <c r="P42" s="24"/>
      <c r="Q42" s="24"/>
      <c r="R42" s="24"/>
      <c r="S42" s="24"/>
      <c r="T42" s="24"/>
      <c r="U42" s="24"/>
      <c r="V42" s="24"/>
      <c r="W42" s="24"/>
      <c r="X42" s="24"/>
      <c r="Y42" s="19"/>
      <c r="Z42" s="19"/>
      <c r="AA42" s="20"/>
      <c r="AB42" s="87">
        <f t="shared" si="4"/>
        <v>0</v>
      </c>
      <c r="AC42" s="228" t="e">
        <f t="shared" si="3"/>
        <v>#DIV/0!</v>
      </c>
    </row>
    <row r="43" spans="1:29" ht="17.25" hidden="1">
      <c r="A43" s="27" t="s">
        <v>64</v>
      </c>
      <c r="B43" s="28" t="s">
        <v>65</v>
      </c>
      <c r="C43" s="27" t="s">
        <v>15</v>
      </c>
      <c r="D43" s="11"/>
      <c r="E43" s="11"/>
      <c r="F43" s="39"/>
      <c r="G43" s="11">
        <f>SUM(H43:Z43)</f>
        <v>0</v>
      </c>
      <c r="H43" s="23"/>
      <c r="I43" s="23"/>
      <c r="J43" s="23"/>
      <c r="K43" s="23"/>
      <c r="L43" s="23"/>
      <c r="M43" s="23"/>
      <c r="N43" s="23"/>
      <c r="O43" s="23"/>
      <c r="P43" s="23"/>
      <c r="Q43" s="23"/>
      <c r="R43" s="23"/>
      <c r="S43" s="23"/>
      <c r="T43" s="23"/>
      <c r="U43" s="23"/>
      <c r="V43" s="23"/>
      <c r="W43" s="23"/>
      <c r="X43" s="23"/>
      <c r="Y43" s="12"/>
      <c r="Z43" s="12"/>
      <c r="AA43" s="20"/>
      <c r="AB43" s="87">
        <f t="shared" si="4"/>
        <v>0</v>
      </c>
      <c r="AC43" s="228" t="e">
        <f t="shared" si="3"/>
        <v>#DIV/0!</v>
      </c>
    </row>
    <row r="44" spans="1:29" ht="17.25" hidden="1">
      <c r="A44" s="27" t="s">
        <v>64</v>
      </c>
      <c r="B44" s="28" t="s">
        <v>66</v>
      </c>
      <c r="C44" s="27" t="s">
        <v>21</v>
      </c>
      <c r="D44" s="11"/>
      <c r="E44" s="11"/>
      <c r="F44" s="11"/>
      <c r="G44" s="11"/>
      <c r="H44" s="12"/>
      <c r="I44" s="12"/>
      <c r="J44" s="12"/>
      <c r="K44" s="12"/>
      <c r="L44" s="12"/>
      <c r="M44" s="12"/>
      <c r="N44" s="12"/>
      <c r="O44" s="12"/>
      <c r="P44" s="12"/>
      <c r="Q44" s="12"/>
      <c r="R44" s="12"/>
      <c r="S44" s="12"/>
      <c r="T44" s="12"/>
      <c r="U44" s="12"/>
      <c r="V44" s="12"/>
      <c r="W44" s="12"/>
      <c r="X44" s="12"/>
      <c r="Y44" s="12"/>
      <c r="Z44" s="12"/>
      <c r="AA44" s="20"/>
      <c r="AB44" s="87">
        <f t="shared" si="4"/>
        <v>0</v>
      </c>
      <c r="AC44" s="228" t="e">
        <f t="shared" si="3"/>
        <v>#DIV/0!</v>
      </c>
    </row>
    <row r="45" spans="1:29" ht="17.25" hidden="1">
      <c r="A45" s="27" t="s">
        <v>64</v>
      </c>
      <c r="B45" s="28" t="s">
        <v>67</v>
      </c>
      <c r="C45" s="27" t="s">
        <v>17</v>
      </c>
      <c r="D45" s="11"/>
      <c r="E45" s="11"/>
      <c r="F45" s="11"/>
      <c r="G45" s="11"/>
      <c r="H45" s="23"/>
      <c r="I45" s="23"/>
      <c r="J45" s="23"/>
      <c r="K45" s="23"/>
      <c r="L45" s="23"/>
      <c r="M45" s="23"/>
      <c r="N45" s="23"/>
      <c r="O45" s="23"/>
      <c r="P45" s="23"/>
      <c r="Q45" s="23"/>
      <c r="R45" s="23"/>
      <c r="S45" s="23"/>
      <c r="T45" s="23"/>
      <c r="U45" s="23"/>
      <c r="V45" s="23"/>
      <c r="W45" s="23"/>
      <c r="X45" s="23"/>
      <c r="Y45" s="12"/>
      <c r="Z45" s="12"/>
      <c r="AA45" s="20"/>
      <c r="AB45" s="87">
        <f t="shared" si="4"/>
        <v>0</v>
      </c>
      <c r="AC45" s="228" t="e">
        <f t="shared" si="3"/>
        <v>#DIV/0!</v>
      </c>
    </row>
    <row r="46" spans="1:29" s="125" customFormat="1" ht="17.25">
      <c r="A46" s="237" t="s">
        <v>30</v>
      </c>
      <c r="B46" s="26" t="s">
        <v>72</v>
      </c>
      <c r="C46" s="27"/>
      <c r="D46" s="11"/>
      <c r="E46" s="13"/>
      <c r="F46" s="39"/>
      <c r="G46" s="13"/>
      <c r="H46" s="21"/>
      <c r="I46" s="21"/>
      <c r="J46" s="21"/>
      <c r="K46" s="21"/>
      <c r="L46" s="21"/>
      <c r="M46" s="21"/>
      <c r="N46" s="21"/>
      <c r="O46" s="21"/>
      <c r="P46" s="21"/>
      <c r="Q46" s="21"/>
      <c r="R46" s="21"/>
      <c r="S46" s="21"/>
      <c r="T46" s="21"/>
      <c r="U46" s="21"/>
      <c r="V46" s="21"/>
      <c r="W46" s="21"/>
      <c r="X46" s="21"/>
      <c r="Y46" s="12"/>
      <c r="Z46" s="12"/>
      <c r="AA46" s="20"/>
      <c r="AB46" s="87">
        <f t="shared" si="4"/>
        <v>0</v>
      </c>
      <c r="AC46" s="228" t="e">
        <f t="shared" si="3"/>
        <v>#DIV/0!</v>
      </c>
    </row>
    <row r="47" spans="1:29" s="125" customFormat="1" ht="28.5">
      <c r="A47" s="237">
        <v>1</v>
      </c>
      <c r="B47" s="26" t="s">
        <v>31</v>
      </c>
      <c r="C47" s="27"/>
      <c r="D47" s="11"/>
      <c r="E47" s="13"/>
      <c r="F47" s="13"/>
      <c r="G47" s="13"/>
      <c r="H47" s="21"/>
      <c r="I47" s="21"/>
      <c r="J47" s="21"/>
      <c r="K47" s="21"/>
      <c r="L47" s="21"/>
      <c r="M47" s="21"/>
      <c r="N47" s="21"/>
      <c r="O47" s="21"/>
      <c r="P47" s="21"/>
      <c r="Q47" s="21"/>
      <c r="R47" s="21"/>
      <c r="S47" s="21"/>
      <c r="T47" s="21"/>
      <c r="U47" s="21"/>
      <c r="V47" s="21"/>
      <c r="W47" s="21"/>
      <c r="X47" s="21"/>
      <c r="Y47" s="12"/>
      <c r="Z47" s="12"/>
      <c r="AA47" s="20"/>
      <c r="AB47" s="87">
        <f t="shared" si="4"/>
        <v>0</v>
      </c>
      <c r="AC47" s="228" t="e">
        <f t="shared" si="3"/>
        <v>#DIV/0!</v>
      </c>
    </row>
    <row r="48" spans="1:29" s="125" customFormat="1" ht="17.25">
      <c r="A48" s="27" t="s">
        <v>32</v>
      </c>
      <c r="B48" s="28" t="s">
        <v>33</v>
      </c>
      <c r="C48" s="27"/>
      <c r="D48" s="11"/>
      <c r="E48" s="18"/>
      <c r="F48" s="18"/>
      <c r="G48" s="13"/>
      <c r="H48" s="21"/>
      <c r="I48" s="21"/>
      <c r="J48" s="21"/>
      <c r="K48" s="21"/>
      <c r="L48" s="21"/>
      <c r="M48" s="21"/>
      <c r="N48" s="21"/>
      <c r="O48" s="21"/>
      <c r="P48" s="21"/>
      <c r="Q48" s="21"/>
      <c r="R48" s="21"/>
      <c r="S48" s="21"/>
      <c r="T48" s="21"/>
      <c r="U48" s="21"/>
      <c r="V48" s="21"/>
      <c r="W48" s="21"/>
      <c r="X48" s="21"/>
      <c r="Y48" s="12"/>
      <c r="Z48" s="12"/>
      <c r="AA48" s="20"/>
      <c r="AB48" s="87">
        <f t="shared" si="4"/>
        <v>0</v>
      </c>
      <c r="AC48" s="228" t="e">
        <f t="shared" si="3"/>
        <v>#DIV/0!</v>
      </c>
    </row>
    <row r="49" spans="1:29" s="125" customFormat="1" ht="17.25">
      <c r="A49" s="27"/>
      <c r="B49" s="44" t="s">
        <v>14</v>
      </c>
      <c r="C49" s="43" t="s">
        <v>15</v>
      </c>
      <c r="D49" s="18">
        <f>D56</f>
        <v>30</v>
      </c>
      <c r="E49" s="18">
        <f>E56</f>
        <v>30</v>
      </c>
      <c r="F49" s="18">
        <f>F56</f>
        <v>30</v>
      </c>
      <c r="G49" s="18">
        <f>G56</f>
        <v>30</v>
      </c>
      <c r="H49" s="18">
        <f aca="true" t="shared" si="9" ref="H49:Z49">H56</f>
        <v>0</v>
      </c>
      <c r="I49" s="18">
        <f t="shared" si="9"/>
        <v>0</v>
      </c>
      <c r="J49" s="18">
        <f t="shared" si="9"/>
        <v>0</v>
      </c>
      <c r="K49" s="18">
        <f t="shared" si="9"/>
        <v>0</v>
      </c>
      <c r="L49" s="18">
        <f t="shared" si="9"/>
        <v>5</v>
      </c>
      <c r="M49" s="18">
        <f t="shared" si="9"/>
        <v>0</v>
      </c>
      <c r="N49" s="18">
        <f t="shared" si="9"/>
        <v>0</v>
      </c>
      <c r="O49" s="18">
        <f t="shared" si="9"/>
        <v>0</v>
      </c>
      <c r="P49" s="18">
        <f t="shared" si="9"/>
        <v>0</v>
      </c>
      <c r="Q49" s="18">
        <f t="shared" si="9"/>
        <v>10</v>
      </c>
      <c r="R49" s="18">
        <f t="shared" si="9"/>
        <v>0</v>
      </c>
      <c r="S49" s="18">
        <f t="shared" si="9"/>
        <v>15</v>
      </c>
      <c r="T49" s="18">
        <f t="shared" si="9"/>
        <v>0</v>
      </c>
      <c r="U49" s="18">
        <f t="shared" si="9"/>
        <v>0</v>
      </c>
      <c r="V49" s="18">
        <f t="shared" si="9"/>
        <v>0</v>
      </c>
      <c r="W49" s="18">
        <f t="shared" si="9"/>
        <v>0</v>
      </c>
      <c r="X49" s="18">
        <f t="shared" si="9"/>
        <v>0</v>
      </c>
      <c r="Y49" s="18">
        <f t="shared" si="9"/>
        <v>0</v>
      </c>
      <c r="Z49" s="18">
        <f t="shared" si="9"/>
        <v>0</v>
      </c>
      <c r="AA49" s="17"/>
      <c r="AB49" s="87">
        <f t="shared" si="4"/>
        <v>0</v>
      </c>
      <c r="AC49" s="228">
        <f t="shared" si="3"/>
        <v>100</v>
      </c>
    </row>
    <row r="50" spans="1:29" s="125" customFormat="1" ht="17.25">
      <c r="A50" s="27"/>
      <c r="B50" s="44" t="s">
        <v>27</v>
      </c>
      <c r="C50" s="43" t="s">
        <v>17</v>
      </c>
      <c r="D50" s="18">
        <f>D58</f>
        <v>40.5</v>
      </c>
      <c r="E50" s="18">
        <f>E58</f>
        <v>39</v>
      </c>
      <c r="F50" s="18">
        <f>F58</f>
        <v>39</v>
      </c>
      <c r="G50" s="18">
        <f>G58</f>
        <v>39</v>
      </c>
      <c r="H50" s="18">
        <f aca="true" t="shared" si="10" ref="H50:Z50">H58</f>
        <v>0</v>
      </c>
      <c r="I50" s="18">
        <f t="shared" si="10"/>
        <v>0</v>
      </c>
      <c r="J50" s="18">
        <f t="shared" si="10"/>
        <v>0</v>
      </c>
      <c r="K50" s="18">
        <f t="shared" si="10"/>
        <v>0</v>
      </c>
      <c r="L50" s="18">
        <f t="shared" si="10"/>
        <v>6.5</v>
      </c>
      <c r="M50" s="18">
        <f t="shared" si="10"/>
        <v>0</v>
      </c>
      <c r="N50" s="18">
        <f t="shared" si="10"/>
        <v>0</v>
      </c>
      <c r="O50" s="18">
        <f t="shared" si="10"/>
        <v>0</v>
      </c>
      <c r="P50" s="18">
        <f t="shared" si="10"/>
        <v>0</v>
      </c>
      <c r="Q50" s="18">
        <f t="shared" si="10"/>
        <v>13</v>
      </c>
      <c r="R50" s="18">
        <f t="shared" si="10"/>
        <v>0</v>
      </c>
      <c r="S50" s="18">
        <f t="shared" si="10"/>
        <v>19.5</v>
      </c>
      <c r="T50" s="18">
        <f t="shared" si="10"/>
        <v>0</v>
      </c>
      <c r="U50" s="18">
        <f t="shared" si="10"/>
        <v>0</v>
      </c>
      <c r="V50" s="18">
        <f t="shared" si="10"/>
        <v>0</v>
      </c>
      <c r="W50" s="18">
        <f t="shared" si="10"/>
        <v>0</v>
      </c>
      <c r="X50" s="18">
        <f t="shared" si="10"/>
        <v>0</v>
      </c>
      <c r="Y50" s="18">
        <f t="shared" si="10"/>
        <v>0</v>
      </c>
      <c r="Z50" s="18">
        <f t="shared" si="10"/>
        <v>0</v>
      </c>
      <c r="AA50" s="17"/>
      <c r="AB50" s="87">
        <f t="shared" si="4"/>
        <v>-1.5</v>
      </c>
      <c r="AC50" s="228">
        <f t="shared" si="3"/>
        <v>100</v>
      </c>
    </row>
    <row r="51" spans="1:29" s="125" customFormat="1" ht="16.5" customHeight="1" hidden="1">
      <c r="A51" s="43" t="s">
        <v>18</v>
      </c>
      <c r="B51" s="44" t="s">
        <v>34</v>
      </c>
      <c r="C51" s="27"/>
      <c r="D51" s="11"/>
      <c r="E51" s="18"/>
      <c r="F51" s="41"/>
      <c r="G51" s="13"/>
      <c r="H51" s="24"/>
      <c r="I51" s="24"/>
      <c r="J51" s="24"/>
      <c r="K51" s="24"/>
      <c r="L51" s="24"/>
      <c r="M51" s="24"/>
      <c r="N51" s="24"/>
      <c r="O51" s="24"/>
      <c r="P51" s="24"/>
      <c r="Q51" s="24"/>
      <c r="R51" s="24"/>
      <c r="S51" s="24"/>
      <c r="T51" s="24"/>
      <c r="U51" s="24"/>
      <c r="V51" s="24"/>
      <c r="W51" s="24"/>
      <c r="X51" s="24"/>
      <c r="Y51" s="19"/>
      <c r="Z51" s="19"/>
      <c r="AA51" s="20"/>
      <c r="AB51" s="87">
        <f t="shared" si="4"/>
        <v>0</v>
      </c>
      <c r="AC51" s="228" t="e">
        <f t="shared" si="3"/>
        <v>#DIV/0!</v>
      </c>
    </row>
    <row r="52" spans="1:29" s="125" customFormat="1" ht="16.5" customHeight="1" hidden="1">
      <c r="A52" s="27" t="s">
        <v>64</v>
      </c>
      <c r="B52" s="28" t="s">
        <v>65</v>
      </c>
      <c r="C52" s="27" t="s">
        <v>15</v>
      </c>
      <c r="D52" s="11"/>
      <c r="E52" s="18"/>
      <c r="F52" s="41"/>
      <c r="G52" s="13">
        <v>0</v>
      </c>
      <c r="H52" s="23"/>
      <c r="I52" s="23"/>
      <c r="J52" s="23"/>
      <c r="K52" s="23"/>
      <c r="L52" s="23"/>
      <c r="M52" s="23"/>
      <c r="N52" s="23"/>
      <c r="O52" s="23"/>
      <c r="P52" s="23"/>
      <c r="Q52" s="23"/>
      <c r="R52" s="23"/>
      <c r="S52" s="23"/>
      <c r="T52" s="23"/>
      <c r="U52" s="23"/>
      <c r="V52" s="23"/>
      <c r="W52" s="23"/>
      <c r="X52" s="23"/>
      <c r="Y52" s="12"/>
      <c r="Z52" s="12"/>
      <c r="AA52" s="20"/>
      <c r="AB52" s="87">
        <f t="shared" si="4"/>
        <v>0</v>
      </c>
      <c r="AC52" s="228" t="e">
        <f t="shared" si="3"/>
        <v>#DIV/0!</v>
      </c>
    </row>
    <row r="53" spans="1:29" s="125" customFormat="1" ht="16.5" customHeight="1" hidden="1">
      <c r="A53" s="27" t="s">
        <v>64</v>
      </c>
      <c r="B53" s="28" t="s">
        <v>66</v>
      </c>
      <c r="C53" s="27" t="s">
        <v>21</v>
      </c>
      <c r="D53" s="11"/>
      <c r="E53" s="18"/>
      <c r="F53" s="41"/>
      <c r="G53" s="13"/>
      <c r="H53" s="23"/>
      <c r="I53" s="23"/>
      <c r="J53" s="23"/>
      <c r="K53" s="23"/>
      <c r="L53" s="23"/>
      <c r="M53" s="23"/>
      <c r="N53" s="23"/>
      <c r="O53" s="23"/>
      <c r="P53" s="23"/>
      <c r="Q53" s="23"/>
      <c r="R53" s="23"/>
      <c r="S53" s="23"/>
      <c r="T53" s="23"/>
      <c r="U53" s="23"/>
      <c r="V53" s="23"/>
      <c r="W53" s="23"/>
      <c r="X53" s="23"/>
      <c r="Y53" s="23"/>
      <c r="Z53" s="12"/>
      <c r="AA53" s="20"/>
      <c r="AB53" s="87">
        <f t="shared" si="4"/>
        <v>0</v>
      </c>
      <c r="AC53" s="228" t="e">
        <f t="shared" si="3"/>
        <v>#DIV/0!</v>
      </c>
    </row>
    <row r="54" spans="1:29" s="125" customFormat="1" ht="16.5" customHeight="1" hidden="1">
      <c r="A54" s="27" t="s">
        <v>64</v>
      </c>
      <c r="B54" s="28" t="s">
        <v>67</v>
      </c>
      <c r="C54" s="27" t="s">
        <v>17</v>
      </c>
      <c r="D54" s="11"/>
      <c r="E54" s="18"/>
      <c r="F54" s="39"/>
      <c r="G54" s="13">
        <v>0</v>
      </c>
      <c r="H54" s="23">
        <v>0</v>
      </c>
      <c r="I54" s="23">
        <v>0</v>
      </c>
      <c r="J54" s="23">
        <v>0</v>
      </c>
      <c r="K54" s="23">
        <v>0</v>
      </c>
      <c r="L54" s="23"/>
      <c r="M54" s="23"/>
      <c r="N54" s="23"/>
      <c r="O54" s="23"/>
      <c r="P54" s="23"/>
      <c r="Q54" s="23"/>
      <c r="R54" s="23"/>
      <c r="S54" s="23"/>
      <c r="T54" s="23"/>
      <c r="U54" s="23"/>
      <c r="V54" s="23"/>
      <c r="W54" s="23"/>
      <c r="X54" s="23"/>
      <c r="Y54" s="23"/>
      <c r="Z54" s="23"/>
      <c r="AA54" s="20"/>
      <c r="AB54" s="87">
        <f t="shared" si="4"/>
        <v>0</v>
      </c>
      <c r="AC54" s="228" t="e">
        <f t="shared" si="3"/>
        <v>#DIV/0!</v>
      </c>
    </row>
    <row r="55" spans="1:29" s="125" customFormat="1" ht="17.25">
      <c r="A55" s="43" t="s">
        <v>18</v>
      </c>
      <c r="B55" s="44" t="s">
        <v>35</v>
      </c>
      <c r="C55" s="27"/>
      <c r="D55" s="11"/>
      <c r="E55" s="18"/>
      <c r="F55" s="39"/>
      <c r="G55" s="13"/>
      <c r="H55" s="21"/>
      <c r="I55" s="21"/>
      <c r="J55" s="21"/>
      <c r="K55" s="21"/>
      <c r="L55" s="21"/>
      <c r="M55" s="21"/>
      <c r="N55" s="21"/>
      <c r="O55" s="21"/>
      <c r="P55" s="21"/>
      <c r="Q55" s="21"/>
      <c r="R55" s="21"/>
      <c r="S55" s="21"/>
      <c r="T55" s="21"/>
      <c r="U55" s="21"/>
      <c r="V55" s="21"/>
      <c r="W55" s="21"/>
      <c r="X55" s="21"/>
      <c r="Y55" s="22"/>
      <c r="Z55" s="22"/>
      <c r="AA55" s="20"/>
      <c r="AB55" s="87">
        <f t="shared" si="4"/>
        <v>0</v>
      </c>
      <c r="AC55" s="228" t="e">
        <f t="shared" si="3"/>
        <v>#DIV/0!</v>
      </c>
    </row>
    <row r="56" spans="1:29" s="125" customFormat="1" ht="17.25">
      <c r="A56" s="27" t="s">
        <v>64</v>
      </c>
      <c r="B56" s="28" t="s">
        <v>65</v>
      </c>
      <c r="C56" s="27" t="s">
        <v>15</v>
      </c>
      <c r="D56" s="11">
        <v>30</v>
      </c>
      <c r="E56" s="11">
        <v>30</v>
      </c>
      <c r="F56" s="39">
        <v>30</v>
      </c>
      <c r="G56" s="11">
        <f>SUM(H56:Z56)</f>
        <v>30</v>
      </c>
      <c r="H56" s="23"/>
      <c r="I56" s="23"/>
      <c r="J56" s="23"/>
      <c r="K56" s="23"/>
      <c r="L56" s="23">
        <v>5</v>
      </c>
      <c r="M56" s="23"/>
      <c r="N56" s="23"/>
      <c r="O56" s="23"/>
      <c r="P56" s="23"/>
      <c r="Q56" s="23">
        <v>10</v>
      </c>
      <c r="R56" s="23"/>
      <c r="S56" s="23">
        <v>15</v>
      </c>
      <c r="T56" s="23"/>
      <c r="U56" s="23"/>
      <c r="V56" s="23"/>
      <c r="W56" s="23"/>
      <c r="X56" s="23"/>
      <c r="Y56" s="12"/>
      <c r="Z56" s="12"/>
      <c r="AA56" s="20"/>
      <c r="AB56" s="87">
        <f t="shared" si="4"/>
        <v>0</v>
      </c>
      <c r="AC56" s="228">
        <f t="shared" si="3"/>
        <v>100</v>
      </c>
    </row>
    <row r="57" spans="1:29" s="125" customFormat="1" ht="17.25">
      <c r="A57" s="27" t="s">
        <v>64</v>
      </c>
      <c r="B57" s="28" t="s">
        <v>66</v>
      </c>
      <c r="C57" s="27" t="s">
        <v>21</v>
      </c>
      <c r="D57" s="11">
        <f>D58/D56*10</f>
        <v>13.5</v>
      </c>
      <c r="E57" s="11">
        <f>E58/E56*10</f>
        <v>13</v>
      </c>
      <c r="F57" s="11">
        <f>F58/F56*10</f>
        <v>13</v>
      </c>
      <c r="G57" s="11">
        <f>G58/G56*10</f>
        <v>13</v>
      </c>
      <c r="H57" s="23"/>
      <c r="I57" s="23"/>
      <c r="J57" s="23"/>
      <c r="K57" s="23"/>
      <c r="L57" s="23">
        <v>13</v>
      </c>
      <c r="M57" s="23"/>
      <c r="N57" s="23"/>
      <c r="O57" s="23"/>
      <c r="P57" s="23"/>
      <c r="Q57" s="23">
        <v>13</v>
      </c>
      <c r="R57" s="23"/>
      <c r="S57" s="23">
        <v>13</v>
      </c>
      <c r="T57" s="23"/>
      <c r="U57" s="23"/>
      <c r="V57" s="23"/>
      <c r="W57" s="23"/>
      <c r="X57" s="23"/>
      <c r="Y57" s="23"/>
      <c r="Z57" s="12"/>
      <c r="AA57" s="20"/>
      <c r="AB57" s="87">
        <f t="shared" si="4"/>
        <v>-0.5</v>
      </c>
      <c r="AC57" s="228">
        <f t="shared" si="3"/>
        <v>100</v>
      </c>
    </row>
    <row r="58" spans="1:29" s="125" customFormat="1" ht="17.25">
      <c r="A58" s="27" t="s">
        <v>64</v>
      </c>
      <c r="B58" s="28" t="s">
        <v>67</v>
      </c>
      <c r="C58" s="27" t="s">
        <v>17</v>
      </c>
      <c r="D58" s="11">
        <v>40.5</v>
      </c>
      <c r="E58" s="11">
        <v>39</v>
      </c>
      <c r="F58" s="11">
        <v>39</v>
      </c>
      <c r="G58" s="11">
        <f>SUM(H58:Z58)</f>
        <v>39</v>
      </c>
      <c r="H58" s="23"/>
      <c r="I58" s="23"/>
      <c r="J58" s="23"/>
      <c r="K58" s="23"/>
      <c r="L58" s="23">
        <v>6.5</v>
      </c>
      <c r="M58" s="23">
        <v>0</v>
      </c>
      <c r="N58" s="23">
        <v>0</v>
      </c>
      <c r="O58" s="23">
        <v>0</v>
      </c>
      <c r="P58" s="23">
        <v>0</v>
      </c>
      <c r="Q58" s="23">
        <v>13</v>
      </c>
      <c r="R58" s="23">
        <v>0</v>
      </c>
      <c r="S58" s="23">
        <v>19.5</v>
      </c>
      <c r="T58" s="23"/>
      <c r="U58" s="23"/>
      <c r="V58" s="23"/>
      <c r="W58" s="23">
        <v>0</v>
      </c>
      <c r="X58" s="23"/>
      <c r="Y58" s="23"/>
      <c r="Z58" s="12"/>
      <c r="AA58" s="20"/>
      <c r="AB58" s="87">
        <f t="shared" si="4"/>
        <v>-1.5</v>
      </c>
      <c r="AC58" s="228">
        <f t="shared" si="3"/>
        <v>100</v>
      </c>
    </row>
    <row r="59" spans="1:29" s="125" customFormat="1" ht="17.25">
      <c r="A59" s="27" t="s">
        <v>36</v>
      </c>
      <c r="B59" s="28" t="s">
        <v>37</v>
      </c>
      <c r="C59" s="27"/>
      <c r="D59" s="11"/>
      <c r="E59" s="18"/>
      <c r="F59" s="39"/>
      <c r="G59" s="11"/>
      <c r="H59" s="23"/>
      <c r="I59" s="23"/>
      <c r="J59" s="23"/>
      <c r="K59" s="23"/>
      <c r="L59" s="23"/>
      <c r="M59" s="23"/>
      <c r="N59" s="23"/>
      <c r="O59" s="23"/>
      <c r="P59" s="23"/>
      <c r="Q59" s="23"/>
      <c r="R59" s="23"/>
      <c r="S59" s="23"/>
      <c r="T59" s="23"/>
      <c r="U59" s="23"/>
      <c r="V59" s="23"/>
      <c r="W59" s="23"/>
      <c r="X59" s="23"/>
      <c r="Y59" s="12"/>
      <c r="Z59" s="12"/>
      <c r="AA59" s="20"/>
      <c r="AB59" s="87">
        <f t="shared" si="4"/>
        <v>0</v>
      </c>
      <c r="AC59" s="228" t="e">
        <f t="shared" si="3"/>
        <v>#DIV/0!</v>
      </c>
    </row>
    <row r="60" spans="1:29" s="125" customFormat="1" ht="17.25">
      <c r="A60" s="27"/>
      <c r="B60" s="44" t="s">
        <v>38</v>
      </c>
      <c r="C60" s="43" t="s">
        <v>15</v>
      </c>
      <c r="D60" s="18">
        <f>D63+D67</f>
        <v>205</v>
      </c>
      <c r="E60" s="18">
        <f>E63+E67</f>
        <v>190</v>
      </c>
      <c r="F60" s="18">
        <f>F63+F67</f>
        <v>216.2</v>
      </c>
      <c r="G60" s="18">
        <f>G63+G67</f>
        <v>190</v>
      </c>
      <c r="H60" s="18">
        <f aca="true" t="shared" si="11" ref="H60:Z60">H63+H67</f>
        <v>7</v>
      </c>
      <c r="I60" s="18">
        <f t="shared" si="11"/>
        <v>3</v>
      </c>
      <c r="J60" s="18">
        <f t="shared" si="11"/>
        <v>0</v>
      </c>
      <c r="K60" s="18">
        <f t="shared" si="11"/>
        <v>0</v>
      </c>
      <c r="L60" s="18">
        <f t="shared" si="11"/>
        <v>25</v>
      </c>
      <c r="M60" s="18">
        <f t="shared" si="11"/>
        <v>0</v>
      </c>
      <c r="N60" s="18">
        <f t="shared" si="11"/>
        <v>0</v>
      </c>
      <c r="O60" s="18">
        <f t="shared" si="11"/>
        <v>30</v>
      </c>
      <c r="P60" s="18">
        <f t="shared" si="11"/>
        <v>45</v>
      </c>
      <c r="Q60" s="18">
        <f t="shared" si="11"/>
        <v>5</v>
      </c>
      <c r="R60" s="18">
        <f t="shared" si="11"/>
        <v>0</v>
      </c>
      <c r="S60" s="18">
        <f t="shared" si="11"/>
        <v>40</v>
      </c>
      <c r="T60" s="18">
        <f t="shared" si="11"/>
        <v>0</v>
      </c>
      <c r="U60" s="18">
        <f t="shared" si="11"/>
        <v>0</v>
      </c>
      <c r="V60" s="18">
        <f t="shared" si="11"/>
        <v>0</v>
      </c>
      <c r="W60" s="18">
        <f t="shared" si="11"/>
        <v>25</v>
      </c>
      <c r="X60" s="18">
        <f t="shared" si="11"/>
        <v>0</v>
      </c>
      <c r="Y60" s="18">
        <f t="shared" si="11"/>
        <v>10</v>
      </c>
      <c r="Z60" s="18">
        <f t="shared" si="11"/>
        <v>0</v>
      </c>
      <c r="AA60" s="17"/>
      <c r="AB60" s="87">
        <f t="shared" si="4"/>
        <v>11.199999999999989</v>
      </c>
      <c r="AC60" s="228">
        <f t="shared" si="3"/>
        <v>113.78947368421053</v>
      </c>
    </row>
    <row r="61" spans="1:29" s="125" customFormat="1" ht="17.25">
      <c r="A61" s="27"/>
      <c r="B61" s="44" t="s">
        <v>39</v>
      </c>
      <c r="C61" s="43" t="s">
        <v>17</v>
      </c>
      <c r="D61" s="18">
        <f>D65+D69</f>
        <v>184.5</v>
      </c>
      <c r="E61" s="18">
        <f>E65+E69</f>
        <v>171</v>
      </c>
      <c r="F61" s="18">
        <f>F65+F69</f>
        <v>194.58</v>
      </c>
      <c r="G61" s="18">
        <f>G65+G69</f>
        <v>171.95</v>
      </c>
      <c r="H61" s="18">
        <f aca="true" t="shared" si="12" ref="H61:Z61">H65+H69</f>
        <v>6.32</v>
      </c>
      <c r="I61" s="18">
        <f t="shared" si="12"/>
        <v>2.7299999999999995</v>
      </c>
      <c r="J61" s="18">
        <f t="shared" si="12"/>
        <v>0</v>
      </c>
      <c r="K61" s="18">
        <f t="shared" si="12"/>
        <v>0</v>
      </c>
      <c r="L61" s="18">
        <f t="shared" si="12"/>
        <v>22.5</v>
      </c>
      <c r="M61" s="18">
        <f t="shared" si="12"/>
        <v>0</v>
      </c>
      <c r="N61" s="18">
        <f t="shared" si="12"/>
        <v>0</v>
      </c>
      <c r="O61" s="18">
        <f t="shared" si="12"/>
        <v>27.1</v>
      </c>
      <c r="P61" s="18">
        <f t="shared" si="12"/>
        <v>40.6</v>
      </c>
      <c r="Q61" s="18">
        <f t="shared" si="12"/>
        <v>4.55</v>
      </c>
      <c r="R61" s="18">
        <f t="shared" si="12"/>
        <v>0</v>
      </c>
      <c r="S61" s="18">
        <f t="shared" si="12"/>
        <v>36.3</v>
      </c>
      <c r="T61" s="18">
        <f t="shared" si="12"/>
        <v>0</v>
      </c>
      <c r="U61" s="18">
        <f t="shared" si="12"/>
        <v>0</v>
      </c>
      <c r="V61" s="18">
        <f t="shared" si="12"/>
        <v>0</v>
      </c>
      <c r="W61" s="18">
        <f t="shared" si="12"/>
        <v>22.75</v>
      </c>
      <c r="X61" s="18">
        <f t="shared" si="12"/>
        <v>0</v>
      </c>
      <c r="Y61" s="18">
        <f t="shared" si="12"/>
        <v>9.1</v>
      </c>
      <c r="Z61" s="18">
        <f t="shared" si="12"/>
        <v>0</v>
      </c>
      <c r="AA61" s="17"/>
      <c r="AB61" s="87">
        <f t="shared" si="4"/>
        <v>10.080000000000013</v>
      </c>
      <c r="AC61" s="228">
        <f t="shared" si="3"/>
        <v>113.78947368421053</v>
      </c>
    </row>
    <row r="62" spans="1:29" s="125" customFormat="1" ht="17.25">
      <c r="A62" s="43" t="s">
        <v>18</v>
      </c>
      <c r="B62" s="44" t="s">
        <v>40</v>
      </c>
      <c r="C62" s="27"/>
      <c r="D62" s="11"/>
      <c r="E62" s="18"/>
      <c r="F62" s="39"/>
      <c r="G62" s="13"/>
      <c r="H62" s="24"/>
      <c r="I62" s="24"/>
      <c r="J62" s="24"/>
      <c r="K62" s="24"/>
      <c r="L62" s="24"/>
      <c r="M62" s="24"/>
      <c r="N62" s="24"/>
      <c r="O62" s="24"/>
      <c r="P62" s="24"/>
      <c r="Q62" s="24"/>
      <c r="R62" s="24"/>
      <c r="S62" s="24"/>
      <c r="T62" s="24"/>
      <c r="U62" s="24"/>
      <c r="V62" s="24"/>
      <c r="W62" s="24"/>
      <c r="X62" s="24"/>
      <c r="Y62" s="19"/>
      <c r="Z62" s="19"/>
      <c r="AA62" s="20"/>
      <c r="AB62" s="87">
        <f t="shared" si="4"/>
        <v>0</v>
      </c>
      <c r="AC62" s="228" t="e">
        <f t="shared" si="3"/>
        <v>#DIV/0!</v>
      </c>
    </row>
    <row r="63" spans="1:29" s="125" customFormat="1" ht="17.25">
      <c r="A63" s="27" t="s">
        <v>64</v>
      </c>
      <c r="B63" s="28" t="s">
        <v>65</v>
      </c>
      <c r="C63" s="27" t="s">
        <v>15</v>
      </c>
      <c r="D63" s="11">
        <v>105</v>
      </c>
      <c r="E63" s="11">
        <v>90</v>
      </c>
      <c r="F63" s="39">
        <v>95.7</v>
      </c>
      <c r="G63" s="11">
        <f>SUM(H63:Z63)</f>
        <v>95</v>
      </c>
      <c r="H63" s="23">
        <v>5</v>
      </c>
      <c r="I63" s="23"/>
      <c r="J63" s="23"/>
      <c r="K63" s="23"/>
      <c r="L63" s="23">
        <v>25</v>
      </c>
      <c r="M63" s="23"/>
      <c r="N63" s="23"/>
      <c r="O63" s="23">
        <v>20</v>
      </c>
      <c r="P63" s="23">
        <v>35</v>
      </c>
      <c r="Q63" s="23"/>
      <c r="R63" s="23"/>
      <c r="S63" s="23">
        <v>10</v>
      </c>
      <c r="T63" s="23"/>
      <c r="U63" s="23"/>
      <c r="V63" s="23"/>
      <c r="W63" s="23"/>
      <c r="X63" s="23"/>
      <c r="Y63" s="12"/>
      <c r="Z63" s="12"/>
      <c r="AA63" s="20"/>
      <c r="AB63" s="87">
        <f t="shared" si="4"/>
        <v>-9.299999999999997</v>
      </c>
      <c r="AC63" s="228">
        <f t="shared" si="3"/>
        <v>106.33333333333334</v>
      </c>
    </row>
    <row r="64" spans="1:29" s="125" customFormat="1" ht="17.25">
      <c r="A64" s="27" t="s">
        <v>64</v>
      </c>
      <c r="B64" s="28" t="s">
        <v>66</v>
      </c>
      <c r="C64" s="27" t="s">
        <v>21</v>
      </c>
      <c r="D64" s="11">
        <f>D65/D63*10</f>
        <v>9</v>
      </c>
      <c r="E64" s="11">
        <f>E65/E63*10</f>
        <v>9</v>
      </c>
      <c r="F64" s="11">
        <f>F65/F63*10</f>
        <v>9</v>
      </c>
      <c r="G64" s="11">
        <f>G65/G63*10</f>
        <v>9</v>
      </c>
      <c r="H64" s="23">
        <v>9</v>
      </c>
      <c r="I64" s="23"/>
      <c r="J64" s="23"/>
      <c r="K64" s="23"/>
      <c r="L64" s="23">
        <v>9</v>
      </c>
      <c r="M64" s="23"/>
      <c r="N64" s="23"/>
      <c r="O64" s="23">
        <v>9</v>
      </c>
      <c r="P64" s="23">
        <v>9</v>
      </c>
      <c r="Q64" s="23"/>
      <c r="R64" s="23"/>
      <c r="S64" s="23">
        <v>9</v>
      </c>
      <c r="T64" s="23"/>
      <c r="U64" s="23"/>
      <c r="V64" s="23"/>
      <c r="W64" s="23"/>
      <c r="X64" s="23"/>
      <c r="Y64" s="12"/>
      <c r="Z64" s="12"/>
      <c r="AA64" s="20"/>
      <c r="AB64" s="87">
        <f t="shared" si="4"/>
        <v>0</v>
      </c>
      <c r="AC64" s="228">
        <f t="shared" si="3"/>
        <v>100</v>
      </c>
    </row>
    <row r="65" spans="1:29" s="125" customFormat="1" ht="17.25">
      <c r="A65" s="27" t="s">
        <v>64</v>
      </c>
      <c r="B65" s="28" t="s">
        <v>67</v>
      </c>
      <c r="C65" s="27" t="s">
        <v>17</v>
      </c>
      <c r="D65" s="11">
        <v>94.5</v>
      </c>
      <c r="E65" s="11">
        <v>81</v>
      </c>
      <c r="F65" s="11">
        <v>86.13000000000001</v>
      </c>
      <c r="G65" s="11">
        <f>SUM(H65:Z65)</f>
        <v>85.5</v>
      </c>
      <c r="H65" s="23">
        <v>4.5</v>
      </c>
      <c r="I65" s="23">
        <v>0</v>
      </c>
      <c r="J65" s="23"/>
      <c r="K65" s="23"/>
      <c r="L65" s="23">
        <v>22.5</v>
      </c>
      <c r="M65" s="23"/>
      <c r="N65" s="23">
        <v>0</v>
      </c>
      <c r="O65" s="23">
        <v>18</v>
      </c>
      <c r="P65" s="23">
        <v>31.5</v>
      </c>
      <c r="Q65" s="23">
        <v>0</v>
      </c>
      <c r="R65" s="23"/>
      <c r="S65" s="23">
        <v>9</v>
      </c>
      <c r="T65" s="23">
        <v>0</v>
      </c>
      <c r="U65" s="23">
        <v>0</v>
      </c>
      <c r="V65" s="23">
        <v>0</v>
      </c>
      <c r="W65" s="23">
        <v>0</v>
      </c>
      <c r="X65" s="23"/>
      <c r="Y65" s="23">
        <v>0</v>
      </c>
      <c r="Z65" s="23">
        <v>0</v>
      </c>
      <c r="AA65" s="20"/>
      <c r="AB65" s="87">
        <f t="shared" si="4"/>
        <v>-8.36999999999999</v>
      </c>
      <c r="AC65" s="228">
        <f t="shared" si="3"/>
        <v>106.33333333333334</v>
      </c>
    </row>
    <row r="66" spans="1:29" s="125" customFormat="1" ht="17.25">
      <c r="A66" s="43" t="s">
        <v>22</v>
      </c>
      <c r="B66" s="44" t="s">
        <v>41</v>
      </c>
      <c r="C66" s="27"/>
      <c r="D66" s="11"/>
      <c r="E66" s="18"/>
      <c r="F66" s="39"/>
      <c r="G66" s="13"/>
      <c r="H66" s="24"/>
      <c r="I66" s="24"/>
      <c r="J66" s="24"/>
      <c r="K66" s="24"/>
      <c r="L66" s="24"/>
      <c r="M66" s="24"/>
      <c r="N66" s="24"/>
      <c r="O66" s="24"/>
      <c r="P66" s="24"/>
      <c r="Q66" s="24"/>
      <c r="R66" s="24"/>
      <c r="S66" s="24"/>
      <c r="T66" s="24"/>
      <c r="U66" s="24"/>
      <c r="V66" s="24"/>
      <c r="W66" s="24"/>
      <c r="X66" s="24"/>
      <c r="Y66" s="19"/>
      <c r="Z66" s="19"/>
      <c r="AA66" s="20"/>
      <c r="AB66" s="87">
        <f t="shared" si="4"/>
        <v>0</v>
      </c>
      <c r="AC66" s="228" t="e">
        <f t="shared" si="3"/>
        <v>#DIV/0!</v>
      </c>
    </row>
    <row r="67" spans="1:29" s="125" customFormat="1" ht="17.25">
      <c r="A67" s="27" t="s">
        <v>64</v>
      </c>
      <c r="B67" s="28" t="s">
        <v>65</v>
      </c>
      <c r="C67" s="27" t="s">
        <v>15</v>
      </c>
      <c r="D67" s="11">
        <v>100</v>
      </c>
      <c r="E67" s="11">
        <v>100</v>
      </c>
      <c r="F67" s="39">
        <v>120.5</v>
      </c>
      <c r="G67" s="11">
        <f>SUM(H67:Z67)</f>
        <v>95</v>
      </c>
      <c r="H67" s="23">
        <v>2</v>
      </c>
      <c r="I67" s="23">
        <v>3</v>
      </c>
      <c r="J67" s="23"/>
      <c r="K67" s="23"/>
      <c r="L67" s="23"/>
      <c r="M67" s="23"/>
      <c r="N67" s="23"/>
      <c r="O67" s="23">
        <v>10</v>
      </c>
      <c r="P67" s="23">
        <v>10</v>
      </c>
      <c r="Q67" s="23">
        <v>5</v>
      </c>
      <c r="R67" s="23"/>
      <c r="S67" s="23">
        <v>30</v>
      </c>
      <c r="T67" s="23"/>
      <c r="U67" s="23"/>
      <c r="V67" s="23"/>
      <c r="W67" s="23">
        <v>25</v>
      </c>
      <c r="X67" s="23"/>
      <c r="Y67" s="12">
        <v>10</v>
      </c>
      <c r="Z67" s="12"/>
      <c r="AA67" s="20"/>
      <c r="AB67" s="87">
        <f t="shared" si="4"/>
        <v>20.5</v>
      </c>
      <c r="AC67" s="228">
        <f t="shared" si="3"/>
        <v>120.5</v>
      </c>
    </row>
    <row r="68" spans="1:29" s="125" customFormat="1" ht="17.25">
      <c r="A68" s="27" t="s">
        <v>64</v>
      </c>
      <c r="B68" s="28" t="s">
        <v>66</v>
      </c>
      <c r="C68" s="27" t="s">
        <v>21</v>
      </c>
      <c r="D68" s="11">
        <f>D69/D67*10</f>
        <v>9</v>
      </c>
      <c r="E68" s="11">
        <f>E69/E67*10</f>
        <v>9</v>
      </c>
      <c r="F68" s="11">
        <f>F69/F67*10</f>
        <v>9</v>
      </c>
      <c r="G68" s="11">
        <f>G69/G67*10</f>
        <v>9.1</v>
      </c>
      <c r="H68" s="23">
        <v>9.1</v>
      </c>
      <c r="I68" s="23">
        <v>9.1</v>
      </c>
      <c r="J68" s="23"/>
      <c r="K68" s="23"/>
      <c r="L68" s="23"/>
      <c r="M68" s="23"/>
      <c r="N68" s="23"/>
      <c r="O68" s="23">
        <v>9.1</v>
      </c>
      <c r="P68" s="23">
        <v>9.1</v>
      </c>
      <c r="Q68" s="23">
        <v>9.1</v>
      </c>
      <c r="R68" s="23"/>
      <c r="S68" s="23">
        <v>9.1</v>
      </c>
      <c r="T68" s="23"/>
      <c r="U68" s="23"/>
      <c r="V68" s="23"/>
      <c r="W68" s="23">
        <v>9.1</v>
      </c>
      <c r="X68" s="23"/>
      <c r="Y68" s="12">
        <v>9.1</v>
      </c>
      <c r="Z68" s="12"/>
      <c r="AA68" s="20"/>
      <c r="AB68" s="87">
        <f t="shared" si="4"/>
        <v>0</v>
      </c>
      <c r="AC68" s="228">
        <f t="shared" si="3"/>
        <v>100</v>
      </c>
    </row>
    <row r="69" spans="1:29" s="125" customFormat="1" ht="17.25">
      <c r="A69" s="27" t="s">
        <v>64</v>
      </c>
      <c r="B69" s="28" t="s">
        <v>67</v>
      </c>
      <c r="C69" s="27" t="s">
        <v>17</v>
      </c>
      <c r="D69" s="11">
        <v>90</v>
      </c>
      <c r="E69" s="11">
        <v>90</v>
      </c>
      <c r="F69" s="11">
        <v>108.45</v>
      </c>
      <c r="G69" s="11">
        <f>SUM(H69:Z69)</f>
        <v>86.44999999999999</v>
      </c>
      <c r="H69" s="23">
        <v>1.8199999999999998</v>
      </c>
      <c r="I69" s="23">
        <v>2.7299999999999995</v>
      </c>
      <c r="J69" s="23">
        <v>0</v>
      </c>
      <c r="K69" s="23">
        <v>0</v>
      </c>
      <c r="L69" s="23">
        <v>0</v>
      </c>
      <c r="M69" s="23">
        <v>0</v>
      </c>
      <c r="N69" s="23">
        <v>0</v>
      </c>
      <c r="O69" s="23">
        <v>9.1</v>
      </c>
      <c r="P69" s="23">
        <v>9.1</v>
      </c>
      <c r="Q69" s="23">
        <v>4.55</v>
      </c>
      <c r="R69" s="23">
        <v>0</v>
      </c>
      <c r="S69" s="23">
        <v>27.3</v>
      </c>
      <c r="T69" s="23">
        <v>0</v>
      </c>
      <c r="U69" s="23">
        <v>0</v>
      </c>
      <c r="V69" s="23">
        <v>0</v>
      </c>
      <c r="W69" s="23">
        <v>22.75</v>
      </c>
      <c r="X69" s="23">
        <v>0</v>
      </c>
      <c r="Y69" s="23">
        <v>9.1</v>
      </c>
      <c r="Z69" s="23">
        <v>0</v>
      </c>
      <c r="AA69" s="20"/>
      <c r="AB69" s="87">
        <f t="shared" si="4"/>
        <v>18.450000000000003</v>
      </c>
      <c r="AC69" s="228">
        <f t="shared" si="3"/>
        <v>120.5</v>
      </c>
    </row>
    <row r="70" spans="1:29" ht="17.25">
      <c r="A70" s="237">
        <v>2</v>
      </c>
      <c r="B70" s="26" t="s">
        <v>42</v>
      </c>
      <c r="C70" s="27"/>
      <c r="D70" s="11"/>
      <c r="E70" s="13"/>
      <c r="F70" s="14"/>
      <c r="G70" s="11"/>
      <c r="H70" s="23"/>
      <c r="I70" s="23"/>
      <c r="J70" s="23"/>
      <c r="K70" s="23"/>
      <c r="L70" s="23"/>
      <c r="M70" s="23"/>
      <c r="N70" s="23"/>
      <c r="O70" s="23"/>
      <c r="P70" s="23"/>
      <c r="Q70" s="23"/>
      <c r="R70" s="23"/>
      <c r="S70" s="23"/>
      <c r="T70" s="23"/>
      <c r="U70" s="23"/>
      <c r="V70" s="23"/>
      <c r="W70" s="23"/>
      <c r="X70" s="23"/>
      <c r="Y70" s="12"/>
      <c r="Z70" s="12"/>
      <c r="AA70" s="20"/>
      <c r="AB70" s="87">
        <f t="shared" si="4"/>
        <v>0</v>
      </c>
      <c r="AC70" s="228" t="e">
        <f t="shared" si="3"/>
        <v>#DIV/0!</v>
      </c>
    </row>
    <row r="71" spans="1:29" ht="17.25">
      <c r="A71" s="27" t="s">
        <v>18</v>
      </c>
      <c r="B71" s="28" t="s">
        <v>43</v>
      </c>
      <c r="C71" s="27"/>
      <c r="D71" s="11"/>
      <c r="E71" s="18"/>
      <c r="F71" s="39"/>
      <c r="G71" s="11"/>
      <c r="H71" s="23"/>
      <c r="I71" s="23"/>
      <c r="J71" s="23"/>
      <c r="K71" s="23"/>
      <c r="L71" s="23"/>
      <c r="M71" s="23"/>
      <c r="N71" s="23"/>
      <c r="O71" s="23"/>
      <c r="P71" s="23"/>
      <c r="Q71" s="23"/>
      <c r="R71" s="23"/>
      <c r="S71" s="23"/>
      <c r="T71" s="23"/>
      <c r="U71" s="23"/>
      <c r="V71" s="23"/>
      <c r="W71" s="23"/>
      <c r="X71" s="23"/>
      <c r="Y71" s="12"/>
      <c r="Z71" s="12"/>
      <c r="AA71" s="20"/>
      <c r="AB71" s="87">
        <f t="shared" si="4"/>
        <v>0</v>
      </c>
      <c r="AC71" s="228" t="e">
        <f t="shared" si="3"/>
        <v>#DIV/0!</v>
      </c>
    </row>
    <row r="72" spans="1:29" ht="17.25">
      <c r="A72" s="27"/>
      <c r="B72" s="28" t="s">
        <v>20</v>
      </c>
      <c r="C72" s="27" t="s">
        <v>15</v>
      </c>
      <c r="D72" s="11">
        <v>471.5</v>
      </c>
      <c r="E72" s="11">
        <v>471.5</v>
      </c>
      <c r="F72" s="39">
        <v>546</v>
      </c>
      <c r="G72" s="23">
        <f>SUM(H72:Z72)</f>
        <v>746</v>
      </c>
      <c r="H72" s="23"/>
      <c r="I72" s="23"/>
      <c r="J72" s="23"/>
      <c r="K72" s="23"/>
      <c r="L72" s="23"/>
      <c r="M72" s="23"/>
      <c r="N72" s="23">
        <v>13.5</v>
      </c>
      <c r="O72" s="23">
        <v>5.24</v>
      </c>
      <c r="P72" s="23">
        <v>20</v>
      </c>
      <c r="Q72" s="23"/>
      <c r="R72" s="23"/>
      <c r="S72" s="23"/>
      <c r="T72" s="23"/>
      <c r="U72" s="23">
        <f>U73</f>
        <v>50</v>
      </c>
      <c r="V72" s="23">
        <f>474.9+V73</f>
        <v>624.9</v>
      </c>
      <c r="W72" s="23">
        <v>32.36</v>
      </c>
      <c r="X72" s="23"/>
      <c r="Y72" s="12"/>
      <c r="Z72" s="12"/>
      <c r="AA72" s="20"/>
      <c r="AB72" s="87">
        <f t="shared" si="4"/>
        <v>74.5</v>
      </c>
      <c r="AC72" s="228">
        <f t="shared" si="3"/>
        <v>115.80063626723222</v>
      </c>
    </row>
    <row r="73" spans="1:29" s="224" customFormat="1" ht="17.25">
      <c r="A73" s="27"/>
      <c r="B73" s="44" t="s">
        <v>55</v>
      </c>
      <c r="C73" s="43"/>
      <c r="D73" s="18"/>
      <c r="E73" s="18"/>
      <c r="F73" s="113">
        <f>F72-E72</f>
        <v>74.5</v>
      </c>
      <c r="G73" s="25">
        <f>SUM(H73:Z73)</f>
        <v>200</v>
      </c>
      <c r="H73" s="25"/>
      <c r="I73" s="25"/>
      <c r="J73" s="25"/>
      <c r="K73" s="25"/>
      <c r="L73" s="25"/>
      <c r="M73" s="25"/>
      <c r="N73" s="25"/>
      <c r="O73" s="25"/>
      <c r="P73" s="25"/>
      <c r="Q73" s="25"/>
      <c r="R73" s="25"/>
      <c r="S73" s="25"/>
      <c r="T73" s="25"/>
      <c r="U73" s="25">
        <v>50</v>
      </c>
      <c r="V73" s="25">
        <v>150</v>
      </c>
      <c r="W73" s="25"/>
      <c r="X73" s="25"/>
      <c r="Y73" s="16"/>
      <c r="Z73" s="16"/>
      <c r="AA73" s="20"/>
      <c r="AB73" s="87">
        <f t="shared" si="4"/>
        <v>74.5</v>
      </c>
      <c r="AC73" s="228" t="e">
        <f t="shared" si="3"/>
        <v>#DIV/0!</v>
      </c>
    </row>
    <row r="74" spans="1:29" s="125" customFormat="1" ht="17.25">
      <c r="A74" s="27"/>
      <c r="B74" s="28" t="s">
        <v>44</v>
      </c>
      <c r="C74" s="27" t="s">
        <v>17</v>
      </c>
      <c r="D74" s="11">
        <v>500</v>
      </c>
      <c r="E74" s="11">
        <v>520</v>
      </c>
      <c r="F74" s="39">
        <v>520</v>
      </c>
      <c r="G74" s="23">
        <f>SUM(H74:Z74)</f>
        <v>600</v>
      </c>
      <c r="H74" s="23">
        <v>0</v>
      </c>
      <c r="I74" s="23">
        <v>0</v>
      </c>
      <c r="J74" s="23"/>
      <c r="K74" s="23">
        <v>0</v>
      </c>
      <c r="L74" s="23">
        <v>0</v>
      </c>
      <c r="M74" s="23">
        <v>0</v>
      </c>
      <c r="N74" s="23">
        <v>3</v>
      </c>
      <c r="O74" s="23">
        <v>7</v>
      </c>
      <c r="P74" s="23">
        <v>35</v>
      </c>
      <c r="Q74" s="23">
        <v>0</v>
      </c>
      <c r="R74" s="23">
        <v>0</v>
      </c>
      <c r="S74" s="23">
        <v>0</v>
      </c>
      <c r="T74" s="23">
        <v>0</v>
      </c>
      <c r="U74" s="23">
        <v>0</v>
      </c>
      <c r="V74" s="23">
        <v>535</v>
      </c>
      <c r="W74" s="23">
        <v>20</v>
      </c>
      <c r="X74" s="23">
        <v>0</v>
      </c>
      <c r="Y74" s="23">
        <v>0</v>
      </c>
      <c r="Z74" s="23">
        <v>0</v>
      </c>
      <c r="AA74" s="20"/>
      <c r="AB74" s="87">
        <f t="shared" si="4"/>
        <v>20</v>
      </c>
      <c r="AC74" s="228">
        <f t="shared" si="3"/>
        <v>100</v>
      </c>
    </row>
    <row r="75" spans="1:29" s="125" customFormat="1" ht="17.25">
      <c r="A75" s="27" t="s">
        <v>22</v>
      </c>
      <c r="B75" s="28" t="s">
        <v>68</v>
      </c>
      <c r="C75" s="27"/>
      <c r="D75" s="11"/>
      <c r="E75" s="18"/>
      <c r="F75" s="45"/>
      <c r="G75" s="11"/>
      <c r="H75" s="12"/>
      <c r="I75" s="12"/>
      <c r="J75" s="12"/>
      <c r="K75" s="12"/>
      <c r="L75" s="12"/>
      <c r="M75" s="12"/>
      <c r="N75" s="12"/>
      <c r="O75" s="12"/>
      <c r="P75" s="12"/>
      <c r="Q75" s="12"/>
      <c r="R75" s="12"/>
      <c r="S75" s="12"/>
      <c r="T75" s="12"/>
      <c r="U75" s="12"/>
      <c r="V75" s="12"/>
      <c r="W75" s="12"/>
      <c r="X75" s="12"/>
      <c r="Y75" s="12"/>
      <c r="Z75" s="12"/>
      <c r="AA75" s="20"/>
      <c r="AB75" s="87">
        <f t="shared" si="4"/>
        <v>0</v>
      </c>
      <c r="AC75" s="228" t="e">
        <f aca="true" t="shared" si="13" ref="AC75:AC99">F75/E75*100</f>
        <v>#DIV/0!</v>
      </c>
    </row>
    <row r="76" spans="1:29" s="125" customFormat="1" ht="17.25">
      <c r="A76" s="27"/>
      <c r="B76" s="28" t="s">
        <v>20</v>
      </c>
      <c r="C76" s="27" t="s">
        <v>15</v>
      </c>
      <c r="D76" s="11">
        <v>1291.9</v>
      </c>
      <c r="E76" s="11">
        <v>1291.853</v>
      </c>
      <c r="F76" s="39">
        <v>1291.9</v>
      </c>
      <c r="G76" s="23">
        <f>SUM(H76:Z76)</f>
        <v>1291.853</v>
      </c>
      <c r="H76" s="23"/>
      <c r="I76" s="23"/>
      <c r="J76" s="23">
        <v>529.25</v>
      </c>
      <c r="K76" s="23"/>
      <c r="L76" s="23">
        <v>99.03</v>
      </c>
      <c r="M76" s="23"/>
      <c r="N76" s="23"/>
      <c r="O76" s="23"/>
      <c r="P76" s="23"/>
      <c r="Q76" s="23">
        <v>247.808</v>
      </c>
      <c r="R76" s="23">
        <v>79.33</v>
      </c>
      <c r="S76" s="23">
        <v>336.435</v>
      </c>
      <c r="T76" s="23"/>
      <c r="U76" s="23"/>
      <c r="V76" s="23"/>
      <c r="W76" s="23"/>
      <c r="X76" s="23"/>
      <c r="Y76" s="23"/>
      <c r="Z76" s="23"/>
      <c r="AA76" s="20"/>
      <c r="AB76" s="87">
        <f aca="true" t="shared" si="14" ref="AB76:AB99">F76-D76</f>
        <v>0</v>
      </c>
      <c r="AC76" s="228">
        <f t="shared" si="13"/>
        <v>100.00363818483993</v>
      </c>
    </row>
    <row r="77" spans="1:29" s="223" customFormat="1" ht="17.25">
      <c r="A77" s="237" t="s">
        <v>45</v>
      </c>
      <c r="B77" s="26" t="s">
        <v>440</v>
      </c>
      <c r="C77" s="237"/>
      <c r="D77" s="14"/>
      <c r="E77" s="14"/>
      <c r="F77" s="46"/>
      <c r="G77" s="21"/>
      <c r="H77" s="21"/>
      <c r="I77" s="21"/>
      <c r="J77" s="21"/>
      <c r="K77" s="21"/>
      <c r="L77" s="21"/>
      <c r="M77" s="21"/>
      <c r="N77" s="21"/>
      <c r="O77" s="21"/>
      <c r="P77" s="21"/>
      <c r="Q77" s="21"/>
      <c r="R77" s="21"/>
      <c r="S77" s="21"/>
      <c r="T77" s="21"/>
      <c r="U77" s="21"/>
      <c r="V77" s="21"/>
      <c r="W77" s="21"/>
      <c r="X77" s="21"/>
      <c r="Y77" s="21"/>
      <c r="Z77" s="21"/>
      <c r="AA77" s="20"/>
      <c r="AB77" s="87">
        <f t="shared" si="14"/>
        <v>0</v>
      </c>
      <c r="AC77" s="228" t="e">
        <f t="shared" si="13"/>
        <v>#DIV/0!</v>
      </c>
    </row>
    <row r="78" spans="1:29" s="224" customFormat="1" ht="17.25">
      <c r="A78" s="27">
        <v>1</v>
      </c>
      <c r="B78" s="28" t="s">
        <v>441</v>
      </c>
      <c r="C78" s="27"/>
      <c r="D78" s="11"/>
      <c r="E78" s="18"/>
      <c r="F78" s="45"/>
      <c r="G78" s="11"/>
      <c r="H78" s="12"/>
      <c r="I78" s="12"/>
      <c r="J78" s="12"/>
      <c r="K78" s="12"/>
      <c r="L78" s="12"/>
      <c r="M78" s="12"/>
      <c r="N78" s="12"/>
      <c r="O78" s="12"/>
      <c r="P78" s="12"/>
      <c r="Q78" s="12"/>
      <c r="R78" s="12"/>
      <c r="S78" s="12"/>
      <c r="T78" s="12"/>
      <c r="U78" s="12"/>
      <c r="V78" s="12"/>
      <c r="W78" s="12"/>
      <c r="X78" s="12"/>
      <c r="Y78" s="12"/>
      <c r="Z78" s="12"/>
      <c r="AA78" s="20"/>
      <c r="AB78" s="87">
        <f t="shared" si="14"/>
        <v>0</v>
      </c>
      <c r="AC78" s="228" t="e">
        <f t="shared" si="13"/>
        <v>#DIV/0!</v>
      </c>
    </row>
    <row r="79" spans="1:29" s="224" customFormat="1" ht="17.25">
      <c r="A79" s="27"/>
      <c r="B79" s="28" t="s">
        <v>20</v>
      </c>
      <c r="C79" s="27" t="s">
        <v>15</v>
      </c>
      <c r="D79" s="11"/>
      <c r="E79" s="11"/>
      <c r="F79" s="39"/>
      <c r="G79" s="23">
        <f>SUM(H79:Z79)</f>
        <v>100</v>
      </c>
      <c r="H79" s="23"/>
      <c r="I79" s="23"/>
      <c r="J79" s="23"/>
      <c r="K79" s="23"/>
      <c r="L79" s="23"/>
      <c r="M79" s="23"/>
      <c r="N79" s="23"/>
      <c r="O79" s="23"/>
      <c r="P79" s="23"/>
      <c r="Q79" s="23"/>
      <c r="R79" s="23"/>
      <c r="S79" s="23"/>
      <c r="T79" s="23"/>
      <c r="U79" s="23">
        <v>100</v>
      </c>
      <c r="V79" s="23"/>
      <c r="W79" s="23"/>
      <c r="X79" s="23"/>
      <c r="Y79" s="23"/>
      <c r="Z79" s="23"/>
      <c r="AA79" s="20"/>
      <c r="AB79" s="87">
        <f t="shared" si="14"/>
        <v>0</v>
      </c>
      <c r="AC79" s="228" t="e">
        <f t="shared" si="13"/>
        <v>#DIV/0!</v>
      </c>
    </row>
    <row r="80" spans="1:29" s="224" customFormat="1" ht="17.25">
      <c r="A80" s="27">
        <v>2</v>
      </c>
      <c r="B80" s="28" t="s">
        <v>442</v>
      </c>
      <c r="C80" s="27"/>
      <c r="D80" s="11"/>
      <c r="E80" s="11"/>
      <c r="F80" s="39"/>
      <c r="G80" s="23">
        <f>SUM(H80:Z80)</f>
        <v>0</v>
      </c>
      <c r="H80" s="23"/>
      <c r="I80" s="23"/>
      <c r="J80" s="23"/>
      <c r="K80" s="23"/>
      <c r="L80" s="23"/>
      <c r="M80" s="23"/>
      <c r="N80" s="23"/>
      <c r="O80" s="23"/>
      <c r="P80" s="23"/>
      <c r="Q80" s="23"/>
      <c r="R80" s="23"/>
      <c r="S80" s="23"/>
      <c r="T80" s="23"/>
      <c r="U80" s="23"/>
      <c r="V80" s="23"/>
      <c r="W80" s="23"/>
      <c r="X80" s="23"/>
      <c r="Y80" s="23"/>
      <c r="Z80" s="23"/>
      <c r="AA80" s="20"/>
      <c r="AB80" s="87">
        <f t="shared" si="14"/>
        <v>0</v>
      </c>
      <c r="AC80" s="228" t="e">
        <f t="shared" si="13"/>
        <v>#DIV/0!</v>
      </c>
    </row>
    <row r="81" spans="1:29" s="224" customFormat="1" ht="17.25">
      <c r="A81" s="27"/>
      <c r="B81" s="28" t="s">
        <v>20</v>
      </c>
      <c r="C81" s="27" t="s">
        <v>15</v>
      </c>
      <c r="D81" s="11"/>
      <c r="E81" s="11"/>
      <c r="F81" s="39"/>
      <c r="G81" s="23">
        <f>SUM(H81:Z81)</f>
        <v>130</v>
      </c>
      <c r="H81" s="23"/>
      <c r="I81" s="23"/>
      <c r="J81" s="23"/>
      <c r="K81" s="23"/>
      <c r="L81" s="23"/>
      <c r="M81" s="23"/>
      <c r="N81" s="23"/>
      <c r="O81" s="23"/>
      <c r="P81" s="23"/>
      <c r="Q81" s="23"/>
      <c r="R81" s="23"/>
      <c r="S81" s="23"/>
      <c r="T81" s="23"/>
      <c r="U81" s="23"/>
      <c r="V81" s="23"/>
      <c r="W81" s="23">
        <v>100</v>
      </c>
      <c r="X81" s="23"/>
      <c r="Y81" s="23">
        <v>30</v>
      </c>
      <c r="Z81" s="23"/>
      <c r="AA81" s="20"/>
      <c r="AB81" s="87">
        <f t="shared" si="14"/>
        <v>0</v>
      </c>
      <c r="AC81" s="228" t="e">
        <f t="shared" si="13"/>
        <v>#DIV/0!</v>
      </c>
    </row>
    <row r="82" spans="1:29" s="224" customFormat="1" ht="17.25">
      <c r="A82" s="27">
        <v>3</v>
      </c>
      <c r="B82" s="28" t="s">
        <v>439</v>
      </c>
      <c r="C82" s="27"/>
      <c r="D82" s="11"/>
      <c r="E82" s="11"/>
      <c r="F82" s="39"/>
      <c r="G82" s="23">
        <f>SUM(H82:Z82)</f>
        <v>0</v>
      </c>
      <c r="H82" s="23"/>
      <c r="I82" s="23"/>
      <c r="J82" s="23"/>
      <c r="K82" s="23"/>
      <c r="L82" s="23"/>
      <c r="M82" s="23"/>
      <c r="N82" s="23"/>
      <c r="O82" s="23"/>
      <c r="P82" s="23"/>
      <c r="Q82" s="23"/>
      <c r="R82" s="23"/>
      <c r="S82" s="23"/>
      <c r="T82" s="23"/>
      <c r="U82" s="23"/>
      <c r="V82" s="23"/>
      <c r="W82" s="23"/>
      <c r="X82" s="23"/>
      <c r="Y82" s="23"/>
      <c r="Z82" s="23"/>
      <c r="AA82" s="20"/>
      <c r="AB82" s="87">
        <f t="shared" si="14"/>
        <v>0</v>
      </c>
      <c r="AC82" s="228" t="e">
        <f t="shared" si="13"/>
        <v>#DIV/0!</v>
      </c>
    </row>
    <row r="83" spans="1:29" s="224" customFormat="1" ht="17.25">
      <c r="A83" s="362"/>
      <c r="B83" s="370" t="s">
        <v>20</v>
      </c>
      <c r="C83" s="362" t="s">
        <v>15</v>
      </c>
      <c r="D83" s="364"/>
      <c r="E83" s="364"/>
      <c r="F83" s="366"/>
      <c r="G83" s="367">
        <f>SUM(H83:Z83)</f>
        <v>236</v>
      </c>
      <c r="H83" s="23">
        <v>15</v>
      </c>
      <c r="I83" s="367">
        <v>30</v>
      </c>
      <c r="J83" s="23">
        <v>10</v>
      </c>
      <c r="K83" s="367">
        <v>10</v>
      </c>
      <c r="L83" s="23">
        <v>2</v>
      </c>
      <c r="M83" s="367"/>
      <c r="N83" s="367">
        <v>38</v>
      </c>
      <c r="O83" s="23">
        <v>10</v>
      </c>
      <c r="P83" s="23">
        <v>5</v>
      </c>
      <c r="Q83" s="23">
        <v>10</v>
      </c>
      <c r="R83" s="23">
        <v>5</v>
      </c>
      <c r="S83" s="23">
        <v>10</v>
      </c>
      <c r="T83" s="23">
        <v>1</v>
      </c>
      <c r="U83" s="23">
        <v>5</v>
      </c>
      <c r="V83" s="23">
        <v>10</v>
      </c>
      <c r="W83" s="23">
        <v>16</v>
      </c>
      <c r="X83" s="23">
        <v>20</v>
      </c>
      <c r="Y83" s="23">
        <v>21</v>
      </c>
      <c r="Z83" s="367">
        <v>18</v>
      </c>
      <c r="AA83" s="365"/>
      <c r="AB83" s="371">
        <f t="shared" si="14"/>
        <v>0</v>
      </c>
      <c r="AC83" s="372" t="e">
        <f t="shared" si="13"/>
        <v>#DIV/0!</v>
      </c>
    </row>
    <row r="84" spans="1:29" s="125" customFormat="1" ht="17.25">
      <c r="A84" s="237" t="s">
        <v>48</v>
      </c>
      <c r="B84" s="26" t="s">
        <v>69</v>
      </c>
      <c r="C84" s="27"/>
      <c r="D84" s="11"/>
      <c r="E84" s="14"/>
      <c r="F84" s="14"/>
      <c r="G84" s="11"/>
      <c r="H84" s="25"/>
      <c r="I84" s="25"/>
      <c r="J84" s="25"/>
      <c r="K84" s="25"/>
      <c r="L84" s="25"/>
      <c r="M84" s="25"/>
      <c r="N84" s="25"/>
      <c r="O84" s="25"/>
      <c r="P84" s="25"/>
      <c r="Q84" s="25"/>
      <c r="R84" s="25"/>
      <c r="S84" s="25"/>
      <c r="T84" s="25"/>
      <c r="U84" s="25"/>
      <c r="V84" s="25"/>
      <c r="W84" s="25"/>
      <c r="X84" s="25"/>
      <c r="Y84" s="16"/>
      <c r="Z84" s="16"/>
      <c r="AA84" s="20"/>
      <c r="AB84" s="87">
        <f t="shared" si="14"/>
        <v>0</v>
      </c>
      <c r="AC84" s="228" t="e">
        <f t="shared" si="13"/>
        <v>#DIV/0!</v>
      </c>
    </row>
    <row r="85" spans="1:29" s="232" customFormat="1" ht="17.25">
      <c r="A85" s="27">
        <v>1</v>
      </c>
      <c r="B85" s="28" t="s">
        <v>349</v>
      </c>
      <c r="C85" s="27" t="s">
        <v>46</v>
      </c>
      <c r="D85" s="11">
        <v>18700</v>
      </c>
      <c r="E85" s="11">
        <v>18500</v>
      </c>
      <c r="F85" s="11">
        <v>18000</v>
      </c>
      <c r="G85" s="11">
        <f>SUM(H85:Z85)</f>
        <v>17128</v>
      </c>
      <c r="H85" s="45">
        <v>482</v>
      </c>
      <c r="I85" s="45">
        <v>715</v>
      </c>
      <c r="J85" s="45">
        <v>326</v>
      </c>
      <c r="K85" s="45">
        <v>296</v>
      </c>
      <c r="L85" s="45">
        <v>998</v>
      </c>
      <c r="M85" s="45">
        <v>136</v>
      </c>
      <c r="N85" s="45">
        <v>911</v>
      </c>
      <c r="O85" s="45">
        <v>550</v>
      </c>
      <c r="P85" s="45">
        <v>1050</v>
      </c>
      <c r="Q85" s="45">
        <v>995</v>
      </c>
      <c r="R85" s="45">
        <v>1150</v>
      </c>
      <c r="S85" s="45">
        <v>1235</v>
      </c>
      <c r="T85" s="45">
        <v>1506</v>
      </c>
      <c r="U85" s="45">
        <v>259</v>
      </c>
      <c r="V85" s="45">
        <v>396</v>
      </c>
      <c r="W85" s="45">
        <v>899</v>
      </c>
      <c r="X85" s="45">
        <v>2645</v>
      </c>
      <c r="Y85" s="45">
        <v>1364</v>
      </c>
      <c r="Z85" s="45">
        <v>1215</v>
      </c>
      <c r="AA85" s="20"/>
      <c r="AB85" s="87">
        <f t="shared" si="14"/>
        <v>-700</v>
      </c>
      <c r="AC85" s="228">
        <f t="shared" si="13"/>
        <v>97.2972972972973</v>
      </c>
    </row>
    <row r="86" spans="1:29" s="232" customFormat="1" ht="17.25">
      <c r="A86" s="27">
        <v>2</v>
      </c>
      <c r="B86" s="28" t="s">
        <v>350</v>
      </c>
      <c r="C86" s="27" t="s">
        <v>46</v>
      </c>
      <c r="D86" s="11">
        <v>18605</v>
      </c>
      <c r="E86" s="11">
        <v>18980</v>
      </c>
      <c r="F86" s="11">
        <v>18500</v>
      </c>
      <c r="G86" s="11">
        <f>SUM(H86:Z86)</f>
        <v>17886</v>
      </c>
      <c r="H86" s="45">
        <v>484</v>
      </c>
      <c r="I86" s="45">
        <v>905</v>
      </c>
      <c r="J86" s="45">
        <v>452</v>
      </c>
      <c r="K86" s="45">
        <v>1605</v>
      </c>
      <c r="L86" s="45">
        <v>778</v>
      </c>
      <c r="M86" s="45">
        <v>107</v>
      </c>
      <c r="N86" s="45">
        <v>1429</v>
      </c>
      <c r="O86" s="45">
        <v>1365</v>
      </c>
      <c r="P86" s="45">
        <v>1698</v>
      </c>
      <c r="Q86" s="45">
        <v>786</v>
      </c>
      <c r="R86" s="45">
        <v>758</v>
      </c>
      <c r="S86" s="45">
        <v>895</v>
      </c>
      <c r="T86" s="45">
        <v>1184</v>
      </c>
      <c r="U86" s="45">
        <v>573</v>
      </c>
      <c r="V86" s="45">
        <v>586</v>
      </c>
      <c r="W86" s="45">
        <v>1405</v>
      </c>
      <c r="X86" s="45">
        <v>985</v>
      </c>
      <c r="Y86" s="45">
        <v>911</v>
      </c>
      <c r="Z86" s="45">
        <v>980</v>
      </c>
      <c r="AA86" s="20"/>
      <c r="AB86" s="87">
        <f t="shared" si="14"/>
        <v>-105</v>
      </c>
      <c r="AC86" s="228">
        <f t="shared" si="13"/>
        <v>97.47102212855637</v>
      </c>
    </row>
    <row r="87" spans="1:29" s="232" customFormat="1" ht="17.25">
      <c r="A87" s="27">
        <v>3</v>
      </c>
      <c r="B87" s="28" t="s">
        <v>351</v>
      </c>
      <c r="C87" s="27" t="s">
        <v>46</v>
      </c>
      <c r="D87" s="11">
        <v>52020</v>
      </c>
      <c r="E87" s="11">
        <v>53000</v>
      </c>
      <c r="F87" s="11">
        <v>51940</v>
      </c>
      <c r="G87" s="11">
        <f>SUM(H87:Z87)</f>
        <v>52479</v>
      </c>
      <c r="H87" s="45">
        <v>2895</v>
      </c>
      <c r="I87" s="45">
        <v>3235</v>
      </c>
      <c r="J87" s="45">
        <v>967</v>
      </c>
      <c r="K87" s="45">
        <v>1830</v>
      </c>
      <c r="L87" s="45">
        <v>1153</v>
      </c>
      <c r="M87" s="45">
        <v>1535</v>
      </c>
      <c r="N87" s="45">
        <v>5545</v>
      </c>
      <c r="O87" s="45">
        <v>4521</v>
      </c>
      <c r="P87" s="45">
        <v>4150</v>
      </c>
      <c r="Q87" s="45">
        <v>1985</v>
      </c>
      <c r="R87" s="45">
        <v>2563</v>
      </c>
      <c r="S87" s="45">
        <v>4895</v>
      </c>
      <c r="T87" s="45">
        <v>1251</v>
      </c>
      <c r="U87" s="45">
        <v>884</v>
      </c>
      <c r="V87" s="45">
        <v>1659</v>
      </c>
      <c r="W87" s="45">
        <v>4897</v>
      </c>
      <c r="X87" s="45">
        <v>4587</v>
      </c>
      <c r="Y87" s="45">
        <v>2777</v>
      </c>
      <c r="Z87" s="45">
        <v>1150</v>
      </c>
      <c r="AA87" s="20"/>
      <c r="AB87" s="87">
        <f t="shared" si="14"/>
        <v>-80</v>
      </c>
      <c r="AC87" s="228">
        <f t="shared" si="13"/>
        <v>98</v>
      </c>
    </row>
    <row r="88" spans="1:29" s="232" customFormat="1" ht="17.25">
      <c r="A88" s="27">
        <v>4</v>
      </c>
      <c r="B88" s="28" t="s">
        <v>47</v>
      </c>
      <c r="C88" s="27" t="s">
        <v>46</v>
      </c>
      <c r="D88" s="11">
        <v>955000</v>
      </c>
      <c r="E88" s="11">
        <v>930500</v>
      </c>
      <c r="F88" s="11">
        <v>928000</v>
      </c>
      <c r="G88" s="11">
        <f>SUM(H88:Z88)</f>
        <v>896162</v>
      </c>
      <c r="H88" s="45">
        <v>53640</v>
      </c>
      <c r="I88" s="45">
        <v>64770</v>
      </c>
      <c r="J88" s="45">
        <v>26450</v>
      </c>
      <c r="K88" s="45">
        <v>47630</v>
      </c>
      <c r="L88" s="45">
        <v>19320</v>
      </c>
      <c r="M88" s="45">
        <v>12700</v>
      </c>
      <c r="N88" s="45">
        <v>101570</v>
      </c>
      <c r="O88" s="45">
        <v>54740</v>
      </c>
      <c r="P88" s="45">
        <v>42960</v>
      </c>
      <c r="Q88" s="45">
        <v>55270</v>
      </c>
      <c r="R88" s="45">
        <v>15370</v>
      </c>
      <c r="S88" s="45">
        <v>65320</v>
      </c>
      <c r="T88" s="45">
        <v>52990</v>
      </c>
      <c r="U88" s="45">
        <v>8740</v>
      </c>
      <c r="V88" s="45">
        <v>31460</v>
      </c>
      <c r="W88" s="45">
        <v>109480</v>
      </c>
      <c r="X88" s="45">
        <v>55002</v>
      </c>
      <c r="Y88" s="45">
        <v>42000</v>
      </c>
      <c r="Z88" s="45">
        <v>36750</v>
      </c>
      <c r="AA88" s="20"/>
      <c r="AB88" s="87">
        <f t="shared" si="14"/>
        <v>-27000</v>
      </c>
      <c r="AC88" s="228">
        <f t="shared" si="13"/>
        <v>99.73132724341752</v>
      </c>
    </row>
    <row r="89" spans="1:29" s="125" customFormat="1" ht="17.25">
      <c r="A89" s="237" t="s">
        <v>51</v>
      </c>
      <c r="B89" s="26" t="s">
        <v>71</v>
      </c>
      <c r="C89" s="27"/>
      <c r="D89" s="11"/>
      <c r="E89" s="13"/>
      <c r="F89" s="39"/>
      <c r="G89" s="11"/>
      <c r="H89" s="12"/>
      <c r="I89" s="12"/>
      <c r="J89" s="12"/>
      <c r="K89" s="12"/>
      <c r="L89" s="12"/>
      <c r="M89" s="12"/>
      <c r="N89" s="12"/>
      <c r="O89" s="12"/>
      <c r="P89" s="12"/>
      <c r="Q89" s="12"/>
      <c r="R89" s="12"/>
      <c r="S89" s="12"/>
      <c r="T89" s="12"/>
      <c r="U89" s="12"/>
      <c r="V89" s="12"/>
      <c r="W89" s="12"/>
      <c r="X89" s="12"/>
      <c r="Y89" s="12"/>
      <c r="Z89" s="12"/>
      <c r="AA89" s="20"/>
      <c r="AB89" s="87">
        <f t="shared" si="14"/>
        <v>0</v>
      </c>
      <c r="AC89" s="228" t="e">
        <f t="shared" si="13"/>
        <v>#DIV/0!</v>
      </c>
    </row>
    <row r="90" spans="1:29" s="227" customFormat="1" ht="17.25">
      <c r="A90" s="237">
        <v>1</v>
      </c>
      <c r="B90" s="26" t="s">
        <v>352</v>
      </c>
      <c r="C90" s="237" t="s">
        <v>15</v>
      </c>
      <c r="D90" s="14">
        <v>295</v>
      </c>
      <c r="E90" s="14">
        <v>295</v>
      </c>
      <c r="F90" s="46">
        <v>295</v>
      </c>
      <c r="G90" s="14">
        <f>SUM(H90:Z90)</f>
        <v>295</v>
      </c>
      <c r="H90" s="46">
        <v>23.5</v>
      </c>
      <c r="I90" s="46">
        <v>14.9</v>
      </c>
      <c r="J90" s="46">
        <v>13</v>
      </c>
      <c r="K90" s="46">
        <v>19</v>
      </c>
      <c r="L90" s="46">
        <v>21</v>
      </c>
      <c r="M90" s="46">
        <v>10</v>
      </c>
      <c r="N90" s="46">
        <v>26</v>
      </c>
      <c r="O90" s="46">
        <v>42</v>
      </c>
      <c r="P90" s="46">
        <v>30</v>
      </c>
      <c r="Q90" s="46">
        <v>7</v>
      </c>
      <c r="R90" s="46">
        <v>7</v>
      </c>
      <c r="S90" s="46">
        <v>20.6</v>
      </c>
      <c r="T90" s="46">
        <v>10.8</v>
      </c>
      <c r="U90" s="46">
        <v>1</v>
      </c>
      <c r="V90" s="46">
        <v>24</v>
      </c>
      <c r="W90" s="46">
        <v>9</v>
      </c>
      <c r="X90" s="46">
        <v>1.7</v>
      </c>
      <c r="Y90" s="46">
        <v>13</v>
      </c>
      <c r="Z90" s="46">
        <v>1.5</v>
      </c>
      <c r="AA90" s="20"/>
      <c r="AB90" s="87">
        <f t="shared" si="14"/>
        <v>0</v>
      </c>
      <c r="AC90" s="228">
        <f t="shared" si="13"/>
        <v>100</v>
      </c>
    </row>
    <row r="91" spans="1:29" s="227" customFormat="1" ht="17.25">
      <c r="A91" s="237">
        <v>2</v>
      </c>
      <c r="B91" s="26" t="s">
        <v>27</v>
      </c>
      <c r="C91" s="237" t="s">
        <v>17</v>
      </c>
      <c r="D91" s="14">
        <f>D92+D93</f>
        <v>440.3</v>
      </c>
      <c r="E91" s="14">
        <f>E92+E93</f>
        <v>443</v>
      </c>
      <c r="F91" s="14">
        <f>F92+F93</f>
        <v>443</v>
      </c>
      <c r="G91" s="14">
        <f>SUM(H91:Z91)</f>
        <v>447.1</v>
      </c>
      <c r="H91" s="14">
        <v>30.8</v>
      </c>
      <c r="I91" s="14">
        <v>20.8</v>
      </c>
      <c r="J91" s="14">
        <v>19.2</v>
      </c>
      <c r="K91" s="14">
        <v>25.9</v>
      </c>
      <c r="L91" s="14">
        <v>28</v>
      </c>
      <c r="M91" s="14">
        <v>11.3</v>
      </c>
      <c r="N91" s="14">
        <v>38.01</v>
      </c>
      <c r="O91" s="14">
        <v>57.3</v>
      </c>
      <c r="P91" s="14">
        <v>43.2</v>
      </c>
      <c r="Q91" s="14">
        <v>11.3</v>
      </c>
      <c r="R91" s="14">
        <v>11.29</v>
      </c>
      <c r="S91" s="14">
        <v>28.8</v>
      </c>
      <c r="T91" s="14">
        <v>13</v>
      </c>
      <c r="U91" s="14">
        <v>47</v>
      </c>
      <c r="V91" s="14">
        <v>30</v>
      </c>
      <c r="W91" s="14">
        <v>11</v>
      </c>
      <c r="X91" s="14">
        <v>2.1</v>
      </c>
      <c r="Y91" s="14">
        <v>16.2</v>
      </c>
      <c r="Z91" s="14">
        <v>1.9</v>
      </c>
      <c r="AA91" s="20"/>
      <c r="AB91" s="87">
        <f t="shared" si="14"/>
        <v>2.6999999999999886</v>
      </c>
      <c r="AC91" s="228">
        <f t="shared" si="13"/>
        <v>100</v>
      </c>
    </row>
    <row r="92" spans="1:29" s="125" customFormat="1" ht="17.25">
      <c r="A92" s="27" t="s">
        <v>18</v>
      </c>
      <c r="B92" s="28" t="s">
        <v>49</v>
      </c>
      <c r="C92" s="27" t="s">
        <v>17</v>
      </c>
      <c r="D92" s="11">
        <v>427</v>
      </c>
      <c r="E92" s="11">
        <v>430</v>
      </c>
      <c r="F92" s="11">
        <v>430</v>
      </c>
      <c r="G92" s="11">
        <f>SUM(H92:Z92)</f>
        <v>433.99999999999994</v>
      </c>
      <c r="H92" s="39">
        <v>30</v>
      </c>
      <c r="I92" s="39">
        <v>20</v>
      </c>
      <c r="J92" s="39">
        <v>18</v>
      </c>
      <c r="K92" s="39">
        <v>25</v>
      </c>
      <c r="L92" s="39">
        <v>28</v>
      </c>
      <c r="M92" s="39">
        <v>11</v>
      </c>
      <c r="N92" s="39">
        <v>37.41</v>
      </c>
      <c r="O92" s="39">
        <v>57</v>
      </c>
      <c r="P92" s="39">
        <v>43</v>
      </c>
      <c r="Q92" s="39">
        <v>9</v>
      </c>
      <c r="R92" s="39">
        <v>9.69</v>
      </c>
      <c r="S92" s="39">
        <v>26</v>
      </c>
      <c r="T92" s="39">
        <v>13</v>
      </c>
      <c r="U92" s="39">
        <v>47</v>
      </c>
      <c r="V92" s="39">
        <v>30</v>
      </c>
      <c r="W92" s="39">
        <v>11</v>
      </c>
      <c r="X92" s="39">
        <v>2</v>
      </c>
      <c r="Y92" s="39">
        <v>15</v>
      </c>
      <c r="Z92" s="39">
        <v>1.9</v>
      </c>
      <c r="AA92" s="20"/>
      <c r="AB92" s="87">
        <f t="shared" si="14"/>
        <v>3</v>
      </c>
      <c r="AC92" s="228">
        <f t="shared" si="13"/>
        <v>100</v>
      </c>
    </row>
    <row r="93" spans="1:30" s="125" customFormat="1" ht="18.75">
      <c r="A93" s="27" t="s">
        <v>22</v>
      </c>
      <c r="B93" s="28" t="s">
        <v>50</v>
      </c>
      <c r="C93" s="27" t="s">
        <v>17</v>
      </c>
      <c r="D93" s="11">
        <v>13.3</v>
      </c>
      <c r="E93" s="11">
        <v>13</v>
      </c>
      <c r="F93" s="11">
        <v>13</v>
      </c>
      <c r="G93" s="11">
        <f>SUM(H93:Z93)</f>
        <v>13.1</v>
      </c>
      <c r="H93" s="39">
        <v>0.8</v>
      </c>
      <c r="I93" s="39">
        <v>0.8</v>
      </c>
      <c r="J93" s="39">
        <v>1.2</v>
      </c>
      <c r="K93" s="39">
        <v>0.9</v>
      </c>
      <c r="L93" s="39"/>
      <c r="M93" s="39">
        <v>0.3</v>
      </c>
      <c r="N93" s="39">
        <v>0.6</v>
      </c>
      <c r="O93" s="39">
        <v>0.3</v>
      </c>
      <c r="P93" s="39">
        <v>0.2</v>
      </c>
      <c r="Q93" s="39">
        <v>2.3</v>
      </c>
      <c r="R93" s="39">
        <v>1.6</v>
      </c>
      <c r="S93" s="39">
        <v>2.8</v>
      </c>
      <c r="T93" s="39"/>
      <c r="U93" s="39"/>
      <c r="V93" s="39"/>
      <c r="W93" s="39"/>
      <c r="X93" s="39">
        <v>0.1</v>
      </c>
      <c r="Y93" s="39">
        <v>1.2</v>
      </c>
      <c r="Z93" s="39"/>
      <c r="AA93" s="20"/>
      <c r="AB93" s="87">
        <f t="shared" si="14"/>
        <v>-0.3000000000000007</v>
      </c>
      <c r="AC93" s="228">
        <f t="shared" si="13"/>
        <v>100</v>
      </c>
      <c r="AD93" s="86"/>
    </row>
    <row r="94" spans="1:30" s="125" customFormat="1" ht="18.75">
      <c r="A94" s="237" t="s">
        <v>140</v>
      </c>
      <c r="B94" s="26" t="s">
        <v>70</v>
      </c>
      <c r="C94" s="27"/>
      <c r="D94" s="11"/>
      <c r="E94" s="13"/>
      <c r="F94" s="39"/>
      <c r="G94" s="14">
        <v>0</v>
      </c>
      <c r="H94" s="12"/>
      <c r="I94" s="12"/>
      <c r="J94" s="12"/>
      <c r="K94" s="12"/>
      <c r="L94" s="12"/>
      <c r="M94" s="12"/>
      <c r="N94" s="23"/>
      <c r="O94" s="12"/>
      <c r="P94" s="12"/>
      <c r="Q94" s="12"/>
      <c r="R94" s="12"/>
      <c r="S94" s="12"/>
      <c r="T94" s="12"/>
      <c r="U94" s="12"/>
      <c r="V94" s="12"/>
      <c r="W94" s="12"/>
      <c r="X94" s="12"/>
      <c r="Y94" s="12"/>
      <c r="Z94" s="12"/>
      <c r="AA94" s="20"/>
      <c r="AB94" s="87">
        <f t="shared" si="14"/>
        <v>0</v>
      </c>
      <c r="AC94" s="228" t="e">
        <f t="shared" si="13"/>
        <v>#DIV/0!</v>
      </c>
      <c r="AD94" s="86"/>
    </row>
    <row r="95" spans="1:29" s="227" customFormat="1" ht="17.25">
      <c r="A95" s="237">
        <v>1</v>
      </c>
      <c r="B95" s="26" t="s">
        <v>52</v>
      </c>
      <c r="C95" s="237" t="s">
        <v>15</v>
      </c>
      <c r="D95" s="47">
        <f>+D96+D97+D98+D99+D103</f>
        <v>146.48</v>
      </c>
      <c r="E95" s="47">
        <f>+E96+E97+E98+E99+E103</f>
        <v>100</v>
      </c>
      <c r="F95" s="47">
        <f>+F96+F97+F98+F99+F103</f>
        <v>70</v>
      </c>
      <c r="G95" s="14">
        <f>+G96+G97+G98+G99+G101</f>
        <v>2685</v>
      </c>
      <c r="H95" s="14">
        <f>+H96+H97+H98+H99+H101</f>
        <v>15</v>
      </c>
      <c r="I95" s="14">
        <f aca="true" t="shared" si="15" ref="I95:Z95">+I96+I97+I98+I99+I101</f>
        <v>135</v>
      </c>
      <c r="J95" s="14">
        <f t="shared" si="15"/>
        <v>70</v>
      </c>
      <c r="K95" s="14">
        <f t="shared" si="15"/>
        <v>50</v>
      </c>
      <c r="L95" s="14">
        <f t="shared" si="15"/>
        <v>100</v>
      </c>
      <c r="M95" s="14">
        <f t="shared" si="15"/>
        <v>0</v>
      </c>
      <c r="N95" s="14">
        <f t="shared" si="15"/>
        <v>200</v>
      </c>
      <c r="O95" s="14">
        <f t="shared" si="15"/>
        <v>250</v>
      </c>
      <c r="P95" s="14">
        <f t="shared" si="15"/>
        <v>200</v>
      </c>
      <c r="Q95" s="14">
        <f t="shared" si="15"/>
        <v>150</v>
      </c>
      <c r="R95" s="14">
        <f t="shared" si="15"/>
        <v>100</v>
      </c>
      <c r="S95" s="14">
        <f t="shared" si="15"/>
        <v>275</v>
      </c>
      <c r="T95" s="14">
        <f t="shared" si="15"/>
        <v>100</v>
      </c>
      <c r="U95" s="14">
        <f t="shared" si="15"/>
        <v>65</v>
      </c>
      <c r="V95" s="14">
        <f t="shared" si="15"/>
        <v>175</v>
      </c>
      <c r="W95" s="14">
        <f t="shared" si="15"/>
        <v>210</v>
      </c>
      <c r="X95" s="14">
        <f t="shared" si="15"/>
        <v>215</v>
      </c>
      <c r="Y95" s="14">
        <f t="shared" si="15"/>
        <v>175</v>
      </c>
      <c r="Z95" s="14">
        <f t="shared" si="15"/>
        <v>200</v>
      </c>
      <c r="AA95" s="20"/>
      <c r="AB95" s="87">
        <f t="shared" si="14"/>
        <v>-76.47999999999999</v>
      </c>
      <c r="AC95" s="228">
        <f t="shared" si="13"/>
        <v>70</v>
      </c>
    </row>
    <row r="96" spans="1:30" s="125" customFormat="1" ht="18.75">
      <c r="A96" s="27" t="s">
        <v>8</v>
      </c>
      <c r="B96" s="28" t="s">
        <v>53</v>
      </c>
      <c r="C96" s="27" t="s">
        <v>15</v>
      </c>
      <c r="D96" s="11">
        <v>80</v>
      </c>
      <c r="E96" s="11">
        <v>50</v>
      </c>
      <c r="F96" s="39">
        <v>50</v>
      </c>
      <c r="G96" s="11">
        <f>SUM(H96:Z96)</f>
        <v>70</v>
      </c>
      <c r="H96" s="23"/>
      <c r="I96" s="23">
        <v>15</v>
      </c>
      <c r="J96" s="23"/>
      <c r="K96" s="23"/>
      <c r="L96" s="23"/>
      <c r="M96" s="23"/>
      <c r="N96" s="23"/>
      <c r="O96" s="23"/>
      <c r="P96" s="23"/>
      <c r="Q96" s="23"/>
      <c r="R96" s="23"/>
      <c r="S96" s="23">
        <v>10</v>
      </c>
      <c r="T96" s="23"/>
      <c r="U96" s="23">
        <v>15</v>
      </c>
      <c r="V96" s="23">
        <v>10</v>
      </c>
      <c r="W96" s="23">
        <v>10</v>
      </c>
      <c r="X96" s="23"/>
      <c r="Y96" s="12">
        <v>10</v>
      </c>
      <c r="Z96" s="12"/>
      <c r="AA96" s="20"/>
      <c r="AB96" s="87">
        <f t="shared" si="14"/>
        <v>-30</v>
      </c>
      <c r="AC96" s="228">
        <f t="shared" si="13"/>
        <v>100</v>
      </c>
      <c r="AD96" s="86"/>
    </row>
    <row r="97" spans="1:30" s="125" customFormat="1" ht="18.75">
      <c r="A97" s="29" t="s">
        <v>8</v>
      </c>
      <c r="B97" s="28" t="s">
        <v>73</v>
      </c>
      <c r="C97" s="27" t="s">
        <v>15</v>
      </c>
      <c r="D97" s="11">
        <v>20</v>
      </c>
      <c r="E97" s="13"/>
      <c r="F97" s="39"/>
      <c r="G97" s="11"/>
      <c r="H97" s="39"/>
      <c r="I97" s="39"/>
      <c r="J97" s="39"/>
      <c r="K97" s="39"/>
      <c r="L97" s="39"/>
      <c r="M97" s="39"/>
      <c r="N97" s="39"/>
      <c r="O97" s="39"/>
      <c r="P97" s="39"/>
      <c r="Q97" s="39"/>
      <c r="R97" s="39"/>
      <c r="S97" s="39"/>
      <c r="T97" s="39"/>
      <c r="U97" s="39"/>
      <c r="V97" s="39"/>
      <c r="W97" s="39"/>
      <c r="X97" s="39"/>
      <c r="Y97" s="39"/>
      <c r="Z97" s="39"/>
      <c r="AA97" s="9"/>
      <c r="AB97" s="87">
        <f t="shared" si="14"/>
        <v>-20</v>
      </c>
      <c r="AC97" s="228" t="e">
        <f t="shared" si="13"/>
        <v>#DIV/0!</v>
      </c>
      <c r="AD97" s="86"/>
    </row>
    <row r="98" spans="1:30" s="125" customFormat="1" ht="18.75">
      <c r="A98" s="29" t="s">
        <v>8</v>
      </c>
      <c r="B98" s="28" t="s">
        <v>75</v>
      </c>
      <c r="C98" s="27" t="s">
        <v>15</v>
      </c>
      <c r="D98" s="11">
        <v>16.88</v>
      </c>
      <c r="E98" s="13"/>
      <c r="F98" s="39">
        <v>20</v>
      </c>
      <c r="G98" s="11"/>
      <c r="H98" s="39"/>
      <c r="I98" s="39"/>
      <c r="J98" s="39"/>
      <c r="K98" s="39"/>
      <c r="L98" s="39"/>
      <c r="M98" s="39"/>
      <c r="N98" s="39"/>
      <c r="O98" s="39"/>
      <c r="P98" s="39"/>
      <c r="Q98" s="39"/>
      <c r="R98" s="39"/>
      <c r="S98" s="39"/>
      <c r="T98" s="39"/>
      <c r="U98" s="39"/>
      <c r="V98" s="39"/>
      <c r="W98" s="39"/>
      <c r="X98" s="39"/>
      <c r="Y98" s="39"/>
      <c r="Z98" s="39"/>
      <c r="AA98" s="9"/>
      <c r="AB98" s="87">
        <f t="shared" si="14"/>
        <v>3.120000000000001</v>
      </c>
      <c r="AC98" s="228" t="e">
        <f t="shared" si="13"/>
        <v>#DIV/0!</v>
      </c>
      <c r="AD98" s="86"/>
    </row>
    <row r="99" spans="1:30" s="125" customFormat="1" ht="18.75">
      <c r="A99" s="27" t="s">
        <v>8</v>
      </c>
      <c r="B99" s="28" t="s">
        <v>74</v>
      </c>
      <c r="C99" s="27" t="s">
        <v>15</v>
      </c>
      <c r="D99" s="11">
        <v>29.6</v>
      </c>
      <c r="E99" s="11">
        <v>50</v>
      </c>
      <c r="F99" s="11"/>
      <c r="G99" s="11">
        <f>SUM(H99:Z99)</f>
        <v>100</v>
      </c>
      <c r="H99" s="11"/>
      <c r="I99" s="11">
        <v>20</v>
      </c>
      <c r="J99" s="11">
        <v>20</v>
      </c>
      <c r="K99" s="11"/>
      <c r="L99" s="11"/>
      <c r="M99" s="11"/>
      <c r="N99" s="11"/>
      <c r="O99" s="11"/>
      <c r="P99" s="11"/>
      <c r="Q99" s="11"/>
      <c r="R99" s="11"/>
      <c r="S99" s="11">
        <v>15</v>
      </c>
      <c r="T99" s="11"/>
      <c r="U99" s="11"/>
      <c r="V99" s="11">
        <v>15</v>
      </c>
      <c r="W99" s="11"/>
      <c r="X99" s="11">
        <v>15</v>
      </c>
      <c r="Y99" s="11">
        <v>15</v>
      </c>
      <c r="Z99" s="23"/>
      <c r="AA99" s="20"/>
      <c r="AB99" s="87">
        <f t="shared" si="14"/>
        <v>-29.6</v>
      </c>
      <c r="AC99" s="228">
        <f t="shared" si="13"/>
        <v>0</v>
      </c>
      <c r="AD99" s="86"/>
    </row>
    <row r="100" spans="1:30" s="224" customFormat="1" ht="18.75">
      <c r="A100" s="27" t="s">
        <v>8</v>
      </c>
      <c r="B100" s="28" t="s">
        <v>54</v>
      </c>
      <c r="C100" s="27" t="s">
        <v>15</v>
      </c>
      <c r="D100" s="11">
        <v>1566.09</v>
      </c>
      <c r="E100" s="11">
        <v>1666.09</v>
      </c>
      <c r="F100" s="39">
        <v>2554.47</v>
      </c>
      <c r="G100" s="11">
        <f>F100+G101</f>
        <v>5069.469999999999</v>
      </c>
      <c r="H100" s="23"/>
      <c r="I100" s="23"/>
      <c r="J100" s="23"/>
      <c r="K100" s="23"/>
      <c r="L100" s="23"/>
      <c r="M100" s="23"/>
      <c r="N100" s="23"/>
      <c r="O100" s="23"/>
      <c r="P100" s="23"/>
      <c r="Q100" s="23"/>
      <c r="R100" s="23"/>
      <c r="S100" s="23"/>
      <c r="T100" s="23"/>
      <c r="U100" s="23"/>
      <c r="V100" s="23"/>
      <c r="W100" s="23"/>
      <c r="X100" s="23"/>
      <c r="Y100" s="23"/>
      <c r="Z100" s="23"/>
      <c r="AA100" s="20"/>
      <c r="AB100" s="317" t="s">
        <v>438</v>
      </c>
      <c r="AC100" s="86"/>
      <c r="AD100" s="225"/>
    </row>
    <row r="101" spans="1:30" s="224" customFormat="1" ht="18.75">
      <c r="A101" s="362"/>
      <c r="B101" s="363" t="s">
        <v>55</v>
      </c>
      <c r="C101" s="362"/>
      <c r="D101" s="364">
        <v>149.52</v>
      </c>
      <c r="E101" s="364">
        <v>100</v>
      </c>
      <c r="F101" s="364">
        <v>980</v>
      </c>
      <c r="G101" s="364">
        <f>SUM(H101:Z101)</f>
        <v>2515</v>
      </c>
      <c r="H101" s="11">
        <f aca="true" t="shared" si="16" ref="H101:Z101">H102</f>
        <v>15</v>
      </c>
      <c r="I101" s="364">
        <f t="shared" si="16"/>
        <v>100</v>
      </c>
      <c r="J101" s="11">
        <f t="shared" si="16"/>
        <v>50</v>
      </c>
      <c r="K101" s="364">
        <f t="shared" si="16"/>
        <v>50</v>
      </c>
      <c r="L101" s="11">
        <f t="shared" si="16"/>
        <v>100</v>
      </c>
      <c r="M101" s="364">
        <f t="shared" si="16"/>
        <v>0</v>
      </c>
      <c r="N101" s="364">
        <f t="shared" si="16"/>
        <v>200</v>
      </c>
      <c r="O101" s="11">
        <f t="shared" si="16"/>
        <v>250</v>
      </c>
      <c r="P101" s="11">
        <f t="shared" si="16"/>
        <v>200</v>
      </c>
      <c r="Q101" s="11">
        <f t="shared" si="16"/>
        <v>150</v>
      </c>
      <c r="R101" s="11">
        <f t="shared" si="16"/>
        <v>100</v>
      </c>
      <c r="S101" s="11">
        <f t="shared" si="16"/>
        <v>250</v>
      </c>
      <c r="T101" s="11">
        <f t="shared" si="16"/>
        <v>100</v>
      </c>
      <c r="U101" s="11">
        <f t="shared" si="16"/>
        <v>50</v>
      </c>
      <c r="V101" s="11">
        <f t="shared" si="16"/>
        <v>150</v>
      </c>
      <c r="W101" s="11">
        <f t="shared" si="16"/>
        <v>200</v>
      </c>
      <c r="X101" s="11">
        <f t="shared" si="16"/>
        <v>200</v>
      </c>
      <c r="Y101" s="11">
        <f t="shared" si="16"/>
        <v>150</v>
      </c>
      <c r="Z101" s="364">
        <f t="shared" si="16"/>
        <v>200</v>
      </c>
      <c r="AA101" s="365"/>
      <c r="AB101" s="317"/>
      <c r="AC101" s="225"/>
      <c r="AD101" s="225"/>
    </row>
    <row r="102" spans="1:30" s="224" customFormat="1" ht="18.75">
      <c r="A102" s="362"/>
      <c r="B102" s="363" t="s">
        <v>443</v>
      </c>
      <c r="C102" s="362"/>
      <c r="D102" s="364"/>
      <c r="E102" s="364"/>
      <c r="F102" s="366"/>
      <c r="G102" s="364">
        <f>SUM(H102:Z102)</f>
        <v>2515</v>
      </c>
      <c r="H102" s="23">
        <v>15</v>
      </c>
      <c r="I102" s="367">
        <v>100</v>
      </c>
      <c r="J102" s="23">
        <v>50</v>
      </c>
      <c r="K102" s="367">
        <v>50</v>
      </c>
      <c r="L102" s="23">
        <v>100</v>
      </c>
      <c r="M102" s="367"/>
      <c r="N102" s="367">
        <v>200</v>
      </c>
      <c r="O102" s="23">
        <v>250</v>
      </c>
      <c r="P102" s="23">
        <v>200</v>
      </c>
      <c r="Q102" s="23">
        <v>150</v>
      </c>
      <c r="R102" s="23">
        <v>100</v>
      </c>
      <c r="S102" s="23">
        <v>250</v>
      </c>
      <c r="T102" s="23">
        <v>100</v>
      </c>
      <c r="U102" s="23">
        <v>50</v>
      </c>
      <c r="V102" s="23">
        <v>150</v>
      </c>
      <c r="W102" s="23">
        <v>200</v>
      </c>
      <c r="X102" s="23">
        <v>200</v>
      </c>
      <c r="Y102" s="23">
        <v>150</v>
      </c>
      <c r="Z102" s="367">
        <v>200</v>
      </c>
      <c r="AA102" s="365"/>
      <c r="AB102" s="317"/>
      <c r="AC102" s="225"/>
      <c r="AD102" s="225"/>
    </row>
    <row r="103" spans="1:30" s="224" customFormat="1" ht="24" customHeight="1">
      <c r="A103" s="368" t="s">
        <v>8</v>
      </c>
      <c r="B103" s="363" t="s">
        <v>444</v>
      </c>
      <c r="C103" s="362"/>
      <c r="D103" s="364"/>
      <c r="E103" s="364"/>
      <c r="F103" s="364"/>
      <c r="G103" s="364">
        <f>SUM(H103:Z103)</f>
        <v>4300</v>
      </c>
      <c r="H103" s="23"/>
      <c r="I103" s="367">
        <v>300</v>
      </c>
      <c r="J103" s="23"/>
      <c r="K103" s="367">
        <v>1000</v>
      </c>
      <c r="L103" s="23">
        <v>500</v>
      </c>
      <c r="M103" s="367"/>
      <c r="N103" s="367">
        <v>300</v>
      </c>
      <c r="O103" s="23"/>
      <c r="P103" s="23"/>
      <c r="Q103" s="23"/>
      <c r="R103" s="23">
        <v>200</v>
      </c>
      <c r="S103" s="23">
        <v>500</v>
      </c>
      <c r="T103" s="23">
        <v>500</v>
      </c>
      <c r="U103" s="23"/>
      <c r="V103" s="23"/>
      <c r="W103" s="23"/>
      <c r="X103" s="23"/>
      <c r="Y103" s="23"/>
      <c r="Z103" s="367">
        <v>1000</v>
      </c>
      <c r="AA103" s="365"/>
      <c r="AB103" s="317"/>
      <c r="AC103" s="369"/>
      <c r="AD103" s="226"/>
    </row>
    <row r="104" spans="1:29" s="108" customFormat="1" ht="24" customHeight="1">
      <c r="A104" s="237">
        <v>2</v>
      </c>
      <c r="B104" s="26" t="s">
        <v>56</v>
      </c>
      <c r="C104" s="237" t="s">
        <v>15</v>
      </c>
      <c r="D104" s="14">
        <v>43350.82</v>
      </c>
      <c r="E104" s="14">
        <v>44186.420000000006</v>
      </c>
      <c r="F104" s="14">
        <v>44186.420000000006</v>
      </c>
      <c r="G104" s="14">
        <v>45421.27</v>
      </c>
      <c r="H104" s="23"/>
      <c r="I104" s="23"/>
      <c r="J104" s="23"/>
      <c r="K104" s="23"/>
      <c r="L104" s="23"/>
      <c r="M104" s="23"/>
      <c r="N104" s="23"/>
      <c r="O104" s="23"/>
      <c r="P104" s="23"/>
      <c r="Q104" s="23"/>
      <c r="R104" s="23"/>
      <c r="S104" s="23"/>
      <c r="T104" s="23"/>
      <c r="U104" s="23"/>
      <c r="V104" s="23"/>
      <c r="W104" s="23"/>
      <c r="X104" s="23"/>
      <c r="Y104" s="23"/>
      <c r="Z104" s="23"/>
      <c r="AA104" s="307"/>
      <c r="AB104" s="88">
        <v>43945.22</v>
      </c>
      <c r="AC104" s="227"/>
    </row>
    <row r="105" spans="1:28" s="227" customFormat="1" ht="16.5">
      <c r="A105" s="237">
        <v>3</v>
      </c>
      <c r="B105" s="26" t="s">
        <v>353</v>
      </c>
      <c r="C105" s="237" t="s">
        <v>15</v>
      </c>
      <c r="D105" s="14">
        <f>D106+D107</f>
        <v>6175.89</v>
      </c>
      <c r="E105" s="14">
        <f>E106+E107</f>
        <v>6425.89</v>
      </c>
      <c r="F105" s="14">
        <f>F106+F107</f>
        <v>6426.09</v>
      </c>
      <c r="G105" s="14">
        <f>G106+G107</f>
        <v>3258.9700000000003</v>
      </c>
      <c r="H105" s="23"/>
      <c r="I105" s="23"/>
      <c r="J105" s="23"/>
      <c r="K105" s="23"/>
      <c r="L105" s="23"/>
      <c r="M105" s="23"/>
      <c r="N105" s="23"/>
      <c r="O105" s="23"/>
      <c r="P105" s="23"/>
      <c r="Q105" s="23"/>
      <c r="R105" s="23"/>
      <c r="S105" s="23"/>
      <c r="T105" s="23"/>
      <c r="U105" s="23"/>
      <c r="V105" s="23"/>
      <c r="W105" s="23"/>
      <c r="X105" s="23"/>
      <c r="Y105" s="23"/>
      <c r="Z105" s="23"/>
      <c r="AA105" s="20"/>
      <c r="AB105" s="88"/>
    </row>
    <row r="106" spans="1:30" s="125" customFormat="1" ht="18.75">
      <c r="A106" s="27" t="s">
        <v>57</v>
      </c>
      <c r="B106" s="28" t="s">
        <v>58</v>
      </c>
      <c r="C106" s="27" t="s">
        <v>15</v>
      </c>
      <c r="D106" s="11">
        <v>700</v>
      </c>
      <c r="E106" s="11">
        <v>250</v>
      </c>
      <c r="F106" s="11">
        <v>250</v>
      </c>
      <c r="G106" s="14">
        <v>0</v>
      </c>
      <c r="H106" s="23"/>
      <c r="I106" s="23"/>
      <c r="J106" s="23"/>
      <c r="K106" s="23"/>
      <c r="L106" s="23"/>
      <c r="M106" s="23"/>
      <c r="N106" s="23"/>
      <c r="O106" s="23"/>
      <c r="P106" s="23"/>
      <c r="Q106" s="23"/>
      <c r="R106" s="23"/>
      <c r="S106" s="23"/>
      <c r="T106" s="23"/>
      <c r="U106" s="23"/>
      <c r="V106" s="23"/>
      <c r="W106" s="23"/>
      <c r="X106" s="23"/>
      <c r="Y106" s="23"/>
      <c r="Z106" s="23"/>
      <c r="AA106" s="20"/>
      <c r="AB106" s="88"/>
      <c r="AC106" s="86"/>
      <c r="AD106" s="86"/>
    </row>
    <row r="107" spans="1:30" s="125" customFormat="1" ht="18.75">
      <c r="A107" s="27" t="s">
        <v>59</v>
      </c>
      <c r="B107" s="28" t="s">
        <v>60</v>
      </c>
      <c r="C107" s="27" t="s">
        <v>15</v>
      </c>
      <c r="D107" s="11">
        <v>5475.89</v>
      </c>
      <c r="E107" s="11">
        <v>6175.89</v>
      </c>
      <c r="F107" s="11">
        <v>6176.09</v>
      </c>
      <c r="G107" s="11">
        <f>SUM(H107:Z107)</f>
        <v>3258.9700000000003</v>
      </c>
      <c r="H107" s="23">
        <v>146.7</v>
      </c>
      <c r="I107" s="23">
        <v>238.9</v>
      </c>
      <c r="J107" s="23">
        <v>0</v>
      </c>
      <c r="K107" s="23">
        <v>358.82</v>
      </c>
      <c r="L107" s="23">
        <v>271</v>
      </c>
      <c r="M107" s="23">
        <v>0</v>
      </c>
      <c r="N107" s="23">
        <v>227.5</v>
      </c>
      <c r="O107" s="23">
        <v>445.22999999999996</v>
      </c>
      <c r="P107" s="23">
        <v>300.63</v>
      </c>
      <c r="Q107" s="23">
        <v>0</v>
      </c>
      <c r="R107" s="23">
        <v>0</v>
      </c>
      <c r="S107" s="23">
        <v>339.70000000000005</v>
      </c>
      <c r="T107" s="23">
        <v>90.7</v>
      </c>
      <c r="U107" s="23">
        <v>220</v>
      </c>
      <c r="V107" s="23">
        <v>286.1</v>
      </c>
      <c r="W107" s="23">
        <v>52</v>
      </c>
      <c r="X107" s="23">
        <v>68.3</v>
      </c>
      <c r="Y107" s="23">
        <v>0</v>
      </c>
      <c r="Z107" s="23">
        <v>213.39</v>
      </c>
      <c r="AA107" s="319" t="s">
        <v>425</v>
      </c>
      <c r="AB107" s="89">
        <f>F107-G107</f>
        <v>2917.12</v>
      </c>
      <c r="AC107" s="86" t="s">
        <v>437</v>
      </c>
      <c r="AD107" s="86"/>
    </row>
    <row r="108" spans="1:28" s="125" customFormat="1" ht="16.5">
      <c r="A108" s="27"/>
      <c r="B108" s="28" t="s">
        <v>61</v>
      </c>
      <c r="C108" s="27" t="s">
        <v>15</v>
      </c>
      <c r="D108" s="11">
        <v>5040.46</v>
      </c>
      <c r="E108" s="11">
        <v>5740.46</v>
      </c>
      <c r="F108" s="11">
        <v>5740.66</v>
      </c>
      <c r="G108" s="11">
        <f>SUM(H108:Z108)</f>
        <v>3083.3700000000003</v>
      </c>
      <c r="H108" s="11">
        <v>146.7</v>
      </c>
      <c r="I108" s="11">
        <v>238.9</v>
      </c>
      <c r="J108" s="11"/>
      <c r="K108" s="11">
        <v>330.31</v>
      </c>
      <c r="L108" s="11">
        <v>271</v>
      </c>
      <c r="M108" s="11"/>
      <c r="N108" s="11">
        <v>227.5</v>
      </c>
      <c r="O108" s="11">
        <v>445.22999999999996</v>
      </c>
      <c r="P108" s="11">
        <v>300.63</v>
      </c>
      <c r="Q108" s="11"/>
      <c r="R108" s="11"/>
      <c r="S108" s="11">
        <v>339.70000000000005</v>
      </c>
      <c r="T108" s="11">
        <v>90.7</v>
      </c>
      <c r="U108" s="11">
        <v>220</v>
      </c>
      <c r="V108" s="11">
        <v>286.1</v>
      </c>
      <c r="W108" s="11">
        <v>52</v>
      </c>
      <c r="X108" s="11">
        <v>68.3</v>
      </c>
      <c r="Y108" s="12"/>
      <c r="Z108" s="12">
        <v>66.3</v>
      </c>
      <c r="AA108" s="320"/>
      <c r="AB108" s="89"/>
    </row>
    <row r="109" spans="1:30" s="125" customFormat="1" ht="18.75">
      <c r="A109" s="27"/>
      <c r="B109" s="28" t="s">
        <v>62</v>
      </c>
      <c r="C109" s="27" t="s">
        <v>15</v>
      </c>
      <c r="D109" s="11">
        <v>435.43</v>
      </c>
      <c r="E109" s="11">
        <v>435.43</v>
      </c>
      <c r="F109" s="11">
        <v>435.43</v>
      </c>
      <c r="G109" s="11">
        <f>SUM(H109:Z109)</f>
        <v>175.6</v>
      </c>
      <c r="H109" s="39"/>
      <c r="I109" s="39"/>
      <c r="J109" s="39"/>
      <c r="K109" s="39">
        <v>28.51</v>
      </c>
      <c r="L109" s="39"/>
      <c r="M109" s="39"/>
      <c r="N109" s="39"/>
      <c r="O109" s="39"/>
      <c r="P109" s="39"/>
      <c r="Q109" s="39"/>
      <c r="R109" s="39"/>
      <c r="S109" s="39"/>
      <c r="T109" s="39"/>
      <c r="U109" s="39"/>
      <c r="V109" s="39"/>
      <c r="W109" s="39"/>
      <c r="X109" s="39"/>
      <c r="Y109" s="39"/>
      <c r="Z109" s="39">
        <v>147.09</v>
      </c>
      <c r="AA109" s="320"/>
      <c r="AB109" s="89"/>
      <c r="AC109" s="86"/>
      <c r="AD109" s="86"/>
    </row>
    <row r="110" spans="1:28" s="227" customFormat="1" ht="20.25" customHeight="1">
      <c r="A110" s="237">
        <v>4</v>
      </c>
      <c r="B110" s="26" t="s">
        <v>63</v>
      </c>
      <c r="C110" s="237" t="s">
        <v>12</v>
      </c>
      <c r="D110" s="14">
        <v>38.7</v>
      </c>
      <c r="E110" s="14">
        <v>40</v>
      </c>
      <c r="F110" s="46">
        <v>40</v>
      </c>
      <c r="G110" s="14">
        <v>41</v>
      </c>
      <c r="H110" s="39"/>
      <c r="I110" s="39"/>
      <c r="J110" s="39"/>
      <c r="K110" s="39"/>
      <c r="L110" s="39"/>
      <c r="M110" s="39"/>
      <c r="N110" s="39"/>
      <c r="O110" s="39"/>
      <c r="P110" s="39"/>
      <c r="Q110" s="39"/>
      <c r="R110" s="39"/>
      <c r="S110" s="39"/>
      <c r="T110" s="39"/>
      <c r="U110" s="39"/>
      <c r="V110" s="39"/>
      <c r="W110" s="39"/>
      <c r="X110" s="39"/>
      <c r="Y110" s="39"/>
      <c r="Z110" s="39"/>
      <c r="AA110" s="30"/>
      <c r="AB110" s="88"/>
    </row>
    <row r="111" spans="1:28" ht="12.75" customHeight="1" thickBot="1">
      <c r="A111" s="121"/>
      <c r="B111" s="122"/>
      <c r="C111" s="121"/>
      <c r="D111" s="123"/>
      <c r="E111" s="33"/>
      <c r="F111" s="114"/>
      <c r="G111" s="236"/>
      <c r="H111" s="374"/>
      <c r="I111" s="114"/>
      <c r="J111" s="374"/>
      <c r="K111" s="114"/>
      <c r="L111" s="374"/>
      <c r="M111" s="114"/>
      <c r="N111" s="114"/>
      <c r="O111" s="374"/>
      <c r="P111" s="374"/>
      <c r="Q111" s="374"/>
      <c r="R111" s="374"/>
      <c r="S111" s="374"/>
      <c r="T111" s="374"/>
      <c r="U111" s="374"/>
      <c r="V111" s="374"/>
      <c r="W111" s="374"/>
      <c r="X111" s="374"/>
      <c r="Y111" s="374"/>
      <c r="Z111" s="114"/>
      <c r="AA111" s="121"/>
      <c r="AB111" s="124"/>
    </row>
    <row r="112" spans="1:27" ht="17.25" thickTop="1">
      <c r="A112" s="85"/>
      <c r="B112" s="125"/>
      <c r="C112" s="85"/>
      <c r="D112" s="85"/>
      <c r="E112" s="85"/>
      <c r="AA112" s="125"/>
    </row>
  </sheetData>
  <sheetProtection/>
  <mergeCells count="13">
    <mergeCell ref="AA107:AA109"/>
    <mergeCell ref="A1:B1"/>
    <mergeCell ref="A2:AA2"/>
    <mergeCell ref="A3:AA3"/>
    <mergeCell ref="A5:A6"/>
    <mergeCell ref="B5:B6"/>
    <mergeCell ref="C5:C6"/>
    <mergeCell ref="G5:G6"/>
    <mergeCell ref="H5:Z5"/>
    <mergeCell ref="D5:D6"/>
    <mergeCell ref="AB100:AB103"/>
    <mergeCell ref="E5:F5"/>
    <mergeCell ref="AA5:AA6"/>
  </mergeCells>
  <printOptions/>
  <pageMargins left="0.35433070866141736" right="0.2362204724409449" top="0.35433070866141736" bottom="0.35433070866141736" header="0.1968503937007874" footer="0.1968503937007874"/>
  <pageSetup fitToHeight="0" fitToWidth="1" horizontalDpi="600" verticalDpi="600" orientation="landscape" paperSize="9" scale="41" r:id="rId3"/>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R55"/>
  <sheetViews>
    <sheetView showZeros="0" view="pageBreakPreview" zoomScale="70" zoomScaleNormal="70" zoomScaleSheetLayoutView="70" zoomScalePageLayoutView="0" workbookViewId="0" topLeftCell="A1">
      <pane ySplit="7" topLeftCell="A26" activePane="bottomLeft" state="frozen"/>
      <selection pane="topLeft" activeCell="A1" sqref="A1"/>
      <selection pane="bottomLeft" activeCell="H41" sqref="A5:AB49"/>
    </sheetView>
  </sheetViews>
  <sheetFormatPr defaultColWidth="8.88671875" defaultRowHeight="18.75"/>
  <cols>
    <col min="1" max="1" width="3.99609375" style="50" customWidth="1"/>
    <col min="2" max="2" width="31.4453125" style="3" customWidth="1"/>
    <col min="3" max="4" width="7.6640625" style="3" customWidth="1"/>
    <col min="5" max="5" width="8.88671875" style="49" customWidth="1"/>
    <col min="6" max="6" width="9.5546875" style="48" customWidth="1"/>
    <col min="7" max="7" width="12.4453125" style="81" customWidth="1"/>
    <col min="8" max="26" width="9.5546875" style="48" customWidth="1"/>
    <col min="27" max="27" width="8.99609375" style="3" customWidth="1"/>
    <col min="28" max="29" width="8.88671875" style="3" customWidth="1"/>
    <col min="30" max="30" width="11.6640625" style="3" bestFit="1" customWidth="1"/>
    <col min="31" max="16384" width="8.88671875" style="3" customWidth="1"/>
  </cols>
  <sheetData>
    <row r="1" spans="1:5" ht="18" customHeight="1">
      <c r="A1" s="330" t="s">
        <v>366</v>
      </c>
      <c r="B1" s="330"/>
      <c r="C1" s="77"/>
      <c r="D1" s="77"/>
      <c r="E1" s="77"/>
    </row>
    <row r="2" spans="1:27" s="76" customFormat="1" ht="38.25" customHeight="1">
      <c r="A2" s="331" t="s">
        <v>403</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row>
    <row r="3" spans="1:27" s="49" customFormat="1" ht="16.5" customHeight="1">
      <c r="A3" s="332" t="str">
        <f>'BIỂU SỐ 01'!A3:AA3</f>
        <v>(Kèm theo Báo cáo số:               /BC-UBND ngày        /11/2023 của UBND huyện Tuần Giáo) </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row>
    <row r="4" spans="1:5" ht="19.5">
      <c r="A4" s="333"/>
      <c r="B4" s="333"/>
      <c r="C4" s="333"/>
      <c r="D4" s="75"/>
      <c r="E4" s="74"/>
    </row>
    <row r="5" spans="1:28" ht="35.25" customHeight="1">
      <c r="A5" s="328" t="s">
        <v>124</v>
      </c>
      <c r="B5" s="328" t="s">
        <v>123</v>
      </c>
      <c r="C5" s="328" t="s">
        <v>122</v>
      </c>
      <c r="D5" s="328" t="s">
        <v>396</v>
      </c>
      <c r="E5" s="334" t="s">
        <v>451</v>
      </c>
      <c r="F5" s="334"/>
      <c r="G5" s="326" t="s">
        <v>401</v>
      </c>
      <c r="H5" s="334" t="s">
        <v>424</v>
      </c>
      <c r="I5" s="334"/>
      <c r="J5" s="334"/>
      <c r="K5" s="334"/>
      <c r="L5" s="334"/>
      <c r="M5" s="334"/>
      <c r="N5" s="334"/>
      <c r="O5" s="334"/>
      <c r="P5" s="334"/>
      <c r="Q5" s="334"/>
      <c r="R5" s="334"/>
      <c r="S5" s="334"/>
      <c r="T5" s="334"/>
      <c r="U5" s="334"/>
      <c r="V5" s="334"/>
      <c r="W5" s="334"/>
      <c r="X5" s="334"/>
      <c r="Y5" s="334"/>
      <c r="Z5" s="334"/>
      <c r="AA5" s="324" t="s">
        <v>1</v>
      </c>
      <c r="AB5" s="49"/>
    </row>
    <row r="6" spans="1:28" ht="44.25" customHeight="1">
      <c r="A6" s="329"/>
      <c r="B6" s="329"/>
      <c r="C6" s="329"/>
      <c r="D6" s="329"/>
      <c r="E6" s="308" t="s">
        <v>397</v>
      </c>
      <c r="F6" s="308" t="s">
        <v>395</v>
      </c>
      <c r="G6" s="327"/>
      <c r="H6" s="91" t="s">
        <v>376</v>
      </c>
      <c r="I6" s="91" t="s">
        <v>377</v>
      </c>
      <c r="J6" s="91" t="s">
        <v>378</v>
      </c>
      <c r="K6" s="91" t="s">
        <v>379</v>
      </c>
      <c r="L6" s="91" t="s">
        <v>380</v>
      </c>
      <c r="M6" s="91" t="s">
        <v>381</v>
      </c>
      <c r="N6" s="91" t="s">
        <v>382</v>
      </c>
      <c r="O6" s="91" t="s">
        <v>383</v>
      </c>
      <c r="P6" s="91" t="s">
        <v>384</v>
      </c>
      <c r="Q6" s="91" t="s">
        <v>385</v>
      </c>
      <c r="R6" s="91" t="s">
        <v>386</v>
      </c>
      <c r="S6" s="91" t="s">
        <v>387</v>
      </c>
      <c r="T6" s="91" t="s">
        <v>388</v>
      </c>
      <c r="U6" s="91" t="s">
        <v>389</v>
      </c>
      <c r="V6" s="91" t="s">
        <v>390</v>
      </c>
      <c r="W6" s="91" t="s">
        <v>391</v>
      </c>
      <c r="X6" s="91" t="s">
        <v>392</v>
      </c>
      <c r="Y6" s="91" t="s">
        <v>393</v>
      </c>
      <c r="Z6" s="91" t="s">
        <v>394</v>
      </c>
      <c r="AA6" s="325"/>
      <c r="AB6" s="49"/>
    </row>
    <row r="7" spans="1:28" s="71" customFormat="1" ht="17.25" customHeight="1">
      <c r="A7" s="15">
        <v>1</v>
      </c>
      <c r="B7" s="15">
        <v>2</v>
      </c>
      <c r="C7" s="15">
        <v>3</v>
      </c>
      <c r="D7" s="15">
        <v>4</v>
      </c>
      <c r="E7" s="15">
        <v>5</v>
      </c>
      <c r="F7" s="15">
        <v>6</v>
      </c>
      <c r="G7" s="15">
        <v>7</v>
      </c>
      <c r="H7" s="92" t="s">
        <v>405</v>
      </c>
      <c r="I7" s="92" t="s">
        <v>406</v>
      </c>
      <c r="J7" s="92" t="s">
        <v>407</v>
      </c>
      <c r="K7" s="92" t="s">
        <v>408</v>
      </c>
      <c r="L7" s="92" t="s">
        <v>409</v>
      </c>
      <c r="M7" s="92" t="s">
        <v>410</v>
      </c>
      <c r="N7" s="92" t="s">
        <v>411</v>
      </c>
      <c r="O7" s="92" t="s">
        <v>412</v>
      </c>
      <c r="P7" s="92" t="s">
        <v>413</v>
      </c>
      <c r="Q7" s="92" t="s">
        <v>414</v>
      </c>
      <c r="R7" s="92" t="s">
        <v>415</v>
      </c>
      <c r="S7" s="92" t="s">
        <v>416</v>
      </c>
      <c r="T7" s="92" t="s">
        <v>417</v>
      </c>
      <c r="U7" s="92" t="s">
        <v>418</v>
      </c>
      <c r="V7" s="92" t="s">
        <v>419</v>
      </c>
      <c r="W7" s="92" t="s">
        <v>420</v>
      </c>
      <c r="X7" s="92" t="s">
        <v>421</v>
      </c>
      <c r="Y7" s="92" t="s">
        <v>422</v>
      </c>
      <c r="Z7" s="92" t="s">
        <v>423</v>
      </c>
      <c r="AA7" s="15">
        <v>10</v>
      </c>
      <c r="AB7" s="67"/>
    </row>
    <row r="8" spans="1:28" s="79" customFormat="1" ht="28.5" customHeight="1">
      <c r="A8" s="2"/>
      <c r="B8" s="1" t="s">
        <v>121</v>
      </c>
      <c r="C8" s="2" t="s">
        <v>109</v>
      </c>
      <c r="D8" s="93">
        <v>92321</v>
      </c>
      <c r="E8" s="94">
        <f>+E10+E11</f>
        <v>93810</v>
      </c>
      <c r="F8" s="95">
        <v>93530</v>
      </c>
      <c r="G8" s="93">
        <f>G10+G11</f>
        <v>94704</v>
      </c>
      <c r="H8" s="93">
        <v>5247</v>
      </c>
      <c r="I8" s="93">
        <v>5855</v>
      </c>
      <c r="J8" s="93">
        <v>3115</v>
      </c>
      <c r="K8" s="93">
        <v>3701</v>
      </c>
      <c r="L8" s="93">
        <v>2836</v>
      </c>
      <c r="M8" s="93">
        <v>8741</v>
      </c>
      <c r="N8" s="93">
        <v>10175</v>
      </c>
      <c r="O8" s="93">
        <v>8814</v>
      </c>
      <c r="P8" s="93">
        <v>6680</v>
      </c>
      <c r="Q8" s="93">
        <v>4026</v>
      </c>
      <c r="R8" s="93">
        <v>2727</v>
      </c>
      <c r="S8" s="93">
        <v>6079</v>
      </c>
      <c r="T8" s="93">
        <v>3821</v>
      </c>
      <c r="U8" s="93">
        <v>1724</v>
      </c>
      <c r="V8" s="93">
        <v>2602</v>
      </c>
      <c r="W8" s="93">
        <v>4132</v>
      </c>
      <c r="X8" s="93">
        <v>6530</v>
      </c>
      <c r="Y8" s="93">
        <v>3742</v>
      </c>
      <c r="Z8" s="93">
        <v>4157</v>
      </c>
      <c r="AA8" s="96"/>
      <c r="AB8" s="97"/>
    </row>
    <row r="9" spans="1:28" ht="28.5" customHeight="1">
      <c r="A9" s="10"/>
      <c r="B9" s="4" t="s">
        <v>120</v>
      </c>
      <c r="C9" s="10"/>
      <c r="D9" s="98">
        <v>45509</v>
      </c>
      <c r="E9" s="98">
        <v>46390</v>
      </c>
      <c r="F9" s="99">
        <v>46256</v>
      </c>
      <c r="G9" s="98">
        <f>SUM(H9:Z9)</f>
        <v>46689</v>
      </c>
      <c r="H9" s="98">
        <v>2583</v>
      </c>
      <c r="I9" s="98">
        <v>2886</v>
      </c>
      <c r="J9" s="98">
        <v>1536</v>
      </c>
      <c r="K9" s="98">
        <v>1824</v>
      </c>
      <c r="L9" s="98">
        <v>1399</v>
      </c>
      <c r="M9" s="98">
        <v>4312</v>
      </c>
      <c r="N9" s="98">
        <v>5018</v>
      </c>
      <c r="O9" s="98">
        <v>4346</v>
      </c>
      <c r="P9" s="98">
        <v>3295</v>
      </c>
      <c r="Q9" s="98">
        <v>1985</v>
      </c>
      <c r="R9" s="98">
        <v>1345</v>
      </c>
      <c r="S9" s="98">
        <v>2998</v>
      </c>
      <c r="T9" s="98">
        <v>1881</v>
      </c>
      <c r="U9" s="98">
        <v>849</v>
      </c>
      <c r="V9" s="98">
        <v>1283</v>
      </c>
      <c r="W9" s="98">
        <v>2038</v>
      </c>
      <c r="X9" s="98">
        <v>3219</v>
      </c>
      <c r="Y9" s="98">
        <v>1843</v>
      </c>
      <c r="Z9" s="98">
        <v>2049</v>
      </c>
      <c r="AA9" s="8"/>
      <c r="AB9" s="49"/>
    </row>
    <row r="10" spans="1:28" ht="28.5" customHeight="1">
      <c r="A10" s="10"/>
      <c r="B10" s="4" t="s">
        <v>119</v>
      </c>
      <c r="C10" s="10" t="s">
        <v>109</v>
      </c>
      <c r="D10" s="98">
        <v>8512</v>
      </c>
      <c r="E10" s="98">
        <v>8610</v>
      </c>
      <c r="F10" s="100">
        <v>8564</v>
      </c>
      <c r="G10" s="98">
        <f>SUM(H10:Z10)</f>
        <v>8741</v>
      </c>
      <c r="H10" s="98"/>
      <c r="I10" s="98"/>
      <c r="J10" s="98"/>
      <c r="K10" s="98"/>
      <c r="L10" s="98"/>
      <c r="M10" s="98">
        <v>8741</v>
      </c>
      <c r="N10" s="98"/>
      <c r="O10" s="98"/>
      <c r="P10" s="98"/>
      <c r="Q10" s="98"/>
      <c r="R10" s="98"/>
      <c r="S10" s="98"/>
      <c r="T10" s="98"/>
      <c r="U10" s="98"/>
      <c r="V10" s="98"/>
      <c r="W10" s="98"/>
      <c r="X10" s="98"/>
      <c r="Y10" s="98"/>
      <c r="Z10" s="98"/>
      <c r="AA10" s="8"/>
      <c r="AB10" s="49"/>
    </row>
    <row r="11" spans="1:28" ht="28.5" customHeight="1">
      <c r="A11" s="10"/>
      <c r="B11" s="4" t="s">
        <v>118</v>
      </c>
      <c r="C11" s="10" t="s">
        <v>109</v>
      </c>
      <c r="D11" s="98">
        <v>83809</v>
      </c>
      <c r="E11" s="101">
        <v>85200</v>
      </c>
      <c r="F11" s="100">
        <v>84966</v>
      </c>
      <c r="G11" s="98">
        <f>SUM(H11:Z11)</f>
        <v>85963</v>
      </c>
      <c r="H11" s="98">
        <v>5247</v>
      </c>
      <c r="I11" s="98">
        <v>5855</v>
      </c>
      <c r="J11" s="98">
        <v>3115</v>
      </c>
      <c r="K11" s="98">
        <v>3701</v>
      </c>
      <c r="L11" s="98">
        <v>2836</v>
      </c>
      <c r="M11" s="98"/>
      <c r="N11" s="98">
        <v>10175</v>
      </c>
      <c r="O11" s="98">
        <v>8814</v>
      </c>
      <c r="P11" s="98">
        <v>6680</v>
      </c>
      <c r="Q11" s="98">
        <v>4026</v>
      </c>
      <c r="R11" s="98">
        <v>2727</v>
      </c>
      <c r="S11" s="98">
        <v>6079</v>
      </c>
      <c r="T11" s="98">
        <v>3821</v>
      </c>
      <c r="U11" s="98">
        <v>1724</v>
      </c>
      <c r="V11" s="98">
        <v>2602</v>
      </c>
      <c r="W11" s="98">
        <v>4132</v>
      </c>
      <c r="X11" s="98">
        <v>6530</v>
      </c>
      <c r="Y11" s="98">
        <v>3742</v>
      </c>
      <c r="Z11" s="98">
        <v>4157</v>
      </c>
      <c r="AA11" s="8"/>
      <c r="AB11" s="49"/>
    </row>
    <row r="12" spans="1:28" ht="19.5" customHeight="1">
      <c r="A12" s="2" t="s">
        <v>4</v>
      </c>
      <c r="B12" s="1" t="s">
        <v>117</v>
      </c>
      <c r="C12" s="73"/>
      <c r="D12" s="93"/>
      <c r="E12" s="93"/>
      <c r="F12" s="102"/>
      <c r="G12" s="102"/>
      <c r="H12" s="102"/>
      <c r="I12" s="102"/>
      <c r="J12" s="102"/>
      <c r="K12" s="102"/>
      <c r="L12" s="102"/>
      <c r="M12" s="102"/>
      <c r="N12" s="102"/>
      <c r="O12" s="102"/>
      <c r="P12" s="102"/>
      <c r="Q12" s="102"/>
      <c r="R12" s="102"/>
      <c r="S12" s="102"/>
      <c r="T12" s="102"/>
      <c r="U12" s="102"/>
      <c r="V12" s="102"/>
      <c r="W12" s="102"/>
      <c r="X12" s="102"/>
      <c r="Y12" s="102"/>
      <c r="Z12" s="102"/>
      <c r="AA12" s="61"/>
      <c r="AB12" s="49"/>
    </row>
    <row r="13" spans="1:28" ht="19.5" customHeight="1">
      <c r="A13" s="10">
        <v>1</v>
      </c>
      <c r="B13" s="4" t="s">
        <v>116</v>
      </c>
      <c r="C13" s="10" t="s">
        <v>113</v>
      </c>
      <c r="D13" s="98">
        <v>55485</v>
      </c>
      <c r="E13" s="98">
        <f>+E8*E14/100</f>
        <v>56379.81</v>
      </c>
      <c r="F13" s="100">
        <v>56380</v>
      </c>
      <c r="G13" s="98">
        <f>SUM(H13:Z13)</f>
        <v>54805</v>
      </c>
      <c r="H13" s="102">
        <v>3211</v>
      </c>
      <c r="I13" s="102">
        <v>3575</v>
      </c>
      <c r="J13" s="102">
        <v>1758</v>
      </c>
      <c r="K13" s="102">
        <v>2132</v>
      </c>
      <c r="L13" s="102">
        <v>1618</v>
      </c>
      <c r="M13" s="102">
        <v>4798</v>
      </c>
      <c r="N13" s="102">
        <v>6213</v>
      </c>
      <c r="O13" s="102">
        <v>5524</v>
      </c>
      <c r="P13" s="102">
        <v>4211</v>
      </c>
      <c r="Q13" s="102">
        <v>2426</v>
      </c>
      <c r="R13" s="102">
        <v>1542</v>
      </c>
      <c r="S13" s="102">
        <v>3619</v>
      </c>
      <c r="T13" s="102">
        <v>1781</v>
      </c>
      <c r="U13" s="102">
        <v>829</v>
      </c>
      <c r="V13" s="102">
        <v>1406</v>
      </c>
      <c r="W13" s="102">
        <v>2210</v>
      </c>
      <c r="X13" s="102">
        <v>3511</v>
      </c>
      <c r="Y13" s="102">
        <v>2109</v>
      </c>
      <c r="Z13" s="102">
        <v>2332</v>
      </c>
      <c r="AA13" s="61"/>
      <c r="AB13" s="49"/>
    </row>
    <row r="14" spans="1:28" s="71" customFormat="1" ht="19.5" customHeight="1">
      <c r="A14" s="15"/>
      <c r="B14" s="72" t="s">
        <v>115</v>
      </c>
      <c r="C14" s="15" t="s">
        <v>12</v>
      </c>
      <c r="D14" s="78">
        <v>60.1</v>
      </c>
      <c r="E14" s="103">
        <v>60.1</v>
      </c>
      <c r="F14" s="104">
        <f>F13*100/F8</f>
        <v>60.28012402437721</v>
      </c>
      <c r="G14" s="104">
        <f>G13*100/G8</f>
        <v>57.8697837472546</v>
      </c>
      <c r="H14" s="102">
        <v>61.19687440442157</v>
      </c>
      <c r="I14" s="102">
        <v>61.05892399658411</v>
      </c>
      <c r="J14" s="102">
        <v>56.43659711075441</v>
      </c>
      <c r="K14" s="102">
        <v>57.606052418265335</v>
      </c>
      <c r="L14" s="102">
        <v>57.05218617771509</v>
      </c>
      <c r="M14" s="102">
        <v>54.890744766045074</v>
      </c>
      <c r="N14" s="102">
        <v>61.06142506142506</v>
      </c>
      <c r="O14" s="102">
        <v>62.67302019514409</v>
      </c>
      <c r="P14" s="102">
        <v>63.038922155688624</v>
      </c>
      <c r="Q14" s="102">
        <v>60.25832091405862</v>
      </c>
      <c r="R14" s="102">
        <v>56.545654565456545</v>
      </c>
      <c r="S14" s="102">
        <v>59.53281789768054</v>
      </c>
      <c r="T14" s="102">
        <v>46.610834859984294</v>
      </c>
      <c r="U14" s="102">
        <v>48.08584686774942</v>
      </c>
      <c r="V14" s="102">
        <v>54.03535741737125</v>
      </c>
      <c r="W14" s="102">
        <v>53.484995159728946</v>
      </c>
      <c r="X14" s="102">
        <v>53.767228177641655</v>
      </c>
      <c r="Y14" s="102">
        <v>56.36023516835917</v>
      </c>
      <c r="Z14" s="102">
        <v>56.0981477026702</v>
      </c>
      <c r="AA14" s="68"/>
      <c r="AB14" s="67"/>
    </row>
    <row r="15" spans="1:28" ht="19.5" customHeight="1">
      <c r="A15" s="10">
        <v>2</v>
      </c>
      <c r="B15" s="65" t="s">
        <v>114</v>
      </c>
      <c r="C15" s="10" t="s">
        <v>113</v>
      </c>
      <c r="D15" s="98">
        <v>1015</v>
      </c>
      <c r="E15" s="98">
        <v>1000</v>
      </c>
      <c r="F15" s="102">
        <v>1013</v>
      </c>
      <c r="G15" s="98">
        <f>SUM(H15:Z15)</f>
        <v>1030</v>
      </c>
      <c r="H15" s="102">
        <v>75</v>
      </c>
      <c r="I15" s="102">
        <v>75</v>
      </c>
      <c r="J15" s="102">
        <v>50</v>
      </c>
      <c r="K15" s="102">
        <v>50</v>
      </c>
      <c r="L15" s="102">
        <v>60</v>
      </c>
      <c r="M15" s="102">
        <v>70</v>
      </c>
      <c r="N15" s="102">
        <v>70</v>
      </c>
      <c r="O15" s="102">
        <v>80</v>
      </c>
      <c r="P15" s="102">
        <v>70</v>
      </c>
      <c r="Q15" s="102">
        <v>60</v>
      </c>
      <c r="R15" s="102">
        <v>40</v>
      </c>
      <c r="S15" s="102">
        <v>50</v>
      </c>
      <c r="T15" s="102">
        <v>30</v>
      </c>
      <c r="U15" s="102">
        <v>30</v>
      </c>
      <c r="V15" s="102">
        <v>40</v>
      </c>
      <c r="W15" s="102">
        <v>50</v>
      </c>
      <c r="X15" s="102">
        <v>50</v>
      </c>
      <c r="Y15" s="102">
        <v>40</v>
      </c>
      <c r="Z15" s="102">
        <v>40</v>
      </c>
      <c r="AA15" s="61"/>
      <c r="AB15" s="49"/>
    </row>
    <row r="16" spans="1:28" ht="19.5" customHeight="1">
      <c r="A16" s="10">
        <v>3</v>
      </c>
      <c r="B16" s="65" t="s">
        <v>323</v>
      </c>
      <c r="C16" s="10" t="s">
        <v>113</v>
      </c>
      <c r="D16" s="98">
        <v>45237</v>
      </c>
      <c r="E16" s="98">
        <f>E17*E8/100</f>
        <v>45216.42</v>
      </c>
      <c r="F16" s="100">
        <v>66149</v>
      </c>
      <c r="G16" s="98">
        <v>51708</v>
      </c>
      <c r="H16" s="102">
        <v>3048</v>
      </c>
      <c r="I16" s="102">
        <v>3412</v>
      </c>
      <c r="J16" s="102">
        <v>1595</v>
      </c>
      <c r="K16" s="102">
        <v>1969</v>
      </c>
      <c r="L16" s="102">
        <v>1455</v>
      </c>
      <c r="M16" s="102">
        <v>4614</v>
      </c>
      <c r="N16" s="102">
        <v>5951</v>
      </c>
      <c r="O16" s="102">
        <v>5262</v>
      </c>
      <c r="P16" s="102">
        <v>3949</v>
      </c>
      <c r="Q16" s="102">
        <v>2281</v>
      </c>
      <c r="R16" s="102">
        <v>1379</v>
      </c>
      <c r="S16" s="102">
        <v>3456</v>
      </c>
      <c r="T16" s="102">
        <v>1618</v>
      </c>
      <c r="U16" s="102">
        <v>766</v>
      </c>
      <c r="V16" s="102">
        <v>1243</v>
      </c>
      <c r="W16" s="102">
        <v>2047</v>
      </c>
      <c r="X16" s="102">
        <v>3348</v>
      </c>
      <c r="Y16" s="102">
        <v>1946</v>
      </c>
      <c r="Z16" s="102">
        <v>2369</v>
      </c>
      <c r="AA16" s="61"/>
      <c r="AB16" s="49"/>
    </row>
    <row r="17" spans="1:28" ht="19.5" customHeight="1">
      <c r="A17" s="10"/>
      <c r="B17" s="72" t="s">
        <v>115</v>
      </c>
      <c r="C17" s="10" t="s">
        <v>12</v>
      </c>
      <c r="D17" s="98">
        <v>49</v>
      </c>
      <c r="E17" s="103">
        <v>48.2</v>
      </c>
      <c r="F17" s="104">
        <f>F16*100/F8</f>
        <v>70.72490110125094</v>
      </c>
      <c r="G17" s="104">
        <f>G16*100/G8</f>
        <v>54.59959452610238</v>
      </c>
      <c r="H17" s="104">
        <v>58.090337335620355</v>
      </c>
      <c r="I17" s="104">
        <v>58.27497865072588</v>
      </c>
      <c r="J17" s="104">
        <v>51.203852327447834</v>
      </c>
      <c r="K17" s="104">
        <v>53.20183734125912</v>
      </c>
      <c r="L17" s="104">
        <v>51.30465444287729</v>
      </c>
      <c r="M17" s="104">
        <v>52.785722457384736</v>
      </c>
      <c r="N17" s="104">
        <v>58.486486486486484</v>
      </c>
      <c r="O17" s="104">
        <v>59.70047651463581</v>
      </c>
      <c r="P17" s="104">
        <v>59.116766467065865</v>
      </c>
      <c r="Q17" s="104">
        <v>56.656731246895184</v>
      </c>
      <c r="R17" s="104">
        <v>50.56839017235057</v>
      </c>
      <c r="S17" s="104">
        <v>56.85145583155124</v>
      </c>
      <c r="T17" s="104">
        <v>42.34493588065951</v>
      </c>
      <c r="U17" s="104">
        <v>44.43155452436195</v>
      </c>
      <c r="V17" s="104">
        <v>47.77094542659493</v>
      </c>
      <c r="W17" s="104">
        <v>49.54017424975799</v>
      </c>
      <c r="X17" s="104">
        <v>51.27105666156202</v>
      </c>
      <c r="Y17" s="104">
        <v>52.00427578834848</v>
      </c>
      <c r="Z17" s="104">
        <v>56.98821265335579</v>
      </c>
      <c r="AA17" s="61"/>
      <c r="AB17" s="49"/>
    </row>
    <row r="18" spans="1:28" ht="19.5" customHeight="1">
      <c r="A18" s="10">
        <v>4</v>
      </c>
      <c r="B18" s="65" t="s">
        <v>112</v>
      </c>
      <c r="C18" s="10"/>
      <c r="D18" s="98"/>
      <c r="E18" s="98"/>
      <c r="F18" s="102"/>
      <c r="G18" s="102"/>
      <c r="H18" s="102"/>
      <c r="I18" s="102"/>
      <c r="J18" s="102"/>
      <c r="K18" s="102"/>
      <c r="L18" s="102"/>
      <c r="M18" s="102"/>
      <c r="N18" s="102"/>
      <c r="O18" s="102"/>
      <c r="P18" s="102"/>
      <c r="Q18" s="102"/>
      <c r="R18" s="102"/>
      <c r="S18" s="102"/>
      <c r="T18" s="102"/>
      <c r="U18" s="102"/>
      <c r="V18" s="102"/>
      <c r="W18" s="102"/>
      <c r="X18" s="102"/>
      <c r="Y18" s="102"/>
      <c r="Z18" s="102"/>
      <c r="AA18" s="61"/>
      <c r="AB18" s="49"/>
    </row>
    <row r="19" spans="1:28" s="230" customFormat="1" ht="19.5" customHeight="1">
      <c r="A19" s="10"/>
      <c r="B19" s="65" t="s">
        <v>111</v>
      </c>
      <c r="C19" s="10" t="s">
        <v>109</v>
      </c>
      <c r="D19" s="98">
        <v>1072</v>
      </c>
      <c r="E19" s="98">
        <v>1150</v>
      </c>
      <c r="F19" s="102">
        <v>1000</v>
      </c>
      <c r="G19" s="98">
        <f>SUM(H19:Z19)</f>
        <v>1000</v>
      </c>
      <c r="H19" s="104">
        <v>58</v>
      </c>
      <c r="I19" s="104">
        <v>62</v>
      </c>
      <c r="J19" s="104">
        <v>39</v>
      </c>
      <c r="K19" s="104">
        <v>79</v>
      </c>
      <c r="L19" s="104">
        <v>38</v>
      </c>
      <c r="M19" s="104">
        <v>39</v>
      </c>
      <c r="N19" s="104">
        <v>79</v>
      </c>
      <c r="O19" s="104">
        <v>79</v>
      </c>
      <c r="P19" s="104">
        <v>58</v>
      </c>
      <c r="Q19" s="104">
        <v>79</v>
      </c>
      <c r="R19" s="104">
        <v>40</v>
      </c>
      <c r="S19" s="104">
        <v>39</v>
      </c>
      <c r="T19" s="104">
        <v>38</v>
      </c>
      <c r="U19" s="104">
        <v>75</v>
      </c>
      <c r="V19" s="104">
        <v>38</v>
      </c>
      <c r="W19" s="104">
        <v>40</v>
      </c>
      <c r="X19" s="104">
        <v>40</v>
      </c>
      <c r="Y19" s="104">
        <v>40</v>
      </c>
      <c r="Z19" s="104">
        <v>40</v>
      </c>
      <c r="AA19" s="61"/>
      <c r="AB19" s="49"/>
    </row>
    <row r="20" spans="1:28" s="231" customFormat="1" ht="19.5" customHeight="1">
      <c r="A20" s="15"/>
      <c r="B20" s="239" t="s">
        <v>110</v>
      </c>
      <c r="C20" s="15" t="s">
        <v>109</v>
      </c>
      <c r="D20" s="78">
        <v>1072</v>
      </c>
      <c r="E20" s="78">
        <v>1000</v>
      </c>
      <c r="F20" s="104">
        <v>1000</v>
      </c>
      <c r="G20" s="98">
        <f>SUM(H20:Z20)</f>
        <v>900</v>
      </c>
      <c r="H20" s="104">
        <v>53</v>
      </c>
      <c r="I20" s="104">
        <v>59</v>
      </c>
      <c r="J20" s="104">
        <v>35</v>
      </c>
      <c r="K20" s="104">
        <v>70</v>
      </c>
      <c r="L20" s="104">
        <v>35</v>
      </c>
      <c r="M20" s="104">
        <v>35</v>
      </c>
      <c r="N20" s="104">
        <v>70</v>
      </c>
      <c r="O20" s="104">
        <v>70</v>
      </c>
      <c r="P20" s="104">
        <v>53</v>
      </c>
      <c r="Q20" s="104">
        <v>70</v>
      </c>
      <c r="R20" s="104">
        <v>35</v>
      </c>
      <c r="S20" s="104">
        <v>35</v>
      </c>
      <c r="T20" s="104">
        <v>35</v>
      </c>
      <c r="U20" s="104">
        <v>70</v>
      </c>
      <c r="V20" s="104">
        <v>35</v>
      </c>
      <c r="W20" s="104">
        <v>35</v>
      </c>
      <c r="X20" s="104">
        <v>35</v>
      </c>
      <c r="Y20" s="104">
        <v>35</v>
      </c>
      <c r="Z20" s="104">
        <v>35</v>
      </c>
      <c r="AA20" s="68"/>
      <c r="AB20" s="67"/>
    </row>
    <row r="21" spans="1:27" s="49" customFormat="1" ht="19.5" customHeight="1">
      <c r="A21" s="2" t="s">
        <v>30</v>
      </c>
      <c r="B21" s="62" t="s">
        <v>108</v>
      </c>
      <c r="C21" s="2"/>
      <c r="D21" s="93"/>
      <c r="E21" s="93"/>
      <c r="F21" s="102"/>
      <c r="G21" s="102"/>
      <c r="H21" s="102"/>
      <c r="I21" s="102"/>
      <c r="J21" s="102"/>
      <c r="K21" s="102"/>
      <c r="L21" s="102"/>
      <c r="M21" s="102"/>
      <c r="N21" s="102"/>
      <c r="O21" s="102"/>
      <c r="P21" s="102"/>
      <c r="Q21" s="102"/>
      <c r="R21" s="102"/>
      <c r="S21" s="102"/>
      <c r="T21" s="102"/>
      <c r="U21" s="102"/>
      <c r="V21" s="102"/>
      <c r="W21" s="102"/>
      <c r="X21" s="102"/>
      <c r="Y21" s="102"/>
      <c r="Z21" s="102"/>
      <c r="AA21" s="61"/>
    </row>
    <row r="22" spans="1:27" s="49" customFormat="1" ht="30.75" customHeight="1">
      <c r="A22" s="10">
        <v>1</v>
      </c>
      <c r="B22" s="65" t="s">
        <v>107</v>
      </c>
      <c r="C22" s="10" t="s">
        <v>77</v>
      </c>
      <c r="D22" s="98">
        <v>691</v>
      </c>
      <c r="E22" s="98">
        <v>615</v>
      </c>
      <c r="F22" s="100">
        <v>570</v>
      </c>
      <c r="G22" s="98">
        <f>SUM(H22:Z22)</f>
        <v>580</v>
      </c>
      <c r="H22" s="100">
        <v>35</v>
      </c>
      <c r="I22" s="100">
        <v>86</v>
      </c>
      <c r="J22" s="100">
        <v>7</v>
      </c>
      <c r="K22" s="100">
        <v>15</v>
      </c>
      <c r="L22" s="100">
        <v>18</v>
      </c>
      <c r="M22" s="100">
        <v>65</v>
      </c>
      <c r="N22" s="100">
        <v>63</v>
      </c>
      <c r="O22" s="100">
        <v>70</v>
      </c>
      <c r="P22" s="100">
        <v>41</v>
      </c>
      <c r="Q22" s="100">
        <v>28</v>
      </c>
      <c r="R22" s="100">
        <v>13</v>
      </c>
      <c r="S22" s="100">
        <v>38</v>
      </c>
      <c r="T22" s="100">
        <v>28</v>
      </c>
      <c r="U22" s="100">
        <v>1</v>
      </c>
      <c r="V22" s="100">
        <v>9</v>
      </c>
      <c r="W22" s="100">
        <v>7</v>
      </c>
      <c r="X22" s="100">
        <v>11</v>
      </c>
      <c r="Y22" s="100">
        <v>23</v>
      </c>
      <c r="Z22" s="100">
        <v>22</v>
      </c>
      <c r="AA22" s="61"/>
    </row>
    <row r="23" spans="1:27" s="49" customFormat="1" ht="30.75" customHeight="1">
      <c r="A23" s="10">
        <v>2</v>
      </c>
      <c r="B23" s="65" t="s">
        <v>354</v>
      </c>
      <c r="C23" s="10" t="s">
        <v>77</v>
      </c>
      <c r="D23" s="98">
        <v>2652</v>
      </c>
      <c r="E23" s="98">
        <v>2000</v>
      </c>
      <c r="F23" s="100">
        <v>2890</v>
      </c>
      <c r="G23" s="98">
        <f>SUM(H23:Z23)</f>
        <v>2900</v>
      </c>
      <c r="H23" s="100">
        <v>97</v>
      </c>
      <c r="I23" s="100">
        <v>202</v>
      </c>
      <c r="J23" s="100">
        <v>99</v>
      </c>
      <c r="K23" s="100">
        <v>158</v>
      </c>
      <c r="L23" s="100">
        <v>96</v>
      </c>
      <c r="M23" s="100">
        <v>25</v>
      </c>
      <c r="N23" s="100">
        <v>246</v>
      </c>
      <c r="O23" s="100">
        <v>267</v>
      </c>
      <c r="P23" s="100">
        <v>211</v>
      </c>
      <c r="Q23" s="100">
        <v>197</v>
      </c>
      <c r="R23" s="100">
        <v>138</v>
      </c>
      <c r="S23" s="100">
        <v>214</v>
      </c>
      <c r="T23" s="100">
        <v>202</v>
      </c>
      <c r="U23" s="100">
        <v>107</v>
      </c>
      <c r="V23" s="100">
        <v>93</v>
      </c>
      <c r="W23" s="100">
        <v>145</v>
      </c>
      <c r="X23" s="100">
        <v>158</v>
      </c>
      <c r="Y23" s="100">
        <v>120</v>
      </c>
      <c r="Z23" s="100">
        <v>125</v>
      </c>
      <c r="AA23" s="61"/>
    </row>
    <row r="24" spans="1:27" s="49" customFormat="1" ht="30.75" customHeight="1">
      <c r="A24" s="10">
        <v>3</v>
      </c>
      <c r="B24" s="65" t="s">
        <v>106</v>
      </c>
      <c r="C24" s="10" t="s">
        <v>105</v>
      </c>
      <c r="D24" s="98">
        <v>6</v>
      </c>
      <c r="E24" s="98">
        <v>15</v>
      </c>
      <c r="F24" s="100">
        <v>6</v>
      </c>
      <c r="G24" s="98">
        <f>SUM(H24:Z24)</f>
        <v>8</v>
      </c>
      <c r="H24" s="100">
        <v>1</v>
      </c>
      <c r="I24" s="100">
        <v>1</v>
      </c>
      <c r="J24" s="100"/>
      <c r="K24" s="100">
        <v>1</v>
      </c>
      <c r="L24" s="100">
        <v>1</v>
      </c>
      <c r="M24" s="100">
        <v>1</v>
      </c>
      <c r="N24" s="100"/>
      <c r="O24" s="100"/>
      <c r="P24" s="100">
        <v>1</v>
      </c>
      <c r="Q24" s="100">
        <v>1</v>
      </c>
      <c r="R24" s="100"/>
      <c r="S24" s="100"/>
      <c r="T24" s="100"/>
      <c r="U24" s="100"/>
      <c r="V24" s="100">
        <v>1</v>
      </c>
      <c r="W24" s="100"/>
      <c r="X24" s="100"/>
      <c r="Y24" s="100"/>
      <c r="Z24" s="100"/>
      <c r="AA24" s="61"/>
    </row>
    <row r="25" spans="1:27" s="49" customFormat="1" ht="30.75" customHeight="1">
      <c r="A25" s="10">
        <v>4</v>
      </c>
      <c r="B25" s="65" t="s">
        <v>104</v>
      </c>
      <c r="C25" s="10" t="s">
        <v>103</v>
      </c>
      <c r="D25" s="98">
        <v>113</v>
      </c>
      <c r="E25" s="98">
        <v>82</v>
      </c>
      <c r="F25" s="100">
        <v>95</v>
      </c>
      <c r="G25" s="98">
        <f>SUM(H25:Z25)</f>
        <v>89</v>
      </c>
      <c r="H25" s="100">
        <v>8</v>
      </c>
      <c r="I25" s="100">
        <v>6</v>
      </c>
      <c r="J25" s="100">
        <v>1</v>
      </c>
      <c r="K25" s="100">
        <v>3</v>
      </c>
      <c r="L25" s="100">
        <v>4</v>
      </c>
      <c r="M25" s="100">
        <v>3</v>
      </c>
      <c r="N25" s="100">
        <v>11</v>
      </c>
      <c r="O25" s="100">
        <v>16</v>
      </c>
      <c r="P25" s="100">
        <v>9</v>
      </c>
      <c r="Q25" s="100">
        <v>8</v>
      </c>
      <c r="R25" s="100">
        <v>2</v>
      </c>
      <c r="S25" s="100">
        <v>4</v>
      </c>
      <c r="T25" s="100">
        <v>6</v>
      </c>
      <c r="U25" s="100"/>
      <c r="V25" s="100"/>
      <c r="W25" s="100"/>
      <c r="X25" s="100">
        <v>4</v>
      </c>
      <c r="Y25" s="100"/>
      <c r="Z25" s="100">
        <v>4</v>
      </c>
      <c r="AA25" s="61"/>
    </row>
    <row r="26" spans="1:28" ht="19.5" customHeight="1">
      <c r="A26" s="2" t="s">
        <v>45</v>
      </c>
      <c r="B26" s="62" t="s">
        <v>102</v>
      </c>
      <c r="C26" s="2"/>
      <c r="D26" s="93"/>
      <c r="E26" s="93"/>
      <c r="F26" s="102"/>
      <c r="G26" s="102"/>
      <c r="H26" s="102"/>
      <c r="I26" s="102"/>
      <c r="J26" s="102"/>
      <c r="K26" s="102"/>
      <c r="L26" s="102"/>
      <c r="M26" s="102"/>
      <c r="N26" s="102"/>
      <c r="O26" s="102"/>
      <c r="P26" s="102"/>
      <c r="Q26" s="102"/>
      <c r="R26" s="102"/>
      <c r="S26" s="102"/>
      <c r="T26" s="102"/>
      <c r="U26" s="102"/>
      <c r="V26" s="102"/>
      <c r="W26" s="102"/>
      <c r="X26" s="102"/>
      <c r="Y26" s="102"/>
      <c r="Z26" s="102"/>
      <c r="AA26" s="61"/>
      <c r="AB26" s="49"/>
    </row>
    <row r="27" spans="1:28" ht="19.5" customHeight="1">
      <c r="A27" s="2" t="s">
        <v>355</v>
      </c>
      <c r="B27" s="62" t="s">
        <v>101</v>
      </c>
      <c r="C27" s="10" t="s">
        <v>100</v>
      </c>
      <c r="D27" s="98"/>
      <c r="E27" s="93"/>
      <c r="F27" s="102"/>
      <c r="G27" s="102"/>
      <c r="H27" s="102"/>
      <c r="I27" s="102"/>
      <c r="J27" s="102"/>
      <c r="K27" s="102"/>
      <c r="L27" s="102"/>
      <c r="M27" s="102"/>
      <c r="N27" s="102"/>
      <c r="O27" s="102"/>
      <c r="P27" s="102"/>
      <c r="Q27" s="102"/>
      <c r="R27" s="102"/>
      <c r="S27" s="102"/>
      <c r="T27" s="102"/>
      <c r="U27" s="102"/>
      <c r="V27" s="102"/>
      <c r="W27" s="102"/>
      <c r="X27" s="102"/>
      <c r="Y27" s="102"/>
      <c r="Z27" s="102"/>
      <c r="AA27" s="61"/>
      <c r="AB27" s="49"/>
    </row>
    <row r="28" spans="1:252" s="63" customFormat="1" ht="19.5" customHeight="1">
      <c r="A28" s="10">
        <v>1</v>
      </c>
      <c r="B28" s="65" t="s">
        <v>99</v>
      </c>
      <c r="C28" s="10" t="s">
        <v>98</v>
      </c>
      <c r="D28" s="98">
        <v>0</v>
      </c>
      <c r="E28" s="98">
        <v>35</v>
      </c>
      <c r="F28" s="102">
        <v>36</v>
      </c>
      <c r="G28" s="98">
        <f>SUM(H28:Z28)</f>
        <v>30</v>
      </c>
      <c r="H28" s="102">
        <v>2</v>
      </c>
      <c r="I28" s="102">
        <v>2</v>
      </c>
      <c r="J28" s="102">
        <v>2</v>
      </c>
      <c r="K28" s="102">
        <v>0</v>
      </c>
      <c r="L28" s="102">
        <v>1</v>
      </c>
      <c r="M28" s="102">
        <v>0</v>
      </c>
      <c r="N28" s="102">
        <v>4</v>
      </c>
      <c r="O28" s="102">
        <v>5</v>
      </c>
      <c r="P28" s="102">
        <v>4</v>
      </c>
      <c r="Q28" s="102">
        <v>2</v>
      </c>
      <c r="R28" s="102">
        <v>2</v>
      </c>
      <c r="S28" s="102">
        <v>3</v>
      </c>
      <c r="T28" s="102">
        <v>0</v>
      </c>
      <c r="U28" s="102">
        <v>0</v>
      </c>
      <c r="V28" s="102">
        <v>0</v>
      </c>
      <c r="W28" s="102">
        <v>0</v>
      </c>
      <c r="X28" s="102">
        <v>2</v>
      </c>
      <c r="Y28" s="102">
        <v>1</v>
      </c>
      <c r="Z28" s="102">
        <v>0</v>
      </c>
      <c r="AA28" s="61"/>
      <c r="AB28" s="49"/>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row>
    <row r="29" spans="1:28" ht="19.5" customHeight="1">
      <c r="A29" s="2" t="s">
        <v>356</v>
      </c>
      <c r="B29" s="62" t="s">
        <v>97</v>
      </c>
      <c r="C29" s="2"/>
      <c r="D29" s="102"/>
      <c r="E29" s="98"/>
      <c r="F29" s="78"/>
      <c r="G29" s="102"/>
      <c r="H29" s="102"/>
      <c r="I29" s="102"/>
      <c r="J29" s="102"/>
      <c r="K29" s="102"/>
      <c r="L29" s="102"/>
      <c r="M29" s="102"/>
      <c r="N29" s="102"/>
      <c r="O29" s="102"/>
      <c r="P29" s="102"/>
      <c r="Q29" s="102"/>
      <c r="R29" s="102"/>
      <c r="S29" s="102"/>
      <c r="T29" s="102"/>
      <c r="U29" s="102"/>
      <c r="V29" s="102"/>
      <c r="W29" s="102"/>
      <c r="X29" s="102"/>
      <c r="Y29" s="102"/>
      <c r="Z29" s="102"/>
      <c r="AA29" s="61"/>
      <c r="AB29" s="49"/>
    </row>
    <row r="30" spans="1:28" ht="19.5" customHeight="1">
      <c r="A30" s="2"/>
      <c r="B30" s="62" t="s">
        <v>357</v>
      </c>
      <c r="C30" s="2"/>
      <c r="D30" s="102"/>
      <c r="E30" s="98"/>
      <c r="F30" s="102"/>
      <c r="G30" s="102"/>
      <c r="H30" s="102"/>
      <c r="I30" s="102"/>
      <c r="J30" s="102"/>
      <c r="K30" s="102"/>
      <c r="L30" s="102"/>
      <c r="M30" s="102"/>
      <c r="N30" s="102"/>
      <c r="O30" s="102"/>
      <c r="P30" s="102"/>
      <c r="Q30" s="102"/>
      <c r="R30" s="102"/>
      <c r="S30" s="102"/>
      <c r="T30" s="102"/>
      <c r="U30" s="102"/>
      <c r="V30" s="102"/>
      <c r="W30" s="102"/>
      <c r="X30" s="102"/>
      <c r="Y30" s="102"/>
      <c r="Z30" s="102"/>
      <c r="AA30" s="61"/>
      <c r="AB30" s="49"/>
    </row>
    <row r="31" spans="1:252" s="63" customFormat="1" ht="19.5" customHeight="1">
      <c r="A31" s="10">
        <v>1</v>
      </c>
      <c r="B31" s="65" t="s">
        <v>96</v>
      </c>
      <c r="C31" s="64" t="s">
        <v>89</v>
      </c>
      <c r="D31" s="102">
        <v>19336</v>
      </c>
      <c r="E31" s="98">
        <v>19476</v>
      </c>
      <c r="F31" s="102">
        <v>19587</v>
      </c>
      <c r="G31" s="102">
        <f>SUM(H31:Z31)</f>
        <v>19700</v>
      </c>
      <c r="H31" s="100">
        <v>1143</v>
      </c>
      <c r="I31" s="100">
        <v>1199</v>
      </c>
      <c r="J31" s="100">
        <v>650</v>
      </c>
      <c r="K31" s="100">
        <v>694</v>
      </c>
      <c r="L31" s="100">
        <v>609</v>
      </c>
      <c r="M31" s="100">
        <v>2218</v>
      </c>
      <c r="N31" s="100">
        <v>2078</v>
      </c>
      <c r="O31" s="100">
        <v>1830</v>
      </c>
      <c r="P31" s="100">
        <v>1494</v>
      </c>
      <c r="Q31" s="100">
        <v>874</v>
      </c>
      <c r="R31" s="100">
        <v>564</v>
      </c>
      <c r="S31" s="100">
        <v>1214</v>
      </c>
      <c r="T31" s="100">
        <v>609</v>
      </c>
      <c r="U31" s="100">
        <v>321</v>
      </c>
      <c r="V31" s="100">
        <v>588</v>
      </c>
      <c r="W31" s="100">
        <v>819</v>
      </c>
      <c r="X31" s="100">
        <v>1200</v>
      </c>
      <c r="Y31" s="100">
        <v>762</v>
      </c>
      <c r="Z31" s="100">
        <v>834</v>
      </c>
      <c r="AA31" s="61"/>
      <c r="AB31" s="49"/>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row>
    <row r="32" spans="1:252" s="63" customFormat="1" ht="19.5" customHeight="1">
      <c r="A32" s="10">
        <v>2</v>
      </c>
      <c r="B32" s="65" t="s">
        <v>95</v>
      </c>
      <c r="C32" s="64" t="s">
        <v>89</v>
      </c>
      <c r="D32" s="102">
        <v>9486</v>
      </c>
      <c r="E32" s="98">
        <v>8020</v>
      </c>
      <c r="F32" s="102">
        <v>7965</v>
      </c>
      <c r="G32" s="102">
        <f>SUM(H32:Z32)</f>
        <v>6589</v>
      </c>
      <c r="H32" s="102">
        <v>274</v>
      </c>
      <c r="I32" s="102">
        <v>445</v>
      </c>
      <c r="J32" s="102">
        <v>295</v>
      </c>
      <c r="K32" s="102">
        <v>356</v>
      </c>
      <c r="L32" s="102">
        <v>272</v>
      </c>
      <c r="M32" s="102">
        <v>20</v>
      </c>
      <c r="N32" s="102">
        <v>237</v>
      </c>
      <c r="O32" s="102">
        <v>373</v>
      </c>
      <c r="P32" s="102">
        <v>299</v>
      </c>
      <c r="Q32" s="102">
        <v>433</v>
      </c>
      <c r="R32" s="102">
        <v>342</v>
      </c>
      <c r="S32" s="102">
        <v>536</v>
      </c>
      <c r="T32" s="102">
        <v>466</v>
      </c>
      <c r="U32" s="102">
        <v>193</v>
      </c>
      <c r="V32" s="102">
        <v>272</v>
      </c>
      <c r="W32" s="102">
        <v>320</v>
      </c>
      <c r="X32" s="102">
        <v>636</v>
      </c>
      <c r="Y32" s="102">
        <v>389</v>
      </c>
      <c r="Z32" s="102">
        <v>431</v>
      </c>
      <c r="AA32" s="61"/>
      <c r="AB32" s="49"/>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row>
    <row r="33" spans="1:252" s="63" customFormat="1" ht="19.5" customHeight="1">
      <c r="A33" s="10">
        <v>3</v>
      </c>
      <c r="B33" s="65" t="s">
        <v>94</v>
      </c>
      <c r="C33" s="64" t="s">
        <v>89</v>
      </c>
      <c r="D33" s="102">
        <v>7965</v>
      </c>
      <c r="E33" s="98">
        <v>6830</v>
      </c>
      <c r="F33" s="102">
        <v>6589</v>
      </c>
      <c r="G33" s="102">
        <f>SUM(H33:Z33)</f>
        <v>5406</v>
      </c>
      <c r="H33" s="102">
        <v>190</v>
      </c>
      <c r="I33" s="102">
        <v>360</v>
      </c>
      <c r="J33" s="102">
        <v>247</v>
      </c>
      <c r="K33" s="102">
        <v>310</v>
      </c>
      <c r="L33" s="102">
        <v>228</v>
      </c>
      <c r="M33" s="102">
        <v>20</v>
      </c>
      <c r="N33" s="102">
        <v>170</v>
      </c>
      <c r="O33" s="102">
        <v>225</v>
      </c>
      <c r="P33" s="102">
        <v>180</v>
      </c>
      <c r="Q33" s="102">
        <v>371</v>
      </c>
      <c r="R33" s="102">
        <v>303</v>
      </c>
      <c r="S33" s="102">
        <v>449</v>
      </c>
      <c r="T33" s="102">
        <v>425</v>
      </c>
      <c r="U33" s="102">
        <v>173</v>
      </c>
      <c r="V33" s="102">
        <v>232</v>
      </c>
      <c r="W33" s="102">
        <v>262</v>
      </c>
      <c r="X33" s="102">
        <v>552</v>
      </c>
      <c r="Y33" s="102">
        <v>336</v>
      </c>
      <c r="Z33" s="102">
        <v>373</v>
      </c>
      <c r="AA33" s="61"/>
      <c r="AB33" s="49"/>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row>
    <row r="34" spans="1:252" s="66" customFormat="1" ht="19.5" customHeight="1">
      <c r="A34" s="15"/>
      <c r="B34" s="70" t="s">
        <v>93</v>
      </c>
      <c r="C34" s="69" t="s">
        <v>12</v>
      </c>
      <c r="D34" s="118">
        <f aca="true" t="shared" si="0" ref="D34:Z34">D33/D31*100</f>
        <v>41.192594124948286</v>
      </c>
      <c r="E34" s="118">
        <f t="shared" si="0"/>
        <v>35.06880262887657</v>
      </c>
      <c r="F34" s="118">
        <f t="shared" si="0"/>
        <v>33.63965895747179</v>
      </c>
      <c r="G34" s="118">
        <f t="shared" si="0"/>
        <v>27.44162436548223</v>
      </c>
      <c r="H34" s="78">
        <f t="shared" si="0"/>
        <v>16.62292213473316</v>
      </c>
      <c r="I34" s="78">
        <f t="shared" si="0"/>
        <v>30.025020850708923</v>
      </c>
      <c r="J34" s="78">
        <f t="shared" si="0"/>
        <v>38</v>
      </c>
      <c r="K34" s="78">
        <f t="shared" si="0"/>
        <v>44.668587896253605</v>
      </c>
      <c r="L34" s="78">
        <f t="shared" si="0"/>
        <v>37.4384236453202</v>
      </c>
      <c r="M34" s="78">
        <f t="shared" si="0"/>
        <v>0.9017132551848512</v>
      </c>
      <c r="N34" s="78">
        <f t="shared" si="0"/>
        <v>8.180943214629451</v>
      </c>
      <c r="O34" s="78">
        <f t="shared" si="0"/>
        <v>12.295081967213115</v>
      </c>
      <c r="P34" s="78">
        <f t="shared" si="0"/>
        <v>12.048192771084338</v>
      </c>
      <c r="Q34" s="78">
        <f t="shared" si="0"/>
        <v>42.44851258581236</v>
      </c>
      <c r="R34" s="78">
        <f t="shared" si="0"/>
        <v>53.72340425531915</v>
      </c>
      <c r="S34" s="78">
        <f t="shared" si="0"/>
        <v>36.98517298187809</v>
      </c>
      <c r="T34" s="78">
        <f t="shared" si="0"/>
        <v>69.78653530377669</v>
      </c>
      <c r="U34" s="78">
        <f t="shared" si="0"/>
        <v>53.89408099688473</v>
      </c>
      <c r="V34" s="78">
        <f t="shared" si="0"/>
        <v>39.455782312925166</v>
      </c>
      <c r="W34" s="78">
        <f t="shared" si="0"/>
        <v>31.990231990231987</v>
      </c>
      <c r="X34" s="78">
        <f t="shared" si="0"/>
        <v>46</v>
      </c>
      <c r="Y34" s="78">
        <f t="shared" si="0"/>
        <v>44.09448818897638</v>
      </c>
      <c r="Z34" s="78">
        <f t="shared" si="0"/>
        <v>44.724220623501196</v>
      </c>
      <c r="AA34" s="68"/>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row>
    <row r="35" spans="1:252" s="63" customFormat="1" ht="19.5" customHeight="1">
      <c r="A35" s="10">
        <v>4</v>
      </c>
      <c r="B35" s="65" t="s">
        <v>92</v>
      </c>
      <c r="C35" s="64" t="s">
        <v>89</v>
      </c>
      <c r="D35" s="102">
        <v>1721</v>
      </c>
      <c r="E35" s="98">
        <v>1210</v>
      </c>
      <c r="F35" s="102">
        <f>F32-F33+20</f>
        <v>1396</v>
      </c>
      <c r="G35" s="102">
        <f>SUM(H35:Z35)</f>
        <v>1203</v>
      </c>
      <c r="H35" s="102">
        <v>84</v>
      </c>
      <c r="I35" s="102">
        <v>85</v>
      </c>
      <c r="J35" s="102">
        <v>48</v>
      </c>
      <c r="K35" s="102">
        <v>46</v>
      </c>
      <c r="L35" s="102">
        <v>44</v>
      </c>
      <c r="M35" s="102">
        <v>0</v>
      </c>
      <c r="N35" s="102">
        <v>67</v>
      </c>
      <c r="O35" s="102">
        <v>158</v>
      </c>
      <c r="P35" s="102">
        <v>129</v>
      </c>
      <c r="Q35" s="102">
        <v>62</v>
      </c>
      <c r="R35" s="102">
        <v>39</v>
      </c>
      <c r="S35" s="102">
        <v>87</v>
      </c>
      <c r="T35" s="102">
        <v>41</v>
      </c>
      <c r="U35" s="102">
        <v>20</v>
      </c>
      <c r="V35" s="102">
        <v>40</v>
      </c>
      <c r="W35" s="102">
        <v>58</v>
      </c>
      <c r="X35" s="102">
        <v>84</v>
      </c>
      <c r="Y35" s="102">
        <v>53</v>
      </c>
      <c r="Z35" s="102">
        <v>58</v>
      </c>
      <c r="AA35" s="61"/>
      <c r="AB35" s="49"/>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row>
    <row r="36" spans="1:252" s="63" customFormat="1" ht="19.5" customHeight="1">
      <c r="A36" s="10">
        <v>5</v>
      </c>
      <c r="B36" s="65" t="s">
        <v>91</v>
      </c>
      <c r="C36" s="64" t="s">
        <v>89</v>
      </c>
      <c r="D36" s="102">
        <v>200</v>
      </c>
      <c r="E36" s="98">
        <v>20</v>
      </c>
      <c r="F36" s="102">
        <v>20</v>
      </c>
      <c r="G36" s="102">
        <f>SUM(H36:Z36)</f>
        <v>20</v>
      </c>
      <c r="H36" s="102"/>
      <c r="I36" s="102"/>
      <c r="J36" s="102"/>
      <c r="K36" s="102"/>
      <c r="L36" s="102"/>
      <c r="M36" s="102"/>
      <c r="N36" s="102"/>
      <c r="O36" s="102">
        <v>10</v>
      </c>
      <c r="P36" s="102">
        <v>10</v>
      </c>
      <c r="Q36" s="102"/>
      <c r="R36" s="102"/>
      <c r="S36" s="102"/>
      <c r="T36" s="102"/>
      <c r="U36" s="102"/>
      <c r="V36" s="102"/>
      <c r="W36" s="102"/>
      <c r="X36" s="102"/>
      <c r="Y36" s="102"/>
      <c r="Z36" s="102"/>
      <c r="AA36" s="61"/>
      <c r="AB36" s="107">
        <f>F34-G34</f>
        <v>6.198034591989558</v>
      </c>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row>
    <row r="37" spans="1:252" s="63" customFormat="1" ht="19.5" customHeight="1">
      <c r="A37" s="10">
        <v>6</v>
      </c>
      <c r="B37" s="65" t="s">
        <v>90</v>
      </c>
      <c r="C37" s="64" t="s">
        <v>89</v>
      </c>
      <c r="D37" s="102">
        <v>2279</v>
      </c>
      <c r="E37" s="98">
        <v>2337</v>
      </c>
      <c r="F37" s="102">
        <v>2405</v>
      </c>
      <c r="G37" s="102">
        <f>SUM(H37:Z37)</f>
        <v>1970</v>
      </c>
      <c r="H37" s="102">
        <v>215</v>
      </c>
      <c r="I37" s="102">
        <v>159</v>
      </c>
      <c r="J37" s="102">
        <v>45</v>
      </c>
      <c r="K37" s="102">
        <v>56</v>
      </c>
      <c r="L37" s="102">
        <v>42</v>
      </c>
      <c r="M37" s="102">
        <v>65</v>
      </c>
      <c r="N37" s="102">
        <v>145</v>
      </c>
      <c r="O37" s="102">
        <v>166</v>
      </c>
      <c r="P37" s="102">
        <v>188</v>
      </c>
      <c r="Q37" s="102">
        <v>125</v>
      </c>
      <c r="R37" s="102">
        <v>105</v>
      </c>
      <c r="S37" s="102">
        <v>125</v>
      </c>
      <c r="T37" s="102">
        <v>76</v>
      </c>
      <c r="U37" s="102">
        <v>65</v>
      </c>
      <c r="V37" s="102">
        <v>52</v>
      </c>
      <c r="W37" s="102">
        <v>112</v>
      </c>
      <c r="X37" s="102">
        <v>102</v>
      </c>
      <c r="Y37" s="102">
        <v>85</v>
      </c>
      <c r="Z37" s="102">
        <v>42</v>
      </c>
      <c r="AA37" s="61"/>
      <c r="AB37" s="49"/>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row>
    <row r="38" spans="1:252" s="66" customFormat="1" ht="19.5" customHeight="1">
      <c r="A38" s="15"/>
      <c r="B38" s="70" t="s">
        <v>88</v>
      </c>
      <c r="C38" s="69" t="s">
        <v>12</v>
      </c>
      <c r="D38" s="78">
        <f>D37/D31*100</f>
        <v>11.78630533719487</v>
      </c>
      <c r="E38" s="78">
        <f>E37/E31*100</f>
        <v>11.999383857054836</v>
      </c>
      <c r="F38" s="78">
        <f>F37/F31*100</f>
        <v>12.278552100883239</v>
      </c>
      <c r="G38" s="78">
        <f>G37/G31*100</f>
        <v>10</v>
      </c>
      <c r="H38" s="78">
        <f aca="true" t="shared" si="1" ref="H38:Z38">H37/H31*100</f>
        <v>18.810148731408574</v>
      </c>
      <c r="I38" s="78">
        <f t="shared" si="1"/>
        <v>13.261050875729774</v>
      </c>
      <c r="J38" s="78">
        <f t="shared" si="1"/>
        <v>6.923076923076923</v>
      </c>
      <c r="K38" s="78">
        <f t="shared" si="1"/>
        <v>8.069164265129682</v>
      </c>
      <c r="L38" s="78">
        <f t="shared" si="1"/>
        <v>6.896551724137931</v>
      </c>
      <c r="M38" s="78">
        <f t="shared" si="1"/>
        <v>2.9305680793507665</v>
      </c>
      <c r="N38" s="78">
        <f t="shared" si="1"/>
        <v>6.977863330125119</v>
      </c>
      <c r="O38" s="78">
        <f t="shared" si="1"/>
        <v>9.07103825136612</v>
      </c>
      <c r="P38" s="78">
        <f t="shared" si="1"/>
        <v>12.583668005354752</v>
      </c>
      <c r="Q38" s="78">
        <f t="shared" si="1"/>
        <v>14.302059496567507</v>
      </c>
      <c r="R38" s="78">
        <f t="shared" si="1"/>
        <v>18.617021276595743</v>
      </c>
      <c r="S38" s="78">
        <f t="shared" si="1"/>
        <v>10.29654036243822</v>
      </c>
      <c r="T38" s="78">
        <f t="shared" si="1"/>
        <v>12.479474548440066</v>
      </c>
      <c r="U38" s="78">
        <f t="shared" si="1"/>
        <v>20.24922118380062</v>
      </c>
      <c r="V38" s="78">
        <f t="shared" si="1"/>
        <v>8.843537414965986</v>
      </c>
      <c r="W38" s="78">
        <f t="shared" si="1"/>
        <v>13.675213675213676</v>
      </c>
      <c r="X38" s="78">
        <f t="shared" si="1"/>
        <v>8.5</v>
      </c>
      <c r="Y38" s="78">
        <f t="shared" si="1"/>
        <v>11.15485564304462</v>
      </c>
      <c r="Z38" s="78">
        <f t="shared" si="1"/>
        <v>5.0359712230215825</v>
      </c>
      <c r="AA38" s="68"/>
      <c r="AB38" s="49">
        <f>SUM(H38:Z38)/19</f>
        <v>10.983001316303563</v>
      </c>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c r="IR38" s="67"/>
    </row>
    <row r="39" spans="1:252" s="63" customFormat="1" ht="19.5" customHeight="1">
      <c r="A39" s="10">
        <v>7</v>
      </c>
      <c r="B39" s="65" t="s">
        <v>87</v>
      </c>
      <c r="C39" s="64" t="s">
        <v>12</v>
      </c>
      <c r="D39" s="116">
        <v>45.5</v>
      </c>
      <c r="E39" s="117">
        <v>41.05</v>
      </c>
      <c r="F39" s="116">
        <v>37.63</v>
      </c>
      <c r="G39" s="116">
        <v>30.26</v>
      </c>
      <c r="H39" s="102">
        <v>17.05716963448922</v>
      </c>
      <c r="I39" s="102">
        <v>30.11744966442953</v>
      </c>
      <c r="J39" s="102">
        <v>38.29457364341085</v>
      </c>
      <c r="K39" s="102">
        <v>44.668587896253605</v>
      </c>
      <c r="L39" s="102">
        <v>37.74834437086093</v>
      </c>
      <c r="M39" s="102">
        <v>1.8181818181818181</v>
      </c>
      <c r="N39" s="102">
        <v>8.691153647180547</v>
      </c>
      <c r="O39" s="102">
        <v>12.415730337078653</v>
      </c>
      <c r="P39" s="102">
        <v>12.481536189069423</v>
      </c>
      <c r="Q39" s="102">
        <v>44.89051094890511</v>
      </c>
      <c r="R39" s="102">
        <v>52.99295774647887</v>
      </c>
      <c r="S39" s="102">
        <v>38.73794916739702</v>
      </c>
      <c r="T39" s="102">
        <v>69.55810147299509</v>
      </c>
      <c r="U39" s="102">
        <v>55.80645161290323</v>
      </c>
      <c r="V39" s="102">
        <v>41.726618705035975</v>
      </c>
      <c r="W39" s="102">
        <v>31.45258103241296</v>
      </c>
      <c r="X39" s="102">
        <v>45.4320987654321</v>
      </c>
      <c r="Y39" s="102">
        <v>48.10495626822158</v>
      </c>
      <c r="Z39" s="102">
        <v>45.43239951278928</v>
      </c>
      <c r="AA39" s="61"/>
      <c r="AB39" s="49">
        <f>SUM(H39:Z39)/19</f>
        <v>35.65407118071189</v>
      </c>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row>
    <row r="40" spans="1:28" ht="19.5" customHeight="1">
      <c r="A40" s="2" t="s">
        <v>48</v>
      </c>
      <c r="B40" s="62" t="s">
        <v>86</v>
      </c>
      <c r="C40" s="2"/>
      <c r="D40" s="93"/>
      <c r="E40" s="93"/>
      <c r="F40" s="102"/>
      <c r="G40" s="102"/>
      <c r="H40" s="102"/>
      <c r="I40" s="102"/>
      <c r="J40" s="102"/>
      <c r="K40" s="102"/>
      <c r="L40" s="102"/>
      <c r="M40" s="102"/>
      <c r="N40" s="102"/>
      <c r="O40" s="102"/>
      <c r="P40" s="102"/>
      <c r="Q40" s="102"/>
      <c r="R40" s="102"/>
      <c r="S40" s="102"/>
      <c r="T40" s="102"/>
      <c r="U40" s="102"/>
      <c r="V40" s="102"/>
      <c r="W40" s="102"/>
      <c r="X40" s="102"/>
      <c r="Y40" s="102"/>
      <c r="Z40" s="102"/>
      <c r="AA40" s="61"/>
      <c r="AB40" s="49"/>
    </row>
    <row r="41" spans="1:28" s="5" customFormat="1" ht="17.25" customHeight="1">
      <c r="A41" s="10">
        <v>1</v>
      </c>
      <c r="B41" s="65" t="s">
        <v>85</v>
      </c>
      <c r="C41" s="10" t="s">
        <v>77</v>
      </c>
      <c r="D41" s="98">
        <v>4006</v>
      </c>
      <c r="E41" s="105">
        <v>5534</v>
      </c>
      <c r="F41" s="99">
        <v>3978</v>
      </c>
      <c r="G41" s="102">
        <f>SUM(H41:Z41)</f>
        <v>4736</v>
      </c>
      <c r="H41" s="98">
        <v>129</v>
      </c>
      <c r="I41" s="98">
        <v>163</v>
      </c>
      <c r="J41" s="98">
        <v>92</v>
      </c>
      <c r="K41" s="98">
        <v>87</v>
      </c>
      <c r="L41" s="98">
        <v>90</v>
      </c>
      <c r="M41" s="98">
        <v>1807</v>
      </c>
      <c r="N41" s="98">
        <v>431</v>
      </c>
      <c r="O41" s="98">
        <v>359</v>
      </c>
      <c r="P41" s="98">
        <v>247</v>
      </c>
      <c r="Q41" s="98">
        <v>182</v>
      </c>
      <c r="R41" s="98">
        <v>89</v>
      </c>
      <c r="S41" s="98">
        <v>253</v>
      </c>
      <c r="T41" s="98">
        <v>74</v>
      </c>
      <c r="U41" s="98">
        <v>80</v>
      </c>
      <c r="V41" s="98">
        <v>130</v>
      </c>
      <c r="W41" s="98">
        <v>154</v>
      </c>
      <c r="X41" s="98">
        <v>127</v>
      </c>
      <c r="Y41" s="98">
        <v>115</v>
      </c>
      <c r="Z41" s="98">
        <v>127</v>
      </c>
      <c r="AA41" s="61"/>
      <c r="AB41" s="49"/>
    </row>
    <row r="42" spans="1:28" s="5" customFormat="1" ht="17.25" customHeight="1">
      <c r="A42" s="10"/>
      <c r="B42" s="65" t="s">
        <v>84</v>
      </c>
      <c r="C42" s="64" t="s">
        <v>77</v>
      </c>
      <c r="D42" s="98">
        <v>3671</v>
      </c>
      <c r="E42" s="105">
        <v>5257</v>
      </c>
      <c r="F42" s="99">
        <v>3800</v>
      </c>
      <c r="G42" s="102">
        <f>SUM(H42:Z42)</f>
        <v>4499</v>
      </c>
      <c r="H42" s="98">
        <v>117</v>
      </c>
      <c r="I42" s="98">
        <v>151</v>
      </c>
      <c r="J42" s="98">
        <v>80</v>
      </c>
      <c r="K42" s="98">
        <v>75</v>
      </c>
      <c r="L42" s="98">
        <v>78</v>
      </c>
      <c r="M42" s="98">
        <v>1786</v>
      </c>
      <c r="N42" s="98">
        <v>419</v>
      </c>
      <c r="O42" s="98">
        <v>347</v>
      </c>
      <c r="P42" s="98">
        <v>235</v>
      </c>
      <c r="Q42" s="98">
        <v>170</v>
      </c>
      <c r="R42" s="98">
        <v>77</v>
      </c>
      <c r="S42" s="98">
        <v>241</v>
      </c>
      <c r="T42" s="98">
        <v>62</v>
      </c>
      <c r="U42" s="98">
        <v>68</v>
      </c>
      <c r="V42" s="98">
        <v>118</v>
      </c>
      <c r="W42" s="98">
        <v>142</v>
      </c>
      <c r="X42" s="98">
        <v>115</v>
      </c>
      <c r="Y42" s="98">
        <v>103</v>
      </c>
      <c r="Z42" s="98">
        <v>115</v>
      </c>
      <c r="AA42" s="61"/>
      <c r="AB42" s="49"/>
    </row>
    <row r="43" spans="1:28" s="6" customFormat="1" ht="28.5" customHeight="1">
      <c r="A43" s="15"/>
      <c r="B43" s="70" t="s">
        <v>83</v>
      </c>
      <c r="C43" s="15" t="s">
        <v>12</v>
      </c>
      <c r="D43" s="118">
        <f>D42*100/D13</f>
        <v>6.616202577273137</v>
      </c>
      <c r="E43" s="118">
        <f>E42/E16*100</f>
        <v>11.626307434334695</v>
      </c>
      <c r="F43" s="118">
        <f>F42*100/F13</f>
        <v>6.739978715856687</v>
      </c>
      <c r="G43" s="118">
        <v>9.64</v>
      </c>
      <c r="H43" s="103">
        <v>3.643724696356275</v>
      </c>
      <c r="I43" s="103">
        <v>4.223776223776224</v>
      </c>
      <c r="J43" s="103">
        <v>4.550625711035267</v>
      </c>
      <c r="K43" s="103">
        <v>3.5178236397748592</v>
      </c>
      <c r="L43" s="103">
        <v>4.8207663782447465</v>
      </c>
      <c r="M43" s="103">
        <v>37.22384326802835</v>
      </c>
      <c r="N43" s="103">
        <v>6.743924030259134</v>
      </c>
      <c r="O43" s="103">
        <v>6.281679942070963</v>
      </c>
      <c r="P43" s="103">
        <v>5.58062218000475</v>
      </c>
      <c r="Q43" s="103">
        <v>7.007419620774938</v>
      </c>
      <c r="R43" s="103">
        <v>4.993514915693904</v>
      </c>
      <c r="S43" s="103">
        <v>6.65929814865985</v>
      </c>
      <c r="T43" s="103">
        <v>3.481190342504211</v>
      </c>
      <c r="U43" s="103">
        <v>8.202653799758746</v>
      </c>
      <c r="V43" s="103">
        <v>8.392603129445234</v>
      </c>
      <c r="W43" s="103">
        <v>6.4253393665158365</v>
      </c>
      <c r="X43" s="103">
        <v>3.275420108231273</v>
      </c>
      <c r="Y43" s="103">
        <v>4.883831199620673</v>
      </c>
      <c r="Z43" s="103">
        <v>4.931389365351629</v>
      </c>
      <c r="AA43" s="68"/>
      <c r="AB43" s="67"/>
    </row>
    <row r="44" spans="1:28" s="5" customFormat="1" ht="17.25" customHeight="1">
      <c r="A44" s="10">
        <v>2</v>
      </c>
      <c r="B44" s="65" t="s">
        <v>82</v>
      </c>
      <c r="C44" s="64" t="s">
        <v>77</v>
      </c>
      <c r="D44" s="98">
        <v>3126</v>
      </c>
      <c r="E44" s="105">
        <v>4294</v>
      </c>
      <c r="F44" s="99">
        <v>3485</v>
      </c>
      <c r="G44" s="102">
        <f>SUM(H44:Z44)</f>
        <v>3904</v>
      </c>
      <c r="H44" s="98">
        <v>86</v>
      </c>
      <c r="I44" s="98">
        <v>120</v>
      </c>
      <c r="J44" s="98">
        <v>49</v>
      </c>
      <c r="K44" s="98">
        <v>44</v>
      </c>
      <c r="L44" s="98">
        <v>47</v>
      </c>
      <c r="M44" s="98">
        <v>1749</v>
      </c>
      <c r="N44" s="98">
        <v>388</v>
      </c>
      <c r="O44" s="98">
        <v>316</v>
      </c>
      <c r="P44" s="98">
        <v>204</v>
      </c>
      <c r="Q44" s="98">
        <v>139</v>
      </c>
      <c r="R44" s="98">
        <v>46</v>
      </c>
      <c r="S44" s="98">
        <v>210</v>
      </c>
      <c r="T44" s="98">
        <v>31</v>
      </c>
      <c r="U44" s="98">
        <v>37</v>
      </c>
      <c r="V44" s="98">
        <v>87</v>
      </c>
      <c r="W44" s="98">
        <v>111</v>
      </c>
      <c r="X44" s="98">
        <v>84</v>
      </c>
      <c r="Y44" s="98">
        <v>72</v>
      </c>
      <c r="Z44" s="98">
        <v>84</v>
      </c>
      <c r="AA44" s="61"/>
      <c r="AB44" s="49"/>
    </row>
    <row r="45" spans="1:28" s="5" customFormat="1" ht="17.25" customHeight="1">
      <c r="A45" s="10"/>
      <c r="B45" s="65" t="s">
        <v>81</v>
      </c>
      <c r="C45" s="64" t="s">
        <v>77</v>
      </c>
      <c r="D45" s="98">
        <v>2960</v>
      </c>
      <c r="E45" s="105">
        <v>4171</v>
      </c>
      <c r="F45" s="99">
        <v>3370</v>
      </c>
      <c r="G45" s="102">
        <f>SUM(H45:Z45)</f>
        <v>3709</v>
      </c>
      <c r="H45" s="98">
        <v>76</v>
      </c>
      <c r="I45" s="98">
        <v>110</v>
      </c>
      <c r="J45" s="98">
        <v>39</v>
      </c>
      <c r="K45" s="98">
        <v>34</v>
      </c>
      <c r="L45" s="98">
        <v>37</v>
      </c>
      <c r="M45" s="98">
        <v>1734</v>
      </c>
      <c r="N45" s="98">
        <v>378</v>
      </c>
      <c r="O45" s="98">
        <v>306</v>
      </c>
      <c r="P45" s="98">
        <v>194</v>
      </c>
      <c r="Q45" s="98">
        <v>129</v>
      </c>
      <c r="R45" s="98">
        <v>36</v>
      </c>
      <c r="S45" s="98">
        <v>200</v>
      </c>
      <c r="T45" s="98">
        <v>21</v>
      </c>
      <c r="U45" s="98">
        <v>27</v>
      </c>
      <c r="V45" s="98">
        <v>77</v>
      </c>
      <c r="W45" s="98">
        <v>101</v>
      </c>
      <c r="X45" s="98">
        <v>74</v>
      </c>
      <c r="Y45" s="98">
        <v>62</v>
      </c>
      <c r="Z45" s="98">
        <v>74</v>
      </c>
      <c r="AA45" s="61"/>
      <c r="AB45" s="49"/>
    </row>
    <row r="46" spans="1:28" s="7" customFormat="1" ht="28.5" customHeight="1">
      <c r="A46" s="15"/>
      <c r="B46" s="70" t="s">
        <v>80</v>
      </c>
      <c r="C46" s="15" t="s">
        <v>12</v>
      </c>
      <c r="D46" s="118">
        <f>D45*100/D13</f>
        <v>5.334775164458863</v>
      </c>
      <c r="E46" s="118">
        <f>E45*100/E13</f>
        <v>7.398038411268147</v>
      </c>
      <c r="F46" s="118">
        <f>F45*100/F13</f>
        <v>5.977296913799219</v>
      </c>
      <c r="G46" s="118">
        <v>7.51</v>
      </c>
      <c r="H46" s="103">
        <v>2.366863905325444</v>
      </c>
      <c r="I46" s="103">
        <v>3.076923076923077</v>
      </c>
      <c r="J46" s="103">
        <v>2.218430034129693</v>
      </c>
      <c r="K46" s="103">
        <v>1.594746716697936</v>
      </c>
      <c r="L46" s="103">
        <v>2.2867737948084055</v>
      </c>
      <c r="M46" s="103">
        <v>36.14005835764902</v>
      </c>
      <c r="N46" s="103">
        <v>6.084017382906808</v>
      </c>
      <c r="O46" s="103">
        <v>5.5394641564084</v>
      </c>
      <c r="P46" s="103">
        <v>4.606981714557112</v>
      </c>
      <c r="Q46" s="103">
        <v>5.317394888705689</v>
      </c>
      <c r="R46" s="103">
        <v>2.3346303501945527</v>
      </c>
      <c r="S46" s="103">
        <v>5.5263885051119095</v>
      </c>
      <c r="T46" s="103">
        <v>1.1791128579449746</v>
      </c>
      <c r="U46" s="103">
        <v>3.2569360675512664</v>
      </c>
      <c r="V46" s="103">
        <v>5.476529160739687</v>
      </c>
      <c r="W46" s="103">
        <v>4.570135746606335</v>
      </c>
      <c r="X46" s="103">
        <v>2.107661634861863</v>
      </c>
      <c r="Y46" s="103">
        <v>2.939781887150308</v>
      </c>
      <c r="Z46" s="103">
        <v>3.173241852487135</v>
      </c>
      <c r="AA46" s="68"/>
      <c r="AB46" s="106"/>
    </row>
    <row r="47" spans="1:28" s="5" customFormat="1" ht="17.25" customHeight="1">
      <c r="A47" s="10">
        <v>3</v>
      </c>
      <c r="B47" s="65" t="s">
        <v>79</v>
      </c>
      <c r="C47" s="64" t="s">
        <v>77</v>
      </c>
      <c r="D47" s="98">
        <v>47408</v>
      </c>
      <c r="E47" s="105">
        <v>52002</v>
      </c>
      <c r="F47" s="105">
        <v>52002</v>
      </c>
      <c r="G47" s="102">
        <f>SUM(H47:Z47)</f>
        <v>41442</v>
      </c>
      <c r="H47" s="98">
        <v>2628</v>
      </c>
      <c r="I47" s="98">
        <v>2958</v>
      </c>
      <c r="J47" s="98">
        <v>1212</v>
      </c>
      <c r="K47" s="98">
        <v>1591</v>
      </c>
      <c r="L47" s="98">
        <v>1074</v>
      </c>
      <c r="M47" s="98">
        <v>2539</v>
      </c>
      <c r="N47" s="98">
        <v>5323</v>
      </c>
      <c r="O47" s="98">
        <v>4712</v>
      </c>
      <c r="P47" s="98">
        <v>3511</v>
      </c>
      <c r="Q47" s="98">
        <v>1790</v>
      </c>
      <c r="R47" s="98">
        <v>999</v>
      </c>
      <c r="S47" s="98">
        <v>2912</v>
      </c>
      <c r="T47" s="98">
        <v>1253</v>
      </c>
      <c r="U47" s="98">
        <v>295</v>
      </c>
      <c r="V47" s="98">
        <v>822</v>
      </c>
      <c r="W47" s="98">
        <v>1602</v>
      </c>
      <c r="X47" s="98">
        <v>2930</v>
      </c>
      <c r="Y47" s="98">
        <v>1540</v>
      </c>
      <c r="Z47" s="98">
        <v>1751</v>
      </c>
      <c r="AA47" s="61"/>
      <c r="AB47" s="49"/>
    </row>
    <row r="48" spans="1:28" s="5" customFormat="1" ht="17.25" customHeight="1">
      <c r="A48" s="10"/>
      <c r="B48" s="65" t="s">
        <v>78</v>
      </c>
      <c r="C48" s="64" t="s">
        <v>77</v>
      </c>
      <c r="D48" s="98">
        <v>2487</v>
      </c>
      <c r="E48" s="105">
        <v>2897</v>
      </c>
      <c r="F48" s="99">
        <v>2500</v>
      </c>
      <c r="G48" s="102">
        <f>SUM(H48:Z48)</f>
        <v>4878</v>
      </c>
      <c r="H48" s="98">
        <v>239</v>
      </c>
      <c r="I48" s="98">
        <v>270</v>
      </c>
      <c r="J48" s="98">
        <v>117</v>
      </c>
      <c r="K48" s="98">
        <v>168</v>
      </c>
      <c r="L48" s="98">
        <v>118</v>
      </c>
      <c r="M48" s="98">
        <v>1062</v>
      </c>
      <c r="N48" s="98">
        <v>504</v>
      </c>
      <c r="O48" s="98">
        <v>425</v>
      </c>
      <c r="P48" s="98">
        <v>312</v>
      </c>
      <c r="Q48" s="98">
        <v>222</v>
      </c>
      <c r="R48" s="98">
        <v>112</v>
      </c>
      <c r="S48" s="98">
        <v>284</v>
      </c>
      <c r="T48" s="98">
        <v>134</v>
      </c>
      <c r="U48" s="98">
        <v>36</v>
      </c>
      <c r="V48" s="98">
        <v>92</v>
      </c>
      <c r="W48" s="98">
        <v>165</v>
      </c>
      <c r="X48" s="98">
        <v>280</v>
      </c>
      <c r="Y48" s="98">
        <v>192</v>
      </c>
      <c r="Z48" s="98">
        <v>146</v>
      </c>
      <c r="AA48" s="61"/>
      <c r="AB48" s="49"/>
    </row>
    <row r="49" spans="1:28" s="6" customFormat="1" ht="28.5" customHeight="1">
      <c r="A49" s="15"/>
      <c r="B49" s="70" t="s">
        <v>76</v>
      </c>
      <c r="C49" s="15" t="s">
        <v>12</v>
      </c>
      <c r="D49" s="118">
        <f>D48*100/D13</f>
        <v>4.482292511489592</v>
      </c>
      <c r="E49" s="118">
        <f>E48/E16*100</f>
        <v>6.406964549603883</v>
      </c>
      <c r="F49" s="118">
        <f>F48*100/F13</f>
        <v>4.434196523589925</v>
      </c>
      <c r="G49" s="118">
        <v>10.63</v>
      </c>
      <c r="H49" s="103">
        <v>7.443164123326067</v>
      </c>
      <c r="I49" s="103">
        <v>7.5524475524475525</v>
      </c>
      <c r="J49" s="103">
        <v>6.655290102389079</v>
      </c>
      <c r="K49" s="103">
        <v>7.879924953095685</v>
      </c>
      <c r="L49" s="103">
        <v>7.292954264524104</v>
      </c>
      <c r="M49" s="103">
        <v>22.134222592746976</v>
      </c>
      <c r="N49" s="103">
        <v>8.112023177209078</v>
      </c>
      <c r="O49" s="103">
        <v>7.693700217233888</v>
      </c>
      <c r="P49" s="103">
        <v>7.409166468772263</v>
      </c>
      <c r="Q49" s="103">
        <v>9.150865622423742</v>
      </c>
      <c r="R49" s="103">
        <v>7.263294422827498</v>
      </c>
      <c r="S49" s="103">
        <v>7.847471677258912</v>
      </c>
      <c r="T49" s="103">
        <v>7.523862998315553</v>
      </c>
      <c r="U49" s="103">
        <v>4.342581423401689</v>
      </c>
      <c r="V49" s="103">
        <v>6.543385490753911</v>
      </c>
      <c r="W49" s="103">
        <v>7.46606334841629</v>
      </c>
      <c r="X49" s="103">
        <v>7.974935915693535</v>
      </c>
      <c r="Y49" s="103">
        <v>9.103840682788052</v>
      </c>
      <c r="Z49" s="103">
        <v>6.260720411663807</v>
      </c>
      <c r="AA49" s="68"/>
      <c r="AB49" s="67"/>
    </row>
    <row r="50" spans="1:27" ht="12" customHeight="1" thickBot="1">
      <c r="A50" s="60"/>
      <c r="B50" s="59"/>
      <c r="C50" s="59"/>
      <c r="D50" s="59"/>
      <c r="E50" s="59"/>
      <c r="F50" s="80"/>
      <c r="G50" s="82"/>
      <c r="H50" s="80"/>
      <c r="I50" s="80"/>
      <c r="J50" s="80"/>
      <c r="K50" s="80"/>
      <c r="L50" s="80"/>
      <c r="M50" s="80"/>
      <c r="N50" s="80"/>
      <c r="O50" s="80"/>
      <c r="P50" s="80"/>
      <c r="Q50" s="80"/>
      <c r="R50" s="80"/>
      <c r="S50" s="80"/>
      <c r="T50" s="80"/>
      <c r="U50" s="80"/>
      <c r="V50" s="80"/>
      <c r="W50" s="80"/>
      <c r="X50" s="80"/>
      <c r="Y50" s="80"/>
      <c r="Z50" s="80"/>
      <c r="AA50" s="58"/>
    </row>
    <row r="51" spans="1:27" ht="16.5" thickTop="1">
      <c r="A51" s="57"/>
      <c r="B51" s="54"/>
      <c r="C51" s="54"/>
      <c r="D51" s="54"/>
      <c r="E51" s="56"/>
      <c r="F51" s="55"/>
      <c r="G51" s="83"/>
      <c r="H51" s="55"/>
      <c r="I51" s="55"/>
      <c r="J51" s="55"/>
      <c r="K51" s="55"/>
      <c r="L51" s="55"/>
      <c r="M51" s="55"/>
      <c r="N51" s="55"/>
      <c r="O51" s="55"/>
      <c r="P51" s="55"/>
      <c r="Q51" s="55"/>
      <c r="R51" s="55"/>
      <c r="S51" s="55"/>
      <c r="T51" s="55"/>
      <c r="U51" s="55"/>
      <c r="V51" s="55"/>
      <c r="W51" s="55"/>
      <c r="X51" s="55"/>
      <c r="Y51" s="55"/>
      <c r="Z51" s="55"/>
      <c r="AA51" s="54"/>
    </row>
    <row r="55" spans="1:252" ht="15.75">
      <c r="A55" s="53"/>
      <c r="B55" s="335"/>
      <c r="C55" s="335"/>
      <c r="D55" s="335"/>
      <c r="E55" s="335"/>
      <c r="F55" s="335"/>
      <c r="G55" s="84"/>
      <c r="H55" s="52"/>
      <c r="I55" s="52"/>
      <c r="J55" s="52"/>
      <c r="K55" s="52"/>
      <c r="L55" s="52"/>
      <c r="M55" s="52"/>
      <c r="N55" s="52"/>
      <c r="O55" s="52"/>
      <c r="P55" s="52"/>
      <c r="Q55" s="52"/>
      <c r="R55" s="52"/>
      <c r="S55" s="52"/>
      <c r="T55" s="52"/>
      <c r="U55" s="52"/>
      <c r="V55" s="52"/>
      <c r="W55" s="52"/>
      <c r="X55" s="52"/>
      <c r="Y55" s="52"/>
      <c r="Z55" s="52"/>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51"/>
      <c r="FA55" s="51"/>
      <c r="FB55" s="51"/>
      <c r="FC55" s="51"/>
      <c r="FD55" s="51"/>
      <c r="FE55" s="51"/>
      <c r="FF55" s="51"/>
      <c r="FG55" s="51"/>
      <c r="FH55" s="51"/>
      <c r="FI55" s="51"/>
      <c r="FJ55" s="51"/>
      <c r="FK55" s="51"/>
      <c r="FL55" s="51"/>
      <c r="FM55" s="51"/>
      <c r="FN55" s="51"/>
      <c r="FO55" s="51"/>
      <c r="FP55" s="51"/>
      <c r="FQ55" s="51"/>
      <c r="FR55" s="51"/>
      <c r="FS55" s="51"/>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1"/>
      <c r="GZ55" s="51"/>
      <c r="HA55" s="51"/>
      <c r="HB55" s="51"/>
      <c r="HC55" s="51"/>
      <c r="HD55" s="51"/>
      <c r="HE55" s="51"/>
      <c r="HF55" s="51"/>
      <c r="HG55" s="51"/>
      <c r="HH55" s="51"/>
      <c r="HI55" s="51"/>
      <c r="HJ55" s="51"/>
      <c r="HK55" s="51"/>
      <c r="HL55" s="51"/>
      <c r="HM55" s="51"/>
      <c r="HN55" s="51"/>
      <c r="HO55" s="51"/>
      <c r="HP55" s="51"/>
      <c r="HQ55" s="51"/>
      <c r="HR55" s="51"/>
      <c r="HS55" s="51"/>
      <c r="HT55" s="51"/>
      <c r="HU55" s="51"/>
      <c r="HV55" s="51"/>
      <c r="HW55" s="51"/>
      <c r="HX55" s="51"/>
      <c r="HY55" s="51"/>
      <c r="HZ55" s="51"/>
      <c r="IA55" s="51"/>
      <c r="IB55" s="51"/>
      <c r="IC55" s="51"/>
      <c r="ID55" s="51"/>
      <c r="IE55" s="51"/>
      <c r="IF55" s="51"/>
      <c r="IG55" s="51"/>
      <c r="IH55" s="51"/>
      <c r="II55" s="51"/>
      <c r="IJ55" s="51"/>
      <c r="IK55" s="51"/>
      <c r="IL55" s="51"/>
      <c r="IM55" s="51"/>
      <c r="IN55" s="51"/>
      <c r="IO55" s="51"/>
      <c r="IP55" s="51"/>
      <c r="IQ55" s="51"/>
      <c r="IR55" s="51"/>
    </row>
  </sheetData>
  <sheetProtection/>
  <mergeCells count="13">
    <mergeCell ref="B55:F55"/>
    <mergeCell ref="E5:F5"/>
    <mergeCell ref="C5:C6"/>
    <mergeCell ref="A5:A6"/>
    <mergeCell ref="B5:B6"/>
    <mergeCell ref="AA5:AA6"/>
    <mergeCell ref="G5:G6"/>
    <mergeCell ref="D5:D6"/>
    <mergeCell ref="A1:B1"/>
    <mergeCell ref="A2:AA2"/>
    <mergeCell ref="A3:AA3"/>
    <mergeCell ref="A4:C4"/>
    <mergeCell ref="H5:Z5"/>
  </mergeCells>
  <printOptions/>
  <pageMargins left="0.35433070866141736" right="0.2362204724409449" top="0.35433070866141736" bottom="0.35433070866141736" header="0.31496062992125984" footer="0.31496062992125984"/>
  <pageSetup fitToHeight="0" fitToWidth="1" horizontalDpi="600" verticalDpi="600" orientation="landscape" paperSize="9" scale="41"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T122"/>
  <sheetViews>
    <sheetView view="pageBreakPreview" zoomScale="55" zoomScaleNormal="71" zoomScaleSheetLayoutView="55" zoomScalePageLayoutView="0" workbookViewId="0" topLeftCell="A1">
      <pane ySplit="7" topLeftCell="A8" activePane="bottomLeft" state="frozen"/>
      <selection pane="topLeft" activeCell="A1" sqref="A1"/>
      <selection pane="bottomLeft" activeCell="AG64" sqref="AG64"/>
    </sheetView>
  </sheetViews>
  <sheetFormatPr defaultColWidth="8.88671875" defaultRowHeight="18.75"/>
  <cols>
    <col min="1" max="1" width="3.99609375" style="293" customWidth="1"/>
    <col min="2" max="2" width="35.6640625" style="241" customWidth="1"/>
    <col min="3" max="3" width="6.10546875" style="241" customWidth="1"/>
    <col min="4" max="6" width="9.99609375" style="241" customWidth="1"/>
    <col min="7" max="7" width="11.6640625" style="241" customWidth="1"/>
    <col min="8" max="26" width="9.99609375" style="241" customWidth="1"/>
    <col min="27" max="27" width="12.77734375" style="241" customWidth="1"/>
    <col min="28" max="28" width="23.99609375" style="241" customWidth="1"/>
    <col min="29" max="29" width="8.10546875" style="241" customWidth="1"/>
    <col min="30" max="30" width="8.99609375" style="241" customWidth="1"/>
    <col min="31" max="35" width="3.5546875" style="241" customWidth="1"/>
    <col min="36" max="41" width="7.21484375" style="241" customWidth="1"/>
    <col min="42" max="85" width="7.99609375" style="241" customWidth="1"/>
    <col min="86" max="86" width="4.4453125" style="241" customWidth="1"/>
    <col min="87" max="251" width="7.99609375" style="241" customWidth="1"/>
    <col min="252" max="16384" width="8.88671875" style="241" customWidth="1"/>
  </cols>
  <sheetData>
    <row r="1" spans="1:254" ht="19.5" customHeight="1">
      <c r="A1" s="330" t="s">
        <v>367</v>
      </c>
      <c r="B1" s="33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row>
    <row r="2" spans="1:27" ht="36.75" customHeight="1">
      <c r="A2" s="336" t="s">
        <v>402</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54" ht="15.75" customHeight="1">
      <c r="A3" s="337" t="str">
        <f>'BIỂU SỐ 02'!A3:AA3</f>
        <v>(Kèm theo Báo cáo số:               /BC-UBND ngày        /11/2023 của UBND huyện Tuần Giáo) </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row>
    <row r="4" spans="1:27" ht="16.5">
      <c r="A4" s="243"/>
      <c r="B4" s="243"/>
      <c r="C4" s="243"/>
      <c r="D4" s="244"/>
      <c r="E4" s="244"/>
      <c r="F4" s="244"/>
      <c r="G4" s="244"/>
      <c r="H4" s="244"/>
      <c r="I4" s="244"/>
      <c r="J4" s="244"/>
      <c r="K4" s="244"/>
      <c r="L4" s="244"/>
      <c r="M4" s="244"/>
      <c r="N4" s="244"/>
      <c r="O4" s="244"/>
      <c r="P4" s="244"/>
      <c r="Q4" s="244"/>
      <c r="R4" s="244"/>
      <c r="S4" s="244"/>
      <c r="T4" s="244"/>
      <c r="U4" s="244"/>
      <c r="V4" s="244"/>
      <c r="W4" s="244"/>
      <c r="X4" s="244"/>
      <c r="Y4" s="244"/>
      <c r="Z4" s="244"/>
      <c r="AA4" s="244"/>
    </row>
    <row r="5" spans="1:254" ht="32.25" customHeight="1">
      <c r="A5" s="338" t="s">
        <v>216</v>
      </c>
      <c r="B5" s="339" t="s">
        <v>215</v>
      </c>
      <c r="C5" s="338" t="s">
        <v>214</v>
      </c>
      <c r="D5" s="340" t="s">
        <v>398</v>
      </c>
      <c r="E5" s="343" t="s">
        <v>452</v>
      </c>
      <c r="F5" s="344"/>
      <c r="G5" s="338" t="s">
        <v>453</v>
      </c>
      <c r="H5" s="342" t="s">
        <v>424</v>
      </c>
      <c r="I5" s="342"/>
      <c r="J5" s="342"/>
      <c r="K5" s="342"/>
      <c r="L5" s="342"/>
      <c r="M5" s="342"/>
      <c r="N5" s="342"/>
      <c r="O5" s="342"/>
      <c r="P5" s="342"/>
      <c r="Q5" s="342"/>
      <c r="R5" s="342"/>
      <c r="S5" s="342"/>
      <c r="T5" s="342"/>
      <c r="U5" s="342"/>
      <c r="V5" s="342"/>
      <c r="W5" s="342"/>
      <c r="X5" s="342"/>
      <c r="Y5" s="342"/>
      <c r="Z5" s="342"/>
      <c r="AA5" s="338" t="s">
        <v>1</v>
      </c>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row>
    <row r="6" spans="1:254" ht="49.5" customHeight="1">
      <c r="A6" s="338"/>
      <c r="B6" s="339"/>
      <c r="C6" s="338"/>
      <c r="D6" s="341"/>
      <c r="E6" s="246" t="s">
        <v>399</v>
      </c>
      <c r="F6" s="247" t="s">
        <v>395</v>
      </c>
      <c r="G6" s="338"/>
      <c r="H6" s="34" t="s">
        <v>376</v>
      </c>
      <c r="I6" s="34" t="s">
        <v>377</v>
      </c>
      <c r="J6" s="34" t="s">
        <v>378</v>
      </c>
      <c r="K6" s="34" t="s">
        <v>379</v>
      </c>
      <c r="L6" s="34" t="s">
        <v>380</v>
      </c>
      <c r="M6" s="34" t="s">
        <v>381</v>
      </c>
      <c r="N6" s="34" t="s">
        <v>382</v>
      </c>
      <c r="O6" s="34" t="s">
        <v>383</v>
      </c>
      <c r="P6" s="34" t="s">
        <v>384</v>
      </c>
      <c r="Q6" s="34" t="s">
        <v>385</v>
      </c>
      <c r="R6" s="34" t="s">
        <v>386</v>
      </c>
      <c r="S6" s="34" t="s">
        <v>387</v>
      </c>
      <c r="T6" s="34" t="s">
        <v>388</v>
      </c>
      <c r="U6" s="34" t="s">
        <v>389</v>
      </c>
      <c r="V6" s="34" t="s">
        <v>390</v>
      </c>
      <c r="W6" s="34" t="s">
        <v>391</v>
      </c>
      <c r="X6" s="34" t="s">
        <v>392</v>
      </c>
      <c r="Y6" s="34" t="s">
        <v>393</v>
      </c>
      <c r="Z6" s="34" t="s">
        <v>394</v>
      </c>
      <c r="AA6" s="338"/>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row>
    <row r="7" spans="1:254" s="242" customFormat="1" ht="18" customHeight="1">
      <c r="A7" s="38">
        <v>1</v>
      </c>
      <c r="B7" s="248" t="s">
        <v>213</v>
      </c>
      <c r="C7" s="38">
        <v>3</v>
      </c>
      <c r="D7" s="248" t="s">
        <v>212</v>
      </c>
      <c r="E7" s="249">
        <v>5</v>
      </c>
      <c r="F7" s="250" t="s">
        <v>374</v>
      </c>
      <c r="G7" s="250" t="s">
        <v>370</v>
      </c>
      <c r="H7" s="131" t="s">
        <v>405</v>
      </c>
      <c r="I7" s="131" t="s">
        <v>406</v>
      </c>
      <c r="J7" s="131" t="s">
        <v>407</v>
      </c>
      <c r="K7" s="131" t="s">
        <v>408</v>
      </c>
      <c r="L7" s="131" t="s">
        <v>409</v>
      </c>
      <c r="M7" s="131" t="s">
        <v>410</v>
      </c>
      <c r="N7" s="131" t="s">
        <v>411</v>
      </c>
      <c r="O7" s="131" t="s">
        <v>412</v>
      </c>
      <c r="P7" s="131" t="s">
        <v>413</v>
      </c>
      <c r="Q7" s="131" t="s">
        <v>414</v>
      </c>
      <c r="R7" s="131" t="s">
        <v>415</v>
      </c>
      <c r="S7" s="131" t="s">
        <v>416</v>
      </c>
      <c r="T7" s="131" t="s">
        <v>417</v>
      </c>
      <c r="U7" s="131" t="s">
        <v>418</v>
      </c>
      <c r="V7" s="131" t="s">
        <v>419</v>
      </c>
      <c r="W7" s="131" t="s">
        <v>420</v>
      </c>
      <c r="X7" s="131" t="s">
        <v>421</v>
      </c>
      <c r="Y7" s="131" t="s">
        <v>422</v>
      </c>
      <c r="Z7" s="131" t="s">
        <v>423</v>
      </c>
      <c r="AA7" s="38">
        <v>10</v>
      </c>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51"/>
      <c r="EO7" s="251"/>
      <c r="EP7" s="251"/>
      <c r="EQ7" s="251"/>
      <c r="ER7" s="251"/>
      <c r="ES7" s="251"/>
      <c r="ET7" s="251"/>
      <c r="EU7" s="251"/>
      <c r="EV7" s="251"/>
      <c r="EW7" s="251"/>
      <c r="EX7" s="251"/>
      <c r="EY7" s="251"/>
      <c r="EZ7" s="251"/>
      <c r="FA7" s="251"/>
      <c r="FB7" s="251"/>
      <c r="FC7" s="251"/>
      <c r="FD7" s="251"/>
      <c r="FE7" s="251"/>
      <c r="FF7" s="251"/>
      <c r="FG7" s="251"/>
      <c r="FH7" s="251"/>
      <c r="FI7" s="251"/>
      <c r="FJ7" s="251"/>
      <c r="FK7" s="251"/>
      <c r="FL7" s="251"/>
      <c r="FM7" s="251"/>
      <c r="FN7" s="251"/>
      <c r="FO7" s="251"/>
      <c r="FP7" s="251"/>
      <c r="FQ7" s="251"/>
      <c r="FR7" s="251"/>
      <c r="FS7" s="251"/>
      <c r="FT7" s="251"/>
      <c r="FU7" s="251"/>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51"/>
      <c r="HK7" s="251"/>
      <c r="HL7" s="251"/>
      <c r="HM7" s="251"/>
      <c r="HN7" s="251"/>
      <c r="HO7" s="251"/>
      <c r="HP7" s="251"/>
      <c r="HQ7" s="251"/>
      <c r="HR7" s="251"/>
      <c r="HS7" s="251"/>
      <c r="HT7" s="251"/>
      <c r="HU7" s="251"/>
      <c r="HV7" s="251"/>
      <c r="HW7" s="251"/>
      <c r="HX7" s="251"/>
      <c r="HY7" s="251"/>
      <c r="HZ7" s="251"/>
      <c r="IA7" s="251"/>
      <c r="IB7" s="251"/>
      <c r="IC7" s="251"/>
      <c r="ID7" s="251"/>
      <c r="IE7" s="251"/>
      <c r="IF7" s="251"/>
      <c r="IG7" s="251"/>
      <c r="IH7" s="251"/>
      <c r="II7" s="251"/>
      <c r="IJ7" s="251"/>
      <c r="IK7" s="251"/>
      <c r="IL7" s="251"/>
      <c r="IM7" s="251"/>
      <c r="IN7" s="251"/>
      <c r="IO7" s="251"/>
      <c r="IP7" s="251"/>
      <c r="IQ7" s="251"/>
      <c r="IR7" s="251"/>
      <c r="IS7" s="251"/>
      <c r="IT7" s="251"/>
    </row>
    <row r="8" spans="1:254" s="258" customFormat="1" ht="18" customHeight="1">
      <c r="A8" s="252"/>
      <c r="B8" s="253" t="s">
        <v>358</v>
      </c>
      <c r="C8" s="252" t="s">
        <v>77</v>
      </c>
      <c r="D8" s="254">
        <v>27778</v>
      </c>
      <c r="E8" s="254">
        <v>27633</v>
      </c>
      <c r="F8" s="254">
        <v>27633</v>
      </c>
      <c r="G8" s="254">
        <f>G10+G27+G69</f>
        <v>27806</v>
      </c>
      <c r="H8" s="376">
        <f>H10+H27</f>
        <v>1149</v>
      </c>
      <c r="I8" s="376">
        <f aca="true" t="shared" si="0" ref="I8:Z8">I10+I27</f>
        <v>1459</v>
      </c>
      <c r="J8" s="376">
        <f t="shared" si="0"/>
        <v>787</v>
      </c>
      <c r="K8" s="376">
        <f t="shared" si="0"/>
        <v>1095</v>
      </c>
      <c r="L8" s="376">
        <f t="shared" si="0"/>
        <v>773</v>
      </c>
      <c r="M8" s="376">
        <f t="shared" si="0"/>
        <v>2182</v>
      </c>
      <c r="N8" s="376">
        <f t="shared" si="0"/>
        <v>2181</v>
      </c>
      <c r="O8" s="376">
        <f t="shared" si="0"/>
        <v>1963</v>
      </c>
      <c r="P8" s="376">
        <f t="shared" si="0"/>
        <v>1490</v>
      </c>
      <c r="Q8" s="376">
        <f t="shared" si="0"/>
        <v>1105</v>
      </c>
      <c r="R8" s="376">
        <f t="shared" si="0"/>
        <v>812</v>
      </c>
      <c r="S8" s="376">
        <f t="shared" si="0"/>
        <v>1604</v>
      </c>
      <c r="T8" s="376">
        <f t="shared" si="0"/>
        <v>1502</v>
      </c>
      <c r="U8" s="376">
        <f t="shared" si="0"/>
        <v>571</v>
      </c>
      <c r="V8" s="376">
        <f t="shared" si="0"/>
        <v>727</v>
      </c>
      <c r="W8" s="376">
        <f t="shared" si="0"/>
        <v>1036</v>
      </c>
      <c r="X8" s="376">
        <f t="shared" si="0"/>
        <v>2259</v>
      </c>
      <c r="Y8" s="376">
        <f t="shared" si="0"/>
        <v>1051</v>
      </c>
      <c r="Z8" s="376">
        <f t="shared" si="0"/>
        <v>1356</v>
      </c>
      <c r="AA8" s="377"/>
      <c r="AB8" s="256">
        <f>SUM(H8:Z8)+G59+G69</f>
        <v>27806</v>
      </c>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row>
    <row r="9" spans="1:254" s="258" customFormat="1" ht="18" customHeight="1">
      <c r="A9" s="252" t="s">
        <v>4</v>
      </c>
      <c r="B9" s="259" t="s">
        <v>211</v>
      </c>
      <c r="C9" s="252"/>
      <c r="D9" s="260"/>
      <c r="E9" s="260"/>
      <c r="F9" s="254"/>
      <c r="G9" s="261"/>
      <c r="H9" s="378"/>
      <c r="I9" s="378"/>
      <c r="J9" s="378"/>
      <c r="K9" s="378"/>
      <c r="L9" s="378"/>
      <c r="M9" s="378"/>
      <c r="N9" s="378"/>
      <c r="O9" s="378"/>
      <c r="P9" s="378"/>
      <c r="Q9" s="378"/>
      <c r="R9" s="378"/>
      <c r="S9" s="378"/>
      <c r="T9" s="378"/>
      <c r="U9" s="378"/>
      <c r="V9" s="378"/>
      <c r="W9" s="378"/>
      <c r="X9" s="378"/>
      <c r="Y9" s="378"/>
      <c r="Z9" s="378"/>
      <c r="AA9" s="377"/>
      <c r="AB9" s="262"/>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c r="HU9" s="257"/>
      <c r="HV9" s="257"/>
      <c r="HW9" s="257"/>
      <c r="HX9" s="257"/>
      <c r="HY9" s="257"/>
      <c r="HZ9" s="257"/>
      <c r="IA9" s="257"/>
      <c r="IB9" s="257"/>
      <c r="IC9" s="257"/>
      <c r="ID9" s="257"/>
      <c r="IE9" s="257"/>
      <c r="IF9" s="257"/>
      <c r="IG9" s="257"/>
      <c r="IH9" s="257"/>
      <c r="II9" s="257"/>
      <c r="IJ9" s="257"/>
      <c r="IK9" s="257"/>
      <c r="IL9" s="257"/>
      <c r="IM9" s="257"/>
      <c r="IN9" s="257"/>
      <c r="IO9" s="257"/>
      <c r="IP9" s="257"/>
      <c r="IQ9" s="257"/>
      <c r="IR9" s="257"/>
      <c r="IS9" s="257"/>
      <c r="IT9" s="257"/>
    </row>
    <row r="10" spans="1:254" s="258" customFormat="1" ht="18" customHeight="1">
      <c r="A10" s="252">
        <v>1</v>
      </c>
      <c r="B10" s="259" t="s">
        <v>210</v>
      </c>
      <c r="C10" s="252" t="s">
        <v>208</v>
      </c>
      <c r="D10" s="261">
        <f>D11+D12</f>
        <v>8068</v>
      </c>
      <c r="E10" s="261">
        <f>E11+E12</f>
        <v>7743</v>
      </c>
      <c r="F10" s="261">
        <f>F11+F12</f>
        <v>7743</v>
      </c>
      <c r="G10" s="261">
        <f>G11+G12</f>
        <v>7745</v>
      </c>
      <c r="H10" s="301">
        <v>338</v>
      </c>
      <c r="I10" s="301">
        <v>433</v>
      </c>
      <c r="J10" s="301">
        <v>235</v>
      </c>
      <c r="K10" s="301">
        <v>329</v>
      </c>
      <c r="L10" s="301">
        <v>193</v>
      </c>
      <c r="M10" s="301">
        <v>563</v>
      </c>
      <c r="N10" s="301">
        <v>664</v>
      </c>
      <c r="O10" s="301">
        <v>588</v>
      </c>
      <c r="P10" s="301">
        <v>412</v>
      </c>
      <c r="Q10" s="301">
        <v>269</v>
      </c>
      <c r="R10" s="301">
        <v>252</v>
      </c>
      <c r="S10" s="301">
        <v>479</v>
      </c>
      <c r="T10" s="301">
        <v>547</v>
      </c>
      <c r="U10" s="301">
        <v>198</v>
      </c>
      <c r="V10" s="301">
        <v>248</v>
      </c>
      <c r="W10" s="301">
        <v>383</v>
      </c>
      <c r="X10" s="301">
        <v>794</v>
      </c>
      <c r="Y10" s="301">
        <v>294</v>
      </c>
      <c r="Z10" s="301">
        <v>526</v>
      </c>
      <c r="AA10" s="255"/>
      <c r="AB10" s="256"/>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c r="HZ10" s="257"/>
      <c r="IA10" s="257"/>
      <c r="IB10" s="257"/>
      <c r="IC10" s="257"/>
      <c r="ID10" s="257"/>
      <c r="IE10" s="257"/>
      <c r="IF10" s="257"/>
      <c r="IG10" s="257"/>
      <c r="IH10" s="257"/>
      <c r="II10" s="257"/>
      <c r="IJ10" s="257"/>
      <c r="IK10" s="257"/>
      <c r="IL10" s="257"/>
      <c r="IM10" s="257"/>
      <c r="IN10" s="257"/>
      <c r="IO10" s="257"/>
      <c r="IP10" s="257"/>
      <c r="IQ10" s="257"/>
      <c r="IR10" s="257"/>
      <c r="IS10" s="257"/>
      <c r="IT10" s="257"/>
    </row>
    <row r="11" spans="1:254" ht="18" customHeight="1">
      <c r="A11" s="263"/>
      <c r="B11" s="264" t="s">
        <v>209</v>
      </c>
      <c r="C11" s="263" t="s">
        <v>208</v>
      </c>
      <c r="D11" s="265">
        <v>2526</v>
      </c>
      <c r="E11" s="265">
        <v>2475</v>
      </c>
      <c r="F11" s="266">
        <v>2475</v>
      </c>
      <c r="G11" s="267">
        <f>SUM(H11:Z11)</f>
        <v>2513</v>
      </c>
      <c r="H11" s="265">
        <v>106</v>
      </c>
      <c r="I11" s="265">
        <v>133</v>
      </c>
      <c r="J11" s="265">
        <v>77</v>
      </c>
      <c r="K11" s="265">
        <v>106</v>
      </c>
      <c r="L11" s="265">
        <v>63</v>
      </c>
      <c r="M11" s="265">
        <v>121</v>
      </c>
      <c r="N11" s="265">
        <v>224</v>
      </c>
      <c r="O11" s="265">
        <v>186</v>
      </c>
      <c r="P11" s="265">
        <v>133</v>
      </c>
      <c r="Q11" s="265">
        <v>92</v>
      </c>
      <c r="R11" s="265">
        <v>87</v>
      </c>
      <c r="S11" s="265">
        <v>175</v>
      </c>
      <c r="T11" s="265">
        <v>158</v>
      </c>
      <c r="U11" s="265">
        <v>81</v>
      </c>
      <c r="V11" s="265">
        <v>87</v>
      </c>
      <c r="W11" s="265">
        <v>129</v>
      </c>
      <c r="X11" s="265">
        <v>265</v>
      </c>
      <c r="Y11" s="265">
        <v>96</v>
      </c>
      <c r="Z11" s="265">
        <v>194</v>
      </c>
      <c r="AA11" s="268"/>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c r="IG11" s="240"/>
      <c r="IH11" s="240"/>
      <c r="II11" s="240"/>
      <c r="IJ11" s="240"/>
      <c r="IK11" s="240"/>
      <c r="IL11" s="240"/>
      <c r="IM11" s="240"/>
      <c r="IN11" s="240"/>
      <c r="IO11" s="240"/>
      <c r="IP11" s="240"/>
      <c r="IQ11" s="240"/>
      <c r="IR11" s="240"/>
      <c r="IS11" s="240"/>
      <c r="IT11" s="240"/>
    </row>
    <row r="12" spans="1:254" ht="18" customHeight="1">
      <c r="A12" s="263"/>
      <c r="B12" s="264" t="s">
        <v>207</v>
      </c>
      <c r="C12" s="263" t="s">
        <v>103</v>
      </c>
      <c r="D12" s="265">
        <v>5542</v>
      </c>
      <c r="E12" s="265">
        <v>5268</v>
      </c>
      <c r="F12" s="266">
        <v>5268</v>
      </c>
      <c r="G12" s="267">
        <f>SUM(H12:Z12)</f>
        <v>5232</v>
      </c>
      <c r="H12" s="265">
        <v>232</v>
      </c>
      <c r="I12" s="265">
        <v>300</v>
      </c>
      <c r="J12" s="265">
        <v>158</v>
      </c>
      <c r="K12" s="265">
        <v>223</v>
      </c>
      <c r="L12" s="265">
        <v>130</v>
      </c>
      <c r="M12" s="265">
        <v>442</v>
      </c>
      <c r="N12" s="265">
        <v>440</v>
      </c>
      <c r="O12" s="265">
        <v>402</v>
      </c>
      <c r="P12" s="265">
        <v>279</v>
      </c>
      <c r="Q12" s="265">
        <v>177</v>
      </c>
      <c r="R12" s="265">
        <v>165</v>
      </c>
      <c r="S12" s="265">
        <v>304</v>
      </c>
      <c r="T12" s="265">
        <v>389</v>
      </c>
      <c r="U12" s="265">
        <v>117</v>
      </c>
      <c r="V12" s="265">
        <v>161</v>
      </c>
      <c r="W12" s="265">
        <v>254</v>
      </c>
      <c r="X12" s="265">
        <v>529</v>
      </c>
      <c r="Y12" s="265">
        <v>198</v>
      </c>
      <c r="Z12" s="265">
        <v>332</v>
      </c>
      <c r="AA12" s="268"/>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c r="EB12" s="240"/>
      <c r="EC12" s="240"/>
      <c r="ED12" s="240"/>
      <c r="EE12" s="240"/>
      <c r="EF12" s="240"/>
      <c r="EG12" s="240"/>
      <c r="EH12" s="240"/>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c r="HW12" s="240"/>
      <c r="HX12" s="240"/>
      <c r="HY12" s="240"/>
      <c r="HZ12" s="240"/>
      <c r="IA12" s="240"/>
      <c r="IB12" s="240"/>
      <c r="IC12" s="240"/>
      <c r="ID12" s="240"/>
      <c r="IE12" s="240"/>
      <c r="IF12" s="240"/>
      <c r="IG12" s="240"/>
      <c r="IH12" s="240"/>
      <c r="II12" s="240"/>
      <c r="IJ12" s="240"/>
      <c r="IK12" s="240"/>
      <c r="IL12" s="240"/>
      <c r="IM12" s="240"/>
      <c r="IN12" s="240"/>
      <c r="IO12" s="240"/>
      <c r="IP12" s="240"/>
      <c r="IQ12" s="240"/>
      <c r="IR12" s="240"/>
      <c r="IS12" s="240"/>
      <c r="IT12" s="240"/>
    </row>
    <row r="13" spans="1:254" ht="18" customHeight="1">
      <c r="A13" s="263"/>
      <c r="B13" s="264" t="s">
        <v>206</v>
      </c>
      <c r="C13" s="263" t="s">
        <v>103</v>
      </c>
      <c r="D13" s="265">
        <v>1945</v>
      </c>
      <c r="E13" s="265">
        <v>1814</v>
      </c>
      <c r="F13" s="266">
        <v>1814</v>
      </c>
      <c r="G13" s="267">
        <f>SUM(H13:Z13)</f>
        <v>1775</v>
      </c>
      <c r="H13" s="265">
        <v>81</v>
      </c>
      <c r="I13" s="265">
        <v>109</v>
      </c>
      <c r="J13" s="265">
        <v>49</v>
      </c>
      <c r="K13" s="265">
        <v>76</v>
      </c>
      <c r="L13" s="265">
        <v>47</v>
      </c>
      <c r="M13" s="265">
        <v>158</v>
      </c>
      <c r="N13" s="265">
        <v>160</v>
      </c>
      <c r="O13" s="265">
        <v>147</v>
      </c>
      <c r="P13" s="265">
        <v>88</v>
      </c>
      <c r="Q13" s="265">
        <v>53</v>
      </c>
      <c r="R13" s="265">
        <v>63</v>
      </c>
      <c r="S13" s="265">
        <v>98</v>
      </c>
      <c r="T13" s="265">
        <v>131</v>
      </c>
      <c r="U13" s="265">
        <v>38</v>
      </c>
      <c r="V13" s="265">
        <v>56</v>
      </c>
      <c r="W13" s="265">
        <v>75</v>
      </c>
      <c r="X13" s="265">
        <v>175</v>
      </c>
      <c r="Y13" s="265">
        <v>70</v>
      </c>
      <c r="Z13" s="265">
        <v>101</v>
      </c>
      <c r="AA13" s="268"/>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c r="IG13" s="240"/>
      <c r="IH13" s="240"/>
      <c r="II13" s="240"/>
      <c r="IJ13" s="240"/>
      <c r="IK13" s="240"/>
      <c r="IL13" s="240"/>
      <c r="IM13" s="240"/>
      <c r="IN13" s="240"/>
      <c r="IO13" s="240"/>
      <c r="IP13" s="240"/>
      <c r="IQ13" s="240"/>
      <c r="IR13" s="240"/>
      <c r="IS13" s="240"/>
      <c r="IT13" s="240"/>
    </row>
    <row r="14" spans="1:254" s="258" customFormat="1" ht="18" customHeight="1">
      <c r="A14" s="252">
        <v>2</v>
      </c>
      <c r="B14" s="259" t="s">
        <v>205</v>
      </c>
      <c r="C14" s="252" t="s">
        <v>165</v>
      </c>
      <c r="D14" s="261">
        <f>D15+D16</f>
        <v>306</v>
      </c>
      <c r="E14" s="261">
        <f>E15+E16</f>
        <v>300</v>
      </c>
      <c r="F14" s="261">
        <f>F15+F16</f>
        <v>300</v>
      </c>
      <c r="G14" s="261">
        <f>G15+G16</f>
        <v>298</v>
      </c>
      <c r="H14" s="286">
        <v>12</v>
      </c>
      <c r="I14" s="286">
        <v>16</v>
      </c>
      <c r="J14" s="286">
        <v>9</v>
      </c>
      <c r="K14" s="286">
        <v>13</v>
      </c>
      <c r="L14" s="286">
        <v>9</v>
      </c>
      <c r="M14" s="286">
        <v>22</v>
      </c>
      <c r="N14" s="286">
        <v>25</v>
      </c>
      <c r="O14" s="286">
        <v>22</v>
      </c>
      <c r="P14" s="286">
        <v>18</v>
      </c>
      <c r="Q14" s="286">
        <v>11</v>
      </c>
      <c r="R14" s="286">
        <v>11</v>
      </c>
      <c r="S14" s="286">
        <v>20</v>
      </c>
      <c r="T14" s="286">
        <v>22</v>
      </c>
      <c r="U14" s="286">
        <v>8</v>
      </c>
      <c r="V14" s="286">
        <v>10</v>
      </c>
      <c r="W14" s="286">
        <v>13</v>
      </c>
      <c r="X14" s="286">
        <v>27</v>
      </c>
      <c r="Y14" s="286">
        <v>11</v>
      </c>
      <c r="Z14" s="286">
        <v>19</v>
      </c>
      <c r="AA14" s="255"/>
      <c r="AB14" s="256"/>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c r="GL14" s="257"/>
      <c r="GM14" s="257"/>
      <c r="GN14" s="257"/>
      <c r="GO14" s="257"/>
      <c r="GP14" s="257"/>
      <c r="GQ14" s="257"/>
      <c r="GR14" s="257"/>
      <c r="GS14" s="257"/>
      <c r="GT14" s="257"/>
      <c r="GU14" s="257"/>
      <c r="GV14" s="257"/>
      <c r="GW14" s="257"/>
      <c r="GX14" s="257"/>
      <c r="GY14" s="257"/>
      <c r="GZ14" s="257"/>
      <c r="HA14" s="257"/>
      <c r="HB14" s="257"/>
      <c r="HC14" s="257"/>
      <c r="HD14" s="257"/>
      <c r="HE14" s="257"/>
      <c r="HF14" s="257"/>
      <c r="HG14" s="257"/>
      <c r="HH14" s="257"/>
      <c r="HI14" s="257"/>
      <c r="HJ14" s="257"/>
      <c r="HK14" s="257"/>
      <c r="HL14" s="257"/>
      <c r="HM14" s="257"/>
      <c r="HN14" s="257"/>
      <c r="HO14" s="257"/>
      <c r="HP14" s="257"/>
      <c r="HQ14" s="257"/>
      <c r="HR14" s="257"/>
      <c r="HS14" s="257"/>
      <c r="HT14" s="257"/>
      <c r="HU14" s="257"/>
      <c r="HV14" s="257"/>
      <c r="HW14" s="257"/>
      <c r="HX14" s="257"/>
      <c r="HY14" s="257"/>
      <c r="HZ14" s="257"/>
      <c r="IA14" s="257"/>
      <c r="IB14" s="257"/>
      <c r="IC14" s="257"/>
      <c r="ID14" s="257"/>
      <c r="IE14" s="257"/>
      <c r="IF14" s="257"/>
      <c r="IG14" s="257"/>
      <c r="IH14" s="257"/>
      <c r="II14" s="257"/>
      <c r="IJ14" s="257"/>
      <c r="IK14" s="257"/>
      <c r="IL14" s="257"/>
      <c r="IM14" s="257"/>
      <c r="IN14" s="257"/>
      <c r="IO14" s="257"/>
      <c r="IP14" s="257"/>
      <c r="IQ14" s="257"/>
      <c r="IR14" s="257"/>
      <c r="IS14" s="257"/>
      <c r="IT14" s="257"/>
    </row>
    <row r="15" spans="1:254" ht="18" customHeight="1">
      <c r="A15" s="263"/>
      <c r="B15" s="264" t="s">
        <v>204</v>
      </c>
      <c r="C15" s="263" t="s">
        <v>203</v>
      </c>
      <c r="D15" s="265">
        <v>98</v>
      </c>
      <c r="E15" s="269">
        <v>98</v>
      </c>
      <c r="F15" s="266">
        <v>98</v>
      </c>
      <c r="G15" s="267">
        <f>SUM(H15:Z15)</f>
        <v>99</v>
      </c>
      <c r="H15" s="265">
        <v>4</v>
      </c>
      <c r="I15" s="265">
        <v>6</v>
      </c>
      <c r="J15" s="265">
        <v>3</v>
      </c>
      <c r="K15" s="265">
        <v>4</v>
      </c>
      <c r="L15" s="265">
        <v>3</v>
      </c>
      <c r="M15" s="265">
        <v>6</v>
      </c>
      <c r="N15" s="265">
        <v>8</v>
      </c>
      <c r="O15" s="265">
        <v>6</v>
      </c>
      <c r="P15" s="265">
        <v>6</v>
      </c>
      <c r="Q15" s="265">
        <v>4</v>
      </c>
      <c r="R15" s="265">
        <v>3</v>
      </c>
      <c r="S15" s="265">
        <v>8</v>
      </c>
      <c r="T15" s="265">
        <v>5</v>
      </c>
      <c r="U15" s="265">
        <v>2</v>
      </c>
      <c r="V15" s="265">
        <v>4</v>
      </c>
      <c r="W15" s="265">
        <v>5</v>
      </c>
      <c r="X15" s="265">
        <v>11</v>
      </c>
      <c r="Y15" s="265">
        <v>4</v>
      </c>
      <c r="Z15" s="265">
        <v>7</v>
      </c>
      <c r="AA15" s="268"/>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c r="EA15" s="240"/>
      <c r="EB15" s="240"/>
      <c r="EC15" s="240"/>
      <c r="ED15" s="240"/>
      <c r="EE15" s="240"/>
      <c r="EF15" s="240"/>
      <c r="EG15" s="240"/>
      <c r="EH15" s="240"/>
      <c r="EI15" s="240"/>
      <c r="EJ15" s="240"/>
      <c r="EK15" s="240"/>
      <c r="EL15" s="240"/>
      <c r="EM15" s="240"/>
      <c r="EN15" s="240"/>
      <c r="EO15" s="240"/>
      <c r="EP15" s="240"/>
      <c r="EQ15" s="240"/>
      <c r="ER15" s="240"/>
      <c r="ES15" s="240"/>
      <c r="ET15" s="240"/>
      <c r="EU15" s="240"/>
      <c r="EV15" s="240"/>
      <c r="EW15" s="240"/>
      <c r="EX15" s="240"/>
      <c r="EY15" s="240"/>
      <c r="EZ15" s="240"/>
      <c r="FA15" s="240"/>
      <c r="FB15" s="240"/>
      <c r="FC15" s="240"/>
      <c r="FD15" s="240"/>
      <c r="FE15" s="240"/>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c r="HW15" s="240"/>
      <c r="HX15" s="240"/>
      <c r="HY15" s="240"/>
      <c r="HZ15" s="240"/>
      <c r="IA15" s="240"/>
      <c r="IB15" s="240"/>
      <c r="IC15" s="240"/>
      <c r="ID15" s="240"/>
      <c r="IE15" s="240"/>
      <c r="IF15" s="240"/>
      <c r="IG15" s="240"/>
      <c r="IH15" s="240"/>
      <c r="II15" s="240"/>
      <c r="IJ15" s="240"/>
      <c r="IK15" s="240"/>
      <c r="IL15" s="240"/>
      <c r="IM15" s="240"/>
      <c r="IN15" s="240"/>
      <c r="IO15" s="240"/>
      <c r="IP15" s="240"/>
      <c r="IQ15" s="240"/>
      <c r="IR15" s="240"/>
      <c r="IS15" s="240"/>
      <c r="IT15" s="240"/>
    </row>
    <row r="16" spans="1:254" ht="18" customHeight="1">
      <c r="A16" s="263"/>
      <c r="B16" s="264" t="s">
        <v>202</v>
      </c>
      <c r="C16" s="263" t="s">
        <v>201</v>
      </c>
      <c r="D16" s="265">
        <v>208</v>
      </c>
      <c r="E16" s="265">
        <v>202</v>
      </c>
      <c r="F16" s="266">
        <v>202</v>
      </c>
      <c r="G16" s="267">
        <f>SUM(H16:Z16)</f>
        <v>199</v>
      </c>
      <c r="H16" s="265">
        <v>8</v>
      </c>
      <c r="I16" s="265">
        <v>10</v>
      </c>
      <c r="J16" s="265">
        <v>6</v>
      </c>
      <c r="K16" s="265">
        <v>9</v>
      </c>
      <c r="L16" s="265">
        <v>6</v>
      </c>
      <c r="M16" s="265">
        <v>16</v>
      </c>
      <c r="N16" s="265">
        <v>17</v>
      </c>
      <c r="O16" s="265">
        <v>16</v>
      </c>
      <c r="P16" s="265">
        <v>12</v>
      </c>
      <c r="Q16" s="265">
        <v>7</v>
      </c>
      <c r="R16" s="265">
        <v>8</v>
      </c>
      <c r="S16" s="265">
        <v>12</v>
      </c>
      <c r="T16" s="265">
        <v>17</v>
      </c>
      <c r="U16" s="265">
        <v>6</v>
      </c>
      <c r="V16" s="265">
        <v>6</v>
      </c>
      <c r="W16" s="265">
        <v>8</v>
      </c>
      <c r="X16" s="265">
        <v>16</v>
      </c>
      <c r="Y16" s="265">
        <v>7</v>
      </c>
      <c r="Z16" s="265">
        <v>12</v>
      </c>
      <c r="AA16" s="268"/>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240"/>
      <c r="EU16" s="240"/>
      <c r="EV16" s="240"/>
      <c r="EW16" s="240"/>
      <c r="EX16" s="240"/>
      <c r="EY16" s="240"/>
      <c r="EZ16" s="240"/>
      <c r="FA16" s="240"/>
      <c r="FB16" s="240"/>
      <c r="FC16" s="240"/>
      <c r="FD16" s="240"/>
      <c r="FE16" s="240"/>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c r="HW16" s="240"/>
      <c r="HX16" s="240"/>
      <c r="HY16" s="240"/>
      <c r="HZ16" s="240"/>
      <c r="IA16" s="240"/>
      <c r="IB16" s="240"/>
      <c r="IC16" s="240"/>
      <c r="ID16" s="240"/>
      <c r="IE16" s="240"/>
      <c r="IF16" s="240"/>
      <c r="IG16" s="240"/>
      <c r="IH16" s="240"/>
      <c r="II16" s="240"/>
      <c r="IJ16" s="240"/>
      <c r="IK16" s="240"/>
      <c r="IL16" s="240"/>
      <c r="IM16" s="240"/>
      <c r="IN16" s="240"/>
      <c r="IO16" s="240"/>
      <c r="IP16" s="240"/>
      <c r="IQ16" s="240"/>
      <c r="IR16" s="240"/>
      <c r="IS16" s="240"/>
      <c r="IT16" s="240"/>
    </row>
    <row r="17" spans="1:254" ht="18" customHeight="1">
      <c r="A17" s="263"/>
      <c r="B17" s="264" t="s">
        <v>200</v>
      </c>
      <c r="C17" s="263" t="s">
        <v>165</v>
      </c>
      <c r="D17" s="265">
        <v>122</v>
      </c>
      <c r="E17" s="265">
        <v>119</v>
      </c>
      <c r="F17" s="266">
        <v>119</v>
      </c>
      <c r="G17" s="267">
        <f>SUM(H17:Z17)</f>
        <v>123</v>
      </c>
      <c r="H17" s="265">
        <v>3</v>
      </c>
      <c r="I17" s="265">
        <v>6</v>
      </c>
      <c r="J17" s="265">
        <v>3</v>
      </c>
      <c r="K17" s="265">
        <v>7</v>
      </c>
      <c r="L17" s="265">
        <v>3</v>
      </c>
      <c r="M17" s="265">
        <v>6</v>
      </c>
      <c r="N17" s="265">
        <v>9</v>
      </c>
      <c r="O17" s="265">
        <v>5</v>
      </c>
      <c r="P17" s="265">
        <v>5</v>
      </c>
      <c r="Q17" s="265">
        <v>7</v>
      </c>
      <c r="R17" s="265">
        <v>6</v>
      </c>
      <c r="S17" s="265">
        <v>10</v>
      </c>
      <c r="T17" s="265">
        <v>11</v>
      </c>
      <c r="U17" s="265">
        <v>5</v>
      </c>
      <c r="V17" s="265">
        <v>6</v>
      </c>
      <c r="W17" s="265">
        <v>4</v>
      </c>
      <c r="X17" s="265">
        <v>11</v>
      </c>
      <c r="Y17" s="265">
        <v>5</v>
      </c>
      <c r="Z17" s="265">
        <v>11</v>
      </c>
      <c r="AA17" s="268"/>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c r="EA17" s="240"/>
      <c r="EB17" s="240"/>
      <c r="EC17" s="240"/>
      <c r="ED17" s="240"/>
      <c r="EE17" s="240"/>
      <c r="EF17" s="240"/>
      <c r="EG17" s="240"/>
      <c r="EH17" s="240"/>
      <c r="EI17" s="240"/>
      <c r="EJ17" s="240"/>
      <c r="EK17" s="240"/>
      <c r="EL17" s="240"/>
      <c r="EM17" s="240"/>
      <c r="EN17" s="240"/>
      <c r="EO17" s="240"/>
      <c r="EP17" s="240"/>
      <c r="EQ17" s="240"/>
      <c r="ER17" s="240"/>
      <c r="ES17" s="240"/>
      <c r="ET17" s="240"/>
      <c r="EU17" s="240"/>
      <c r="EV17" s="240"/>
      <c r="EW17" s="240"/>
      <c r="EX17" s="240"/>
      <c r="EY17" s="240"/>
      <c r="EZ17" s="240"/>
      <c r="FA17" s="240"/>
      <c r="FB17" s="240"/>
      <c r="FC17" s="240"/>
      <c r="FD17" s="240"/>
      <c r="FE17" s="240"/>
      <c r="FF17" s="240"/>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c r="HW17" s="240"/>
      <c r="HX17" s="240"/>
      <c r="HY17" s="240"/>
      <c r="HZ17" s="240"/>
      <c r="IA17" s="240"/>
      <c r="IB17" s="240"/>
      <c r="IC17" s="240"/>
      <c r="ID17" s="240"/>
      <c r="IE17" s="240"/>
      <c r="IF17" s="240"/>
      <c r="IG17" s="240"/>
      <c r="IH17" s="240"/>
      <c r="II17" s="240"/>
      <c r="IJ17" s="240"/>
      <c r="IK17" s="240"/>
      <c r="IL17" s="240"/>
      <c r="IM17" s="240"/>
      <c r="IN17" s="240"/>
      <c r="IO17" s="240"/>
      <c r="IP17" s="240"/>
      <c r="IQ17" s="240"/>
      <c r="IR17" s="240"/>
      <c r="IS17" s="240"/>
      <c r="IT17" s="240"/>
    </row>
    <row r="18" spans="1:254" ht="18" customHeight="1">
      <c r="A18" s="252">
        <v>3</v>
      </c>
      <c r="B18" s="259" t="s">
        <v>199</v>
      </c>
      <c r="C18" s="263"/>
      <c r="D18" s="270"/>
      <c r="E18" s="265"/>
      <c r="F18" s="254"/>
      <c r="G18" s="267"/>
      <c r="H18" s="270"/>
      <c r="I18" s="270"/>
      <c r="J18" s="270"/>
      <c r="K18" s="270"/>
      <c r="L18" s="270"/>
      <c r="M18" s="270"/>
      <c r="N18" s="270"/>
      <c r="O18" s="270"/>
      <c r="P18" s="270"/>
      <c r="Q18" s="270"/>
      <c r="R18" s="270"/>
      <c r="S18" s="270"/>
      <c r="T18" s="270"/>
      <c r="U18" s="270"/>
      <c r="V18" s="270"/>
      <c r="W18" s="270"/>
      <c r="X18" s="270"/>
      <c r="Y18" s="270"/>
      <c r="Z18" s="270"/>
      <c r="AA18" s="255"/>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40"/>
      <c r="GT18" s="240"/>
      <c r="GU18" s="240"/>
      <c r="GV18" s="240"/>
      <c r="GW18" s="240"/>
      <c r="GX18" s="240"/>
      <c r="GY18" s="240"/>
      <c r="GZ18" s="240"/>
      <c r="HA18" s="240"/>
      <c r="HB18" s="240"/>
      <c r="HC18" s="240"/>
      <c r="HD18" s="240"/>
      <c r="HE18" s="240"/>
      <c r="HF18" s="240"/>
      <c r="HG18" s="240"/>
      <c r="HH18" s="240"/>
      <c r="HI18" s="240"/>
      <c r="HJ18" s="240"/>
      <c r="HK18" s="240"/>
      <c r="HL18" s="240"/>
      <c r="HM18" s="240"/>
      <c r="HN18" s="240"/>
      <c r="HO18" s="240"/>
      <c r="HP18" s="240"/>
      <c r="HQ18" s="240"/>
      <c r="HR18" s="240"/>
      <c r="HS18" s="240"/>
      <c r="HT18" s="240"/>
      <c r="HU18" s="240"/>
      <c r="HV18" s="240"/>
      <c r="HW18" s="240"/>
      <c r="HX18" s="240"/>
      <c r="HY18" s="240"/>
      <c r="HZ18" s="240"/>
      <c r="IA18" s="240"/>
      <c r="IB18" s="240"/>
      <c r="IC18" s="240"/>
      <c r="ID18" s="240"/>
      <c r="IE18" s="240"/>
      <c r="IF18" s="240"/>
      <c r="IG18" s="240"/>
      <c r="IH18" s="240"/>
      <c r="II18" s="240"/>
      <c r="IJ18" s="240"/>
      <c r="IK18" s="240"/>
      <c r="IL18" s="240"/>
      <c r="IM18" s="240"/>
      <c r="IN18" s="240"/>
      <c r="IO18" s="240"/>
      <c r="IP18" s="240"/>
      <c r="IQ18" s="240"/>
      <c r="IR18" s="240"/>
      <c r="IS18" s="240"/>
      <c r="IT18" s="240"/>
    </row>
    <row r="19" spans="1:254" ht="18" customHeight="1">
      <c r="A19" s="263"/>
      <c r="B19" s="264" t="s">
        <v>198</v>
      </c>
      <c r="C19" s="263" t="s">
        <v>12</v>
      </c>
      <c r="D19" s="266">
        <v>79.51</v>
      </c>
      <c r="E19" s="266">
        <v>78</v>
      </c>
      <c r="F19" s="266">
        <v>79.41</v>
      </c>
      <c r="G19" s="267">
        <v>78</v>
      </c>
      <c r="H19" s="266">
        <v>78.79</v>
      </c>
      <c r="I19" s="266">
        <v>78.58</v>
      </c>
      <c r="J19" s="266">
        <v>79.18</v>
      </c>
      <c r="K19" s="266">
        <v>79.37</v>
      </c>
      <c r="L19" s="266">
        <v>80.25</v>
      </c>
      <c r="M19" s="266">
        <v>87.39</v>
      </c>
      <c r="N19" s="266">
        <v>80.09</v>
      </c>
      <c r="O19" s="266">
        <v>77.86</v>
      </c>
      <c r="P19" s="266">
        <v>84.9</v>
      </c>
      <c r="Q19" s="266">
        <v>80.98</v>
      </c>
      <c r="R19" s="266">
        <v>85.51</v>
      </c>
      <c r="S19" s="266">
        <v>77.3</v>
      </c>
      <c r="T19" s="266">
        <v>78.53</v>
      </c>
      <c r="U19" s="266">
        <v>74.16</v>
      </c>
      <c r="V19" s="266">
        <v>77.91</v>
      </c>
      <c r="W19" s="266">
        <v>76.6</v>
      </c>
      <c r="X19" s="266">
        <v>77.22</v>
      </c>
      <c r="Y19" s="266">
        <v>80.99</v>
      </c>
      <c r="Z19" s="266">
        <v>74.97</v>
      </c>
      <c r="AA19" s="268"/>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row>
    <row r="20" spans="1:254" ht="18" customHeight="1">
      <c r="A20" s="263"/>
      <c r="B20" s="264" t="s">
        <v>197</v>
      </c>
      <c r="C20" s="263" t="s">
        <v>12</v>
      </c>
      <c r="D20" s="271">
        <v>48.6</v>
      </c>
      <c r="E20" s="271">
        <v>48.1</v>
      </c>
      <c r="F20" s="266">
        <v>47.65</v>
      </c>
      <c r="G20" s="267">
        <v>48.1</v>
      </c>
      <c r="H20" s="271">
        <v>51.2</v>
      </c>
      <c r="I20" s="271">
        <v>57.3</v>
      </c>
      <c r="J20" s="271">
        <v>49</v>
      </c>
      <c r="K20" s="271">
        <v>48</v>
      </c>
      <c r="L20" s="271">
        <v>44</v>
      </c>
      <c r="M20" s="271">
        <v>49.5</v>
      </c>
      <c r="N20" s="271">
        <v>49.75</v>
      </c>
      <c r="O20" s="271">
        <v>47</v>
      </c>
      <c r="P20" s="271">
        <v>45.7</v>
      </c>
      <c r="Q20" s="271">
        <v>49.1</v>
      </c>
      <c r="R20" s="271">
        <v>43.2</v>
      </c>
      <c r="S20" s="271">
        <v>48.6</v>
      </c>
      <c r="T20" s="271">
        <v>46.2</v>
      </c>
      <c r="U20" s="271">
        <v>50.2</v>
      </c>
      <c r="V20" s="271">
        <v>50</v>
      </c>
      <c r="W20" s="271">
        <v>49.2</v>
      </c>
      <c r="X20" s="271">
        <v>48.5</v>
      </c>
      <c r="Y20" s="271">
        <v>44.6</v>
      </c>
      <c r="Z20" s="271">
        <v>49.2</v>
      </c>
      <c r="AA20" s="268"/>
      <c r="AB20" s="272"/>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c r="EA20" s="240"/>
      <c r="EB20" s="240"/>
      <c r="EC20" s="240"/>
      <c r="ED20" s="240"/>
      <c r="EE20" s="240"/>
      <c r="EF20" s="240"/>
      <c r="EG20" s="240"/>
      <c r="EH20" s="240"/>
      <c r="EI20" s="240"/>
      <c r="EJ20" s="240"/>
      <c r="EK20" s="240"/>
      <c r="EL20" s="240"/>
      <c r="EM20" s="240"/>
      <c r="EN20" s="240"/>
      <c r="EO20" s="240"/>
      <c r="EP20" s="240"/>
      <c r="EQ20" s="240"/>
      <c r="ER20" s="240"/>
      <c r="ES20" s="240"/>
      <c r="ET20" s="240"/>
      <c r="EU20" s="240"/>
      <c r="EV20" s="240"/>
      <c r="EW20" s="240"/>
      <c r="EX20" s="240"/>
      <c r="EY20" s="240"/>
      <c r="EZ20" s="240"/>
      <c r="FA20" s="240"/>
      <c r="FB20" s="240"/>
      <c r="FC20" s="240"/>
      <c r="FD20" s="240"/>
      <c r="FE20" s="240"/>
      <c r="FF20" s="240"/>
      <c r="FG20" s="240"/>
      <c r="FH20" s="240"/>
      <c r="FI20" s="240"/>
      <c r="FJ20" s="240"/>
      <c r="FK20" s="240"/>
      <c r="FL20" s="240"/>
      <c r="FM20" s="240"/>
      <c r="FN20" s="240"/>
      <c r="FO20" s="240"/>
      <c r="FP20" s="240"/>
      <c r="FQ20" s="240"/>
      <c r="FR20" s="240"/>
      <c r="FS20" s="240"/>
      <c r="FT20" s="240"/>
      <c r="FU20" s="240"/>
      <c r="FV20" s="240"/>
      <c r="FW20" s="240"/>
      <c r="FX20" s="240"/>
      <c r="FY20" s="240"/>
      <c r="FZ20" s="240"/>
      <c r="GA20" s="240"/>
      <c r="GB20" s="240"/>
      <c r="GC20" s="240"/>
      <c r="GD20" s="240"/>
      <c r="GE20" s="240"/>
      <c r="GF20" s="240"/>
      <c r="GG20" s="240"/>
      <c r="GH20" s="240"/>
      <c r="GI20" s="240"/>
      <c r="GJ20" s="240"/>
      <c r="GK20" s="240"/>
      <c r="GL20" s="240"/>
      <c r="GM20" s="240"/>
      <c r="GN20" s="240"/>
      <c r="GO20" s="240"/>
      <c r="GP20" s="240"/>
      <c r="GQ20" s="240"/>
      <c r="GR20" s="240"/>
      <c r="GS20" s="240"/>
      <c r="GT20" s="240"/>
      <c r="GU20" s="240"/>
      <c r="GV20" s="240"/>
      <c r="GW20" s="240"/>
      <c r="GX20" s="240"/>
      <c r="GY20" s="240"/>
      <c r="GZ20" s="240"/>
      <c r="HA20" s="240"/>
      <c r="HB20" s="240"/>
      <c r="HC20" s="240"/>
      <c r="HD20" s="240"/>
      <c r="HE20" s="240"/>
      <c r="HF20" s="240"/>
      <c r="HG20" s="240"/>
      <c r="HH20" s="240"/>
      <c r="HI20" s="240"/>
      <c r="HJ20" s="240"/>
      <c r="HK20" s="240"/>
      <c r="HL20" s="240"/>
      <c r="HM20" s="240"/>
      <c r="HN20" s="240"/>
      <c r="HO20" s="240"/>
      <c r="HP20" s="240"/>
      <c r="HQ20" s="240"/>
      <c r="HR20" s="240"/>
      <c r="HS20" s="240"/>
      <c r="HT20" s="240"/>
      <c r="HU20" s="240"/>
      <c r="HV20" s="240"/>
      <c r="HW20" s="240"/>
      <c r="HX20" s="240"/>
      <c r="HY20" s="240"/>
      <c r="HZ20" s="240"/>
      <c r="IA20" s="240"/>
      <c r="IB20" s="240"/>
      <c r="IC20" s="240"/>
      <c r="ID20" s="240"/>
      <c r="IE20" s="240"/>
      <c r="IF20" s="240"/>
      <c r="IG20" s="240"/>
      <c r="IH20" s="240"/>
      <c r="II20" s="240"/>
      <c r="IJ20" s="240"/>
      <c r="IK20" s="240"/>
      <c r="IL20" s="240"/>
      <c r="IM20" s="240"/>
      <c r="IN20" s="240"/>
      <c r="IO20" s="240"/>
      <c r="IP20" s="240"/>
      <c r="IQ20" s="240"/>
      <c r="IR20" s="240"/>
      <c r="IS20" s="240"/>
      <c r="IT20" s="240"/>
    </row>
    <row r="21" spans="1:254" ht="18" customHeight="1">
      <c r="A21" s="263"/>
      <c r="B21" s="264" t="s">
        <v>196</v>
      </c>
      <c r="C21" s="263" t="s">
        <v>12</v>
      </c>
      <c r="D21" s="271">
        <v>5.23</v>
      </c>
      <c r="E21" s="271">
        <v>6.2</v>
      </c>
      <c r="F21" s="266">
        <v>6.2</v>
      </c>
      <c r="G21" s="267">
        <v>6.2</v>
      </c>
      <c r="H21" s="271">
        <v>5.9</v>
      </c>
      <c r="I21" s="271">
        <v>4</v>
      </c>
      <c r="J21" s="271">
        <v>4.3</v>
      </c>
      <c r="K21" s="271">
        <v>6</v>
      </c>
      <c r="L21" s="271">
        <v>6.7</v>
      </c>
      <c r="M21" s="271">
        <v>4.9</v>
      </c>
      <c r="N21" s="271">
        <v>4.45</v>
      </c>
      <c r="O21" s="271">
        <v>6.3</v>
      </c>
      <c r="P21" s="271">
        <v>8.4</v>
      </c>
      <c r="Q21" s="271">
        <v>5.6</v>
      </c>
      <c r="R21" s="271">
        <v>5.95</v>
      </c>
      <c r="S21" s="271">
        <v>5</v>
      </c>
      <c r="T21" s="271">
        <v>8</v>
      </c>
      <c r="U21" s="271">
        <v>5.2</v>
      </c>
      <c r="V21" s="271">
        <v>7.2</v>
      </c>
      <c r="W21" s="271">
        <v>5.1</v>
      </c>
      <c r="X21" s="271">
        <v>6.5</v>
      </c>
      <c r="Y21" s="271">
        <v>6.1</v>
      </c>
      <c r="Z21" s="271">
        <v>8</v>
      </c>
      <c r="AA21" s="268"/>
      <c r="AB21" s="345"/>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40"/>
      <c r="DM21" s="240"/>
      <c r="DN21" s="240"/>
      <c r="DO21" s="240"/>
      <c r="DP21" s="240"/>
      <c r="DQ21" s="240"/>
      <c r="DR21" s="240"/>
      <c r="DS21" s="240"/>
      <c r="DT21" s="240"/>
      <c r="DU21" s="240"/>
      <c r="DV21" s="240"/>
      <c r="DW21" s="240"/>
      <c r="DX21" s="240"/>
      <c r="DY21" s="240"/>
      <c r="DZ21" s="240"/>
      <c r="EA21" s="240"/>
      <c r="EB21" s="240"/>
      <c r="EC21" s="240"/>
      <c r="ED21" s="240"/>
      <c r="EE21" s="240"/>
      <c r="EF21" s="240"/>
      <c r="EG21" s="240"/>
      <c r="EH21" s="240"/>
      <c r="EI21" s="240"/>
      <c r="EJ21" s="240"/>
      <c r="EK21" s="240"/>
      <c r="EL21" s="240"/>
      <c r="EM21" s="240"/>
      <c r="EN21" s="240"/>
      <c r="EO21" s="240"/>
      <c r="EP21" s="240"/>
      <c r="EQ21" s="240"/>
      <c r="ER21" s="240"/>
      <c r="ES21" s="240"/>
      <c r="ET21" s="240"/>
      <c r="EU21" s="240"/>
      <c r="EV21" s="240"/>
      <c r="EW21" s="240"/>
      <c r="EX21" s="240"/>
      <c r="EY21" s="240"/>
      <c r="EZ21" s="240"/>
      <c r="FA21" s="240"/>
      <c r="FB21" s="240"/>
      <c r="FC21" s="240"/>
      <c r="FD21" s="240"/>
      <c r="FE21" s="240"/>
      <c r="FF21" s="240"/>
      <c r="FG21" s="240"/>
      <c r="FH21" s="240"/>
      <c r="FI21" s="240"/>
      <c r="FJ21" s="240"/>
      <c r="FK21" s="240"/>
      <c r="FL21" s="240"/>
      <c r="FM21" s="240"/>
      <c r="FN21" s="240"/>
      <c r="FO21" s="240"/>
      <c r="FP21" s="240"/>
      <c r="FQ21" s="240"/>
      <c r="FR21" s="240"/>
      <c r="FS21" s="240"/>
      <c r="FT21" s="240"/>
      <c r="FU21" s="240"/>
      <c r="FV21" s="240"/>
      <c r="FW21" s="240"/>
      <c r="FX21" s="240"/>
      <c r="FY21" s="240"/>
      <c r="FZ21" s="240"/>
      <c r="GA21" s="240"/>
      <c r="GB21" s="240"/>
      <c r="GC21" s="240"/>
      <c r="GD21" s="240"/>
      <c r="GE21" s="240"/>
      <c r="GF21" s="240"/>
      <c r="GG21" s="240"/>
      <c r="GH21" s="240"/>
      <c r="GI21" s="240"/>
      <c r="GJ21" s="240"/>
      <c r="GK21" s="240"/>
      <c r="GL21" s="240"/>
      <c r="GM21" s="240"/>
      <c r="GN21" s="240"/>
      <c r="GO21" s="240"/>
      <c r="GP21" s="240"/>
      <c r="GQ21" s="240"/>
      <c r="GR21" s="240"/>
      <c r="GS21" s="240"/>
      <c r="GT21" s="240"/>
      <c r="GU21" s="240"/>
      <c r="GV21" s="240"/>
      <c r="GW21" s="240"/>
      <c r="GX21" s="240"/>
      <c r="GY21" s="240"/>
      <c r="GZ21" s="240"/>
      <c r="HA21" s="240"/>
      <c r="HB21" s="240"/>
      <c r="HC21" s="240"/>
      <c r="HD21" s="240"/>
      <c r="HE21" s="240"/>
      <c r="HF21" s="240"/>
      <c r="HG21" s="240"/>
      <c r="HH21" s="240"/>
      <c r="HI21" s="240"/>
      <c r="HJ21" s="240"/>
      <c r="HK21" s="240"/>
      <c r="HL21" s="240"/>
      <c r="HM21" s="240"/>
      <c r="HN21" s="240"/>
      <c r="HO21" s="240"/>
      <c r="HP21" s="240"/>
      <c r="HQ21" s="240"/>
      <c r="HR21" s="240"/>
      <c r="HS21" s="240"/>
      <c r="HT21" s="240"/>
      <c r="HU21" s="240"/>
      <c r="HV21" s="240"/>
      <c r="HW21" s="240"/>
      <c r="HX21" s="240"/>
      <c r="HY21" s="240"/>
      <c r="HZ21" s="240"/>
      <c r="IA21" s="240"/>
      <c r="IB21" s="240"/>
      <c r="IC21" s="240"/>
      <c r="ID21" s="240"/>
      <c r="IE21" s="240"/>
      <c r="IF21" s="240"/>
      <c r="IG21" s="240"/>
      <c r="IH21" s="240"/>
      <c r="II21" s="240"/>
      <c r="IJ21" s="240"/>
      <c r="IK21" s="240"/>
      <c r="IL21" s="240"/>
      <c r="IM21" s="240"/>
      <c r="IN21" s="240"/>
      <c r="IO21" s="240"/>
      <c r="IP21" s="240"/>
      <c r="IQ21" s="240"/>
      <c r="IR21" s="240"/>
      <c r="IS21" s="240"/>
      <c r="IT21" s="240"/>
    </row>
    <row r="22" spans="1:254" ht="18" customHeight="1">
      <c r="A22" s="263"/>
      <c r="B22" s="264" t="s">
        <v>195</v>
      </c>
      <c r="C22" s="263" t="s">
        <v>12</v>
      </c>
      <c r="D22" s="271">
        <v>6.53</v>
      </c>
      <c r="E22" s="271">
        <v>7.5</v>
      </c>
      <c r="F22" s="266">
        <v>7.5</v>
      </c>
      <c r="G22" s="267">
        <v>7.5</v>
      </c>
      <c r="H22" s="271">
        <v>6.2</v>
      </c>
      <c r="I22" s="271">
        <v>4.3</v>
      </c>
      <c r="J22" s="271">
        <v>5.1</v>
      </c>
      <c r="K22" s="271">
        <v>7.5</v>
      </c>
      <c r="L22" s="271">
        <v>8.2</v>
      </c>
      <c r="M22" s="271">
        <v>4.7</v>
      </c>
      <c r="N22" s="271">
        <v>5.15</v>
      </c>
      <c r="O22" s="271">
        <v>7</v>
      </c>
      <c r="P22" s="271">
        <v>9.3</v>
      </c>
      <c r="Q22" s="271">
        <v>5.6</v>
      </c>
      <c r="R22" s="271">
        <v>6.34</v>
      </c>
      <c r="S22" s="271">
        <v>6.6</v>
      </c>
      <c r="T22" s="271">
        <v>9</v>
      </c>
      <c r="U22" s="271">
        <v>6.3</v>
      </c>
      <c r="V22" s="271">
        <v>9</v>
      </c>
      <c r="W22" s="271">
        <v>6.7</v>
      </c>
      <c r="X22" s="271">
        <v>7.5</v>
      </c>
      <c r="Y22" s="271">
        <v>8.2</v>
      </c>
      <c r="Z22" s="271">
        <v>11</v>
      </c>
      <c r="AA22" s="268"/>
      <c r="AB22" s="345"/>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c r="FF22" s="240"/>
      <c r="FG22" s="240"/>
      <c r="FH22" s="240"/>
      <c r="FI22" s="240"/>
      <c r="FJ22" s="240"/>
      <c r="FK22" s="240"/>
      <c r="FL22" s="240"/>
      <c r="FM22" s="240"/>
      <c r="FN22" s="240"/>
      <c r="FO22" s="240"/>
      <c r="FP22" s="240"/>
      <c r="FQ22" s="240"/>
      <c r="FR22" s="240"/>
      <c r="FS22" s="240"/>
      <c r="FT22" s="240"/>
      <c r="FU22" s="240"/>
      <c r="FV22" s="240"/>
      <c r="FW22" s="240"/>
      <c r="FX22" s="240"/>
      <c r="FY22" s="240"/>
      <c r="FZ22" s="240"/>
      <c r="GA22" s="240"/>
      <c r="GB22" s="240"/>
      <c r="GC22" s="240"/>
      <c r="GD22" s="240"/>
      <c r="GE22" s="240"/>
      <c r="GF22" s="240"/>
      <c r="GG22" s="240"/>
      <c r="GH22" s="240"/>
      <c r="GI22" s="240"/>
      <c r="GJ22" s="240"/>
      <c r="GK22" s="240"/>
      <c r="GL22" s="240"/>
      <c r="GM22" s="240"/>
      <c r="GN22" s="240"/>
      <c r="GO22" s="240"/>
      <c r="GP22" s="240"/>
      <c r="GQ22" s="240"/>
      <c r="GR22" s="240"/>
      <c r="GS22" s="240"/>
      <c r="GT22" s="240"/>
      <c r="GU22" s="240"/>
      <c r="GV22" s="240"/>
      <c r="GW22" s="240"/>
      <c r="GX22" s="240"/>
      <c r="GY22" s="240"/>
      <c r="GZ22" s="240"/>
      <c r="HA22" s="240"/>
      <c r="HB22" s="240"/>
      <c r="HC22" s="240"/>
      <c r="HD22" s="240"/>
      <c r="HE22" s="240"/>
      <c r="HF22" s="240"/>
      <c r="HG22" s="240"/>
      <c r="HH22" s="240"/>
      <c r="HI22" s="240"/>
      <c r="HJ22" s="240"/>
      <c r="HK22" s="240"/>
      <c r="HL22" s="240"/>
      <c r="HM22" s="240"/>
      <c r="HN22" s="240"/>
      <c r="HO22" s="240"/>
      <c r="HP22" s="240"/>
      <c r="HQ22" s="240"/>
      <c r="HR22" s="240"/>
      <c r="HS22" s="240"/>
      <c r="HT22" s="240"/>
      <c r="HU22" s="240"/>
      <c r="HV22" s="240"/>
      <c r="HW22" s="240"/>
      <c r="HX22" s="240"/>
      <c r="HY22" s="240"/>
      <c r="HZ22" s="240"/>
      <c r="IA22" s="240"/>
      <c r="IB22" s="240"/>
      <c r="IC22" s="240"/>
      <c r="ID22" s="240"/>
      <c r="IE22" s="240"/>
      <c r="IF22" s="240"/>
      <c r="IG22" s="240"/>
      <c r="IH22" s="240"/>
      <c r="II22" s="240"/>
      <c r="IJ22" s="240"/>
      <c r="IK22" s="240"/>
      <c r="IL22" s="240"/>
      <c r="IM22" s="240"/>
      <c r="IN22" s="240"/>
      <c r="IO22" s="240"/>
      <c r="IP22" s="240"/>
      <c r="IQ22" s="240"/>
      <c r="IR22" s="240"/>
      <c r="IS22" s="240"/>
      <c r="IT22" s="240"/>
    </row>
    <row r="23" spans="1:254" ht="29.25" customHeight="1">
      <c r="A23" s="263"/>
      <c r="B23" s="264" t="s">
        <v>194</v>
      </c>
      <c r="C23" s="263" t="s">
        <v>12</v>
      </c>
      <c r="D23" s="271">
        <v>53.88</v>
      </c>
      <c r="E23" s="271">
        <v>53</v>
      </c>
      <c r="F23" s="266">
        <v>53.65</v>
      </c>
      <c r="G23" s="267">
        <v>54.5</v>
      </c>
      <c r="H23" s="271">
        <v>52.74</v>
      </c>
      <c r="I23" s="271">
        <v>53.41</v>
      </c>
      <c r="J23" s="271">
        <v>55.8</v>
      </c>
      <c r="K23" s="271">
        <v>55.5</v>
      </c>
      <c r="L23" s="271">
        <v>56.16</v>
      </c>
      <c r="M23" s="271">
        <v>63.52</v>
      </c>
      <c r="N23" s="271">
        <v>57</v>
      </c>
      <c r="O23" s="271">
        <v>52.54</v>
      </c>
      <c r="P23" s="271">
        <v>64.9</v>
      </c>
      <c r="Q23" s="271">
        <v>59.74</v>
      </c>
      <c r="R23" s="271">
        <v>62.14</v>
      </c>
      <c r="S23" s="271">
        <v>53.37</v>
      </c>
      <c r="T23" s="271">
        <v>51.47</v>
      </c>
      <c r="U23" s="271">
        <v>54</v>
      </c>
      <c r="V23" s="271">
        <v>54.72</v>
      </c>
      <c r="W23" s="271">
        <v>52.44</v>
      </c>
      <c r="X23" s="271">
        <v>52.89</v>
      </c>
      <c r="Y23" s="271">
        <v>58.18</v>
      </c>
      <c r="Z23" s="271">
        <v>52.01</v>
      </c>
      <c r="AA23" s="268"/>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c r="EB23" s="240"/>
      <c r="EC23" s="240"/>
      <c r="ED23" s="240"/>
      <c r="EE23" s="240"/>
      <c r="EF23" s="240"/>
      <c r="EG23" s="240"/>
      <c r="EH23" s="240"/>
      <c r="EI23" s="240"/>
      <c r="EJ23" s="240"/>
      <c r="EK23" s="240"/>
      <c r="EL23" s="240"/>
      <c r="EM23" s="240"/>
      <c r="EN23" s="240"/>
      <c r="EO23" s="240"/>
      <c r="EP23" s="240"/>
      <c r="EQ23" s="240"/>
      <c r="ER23" s="240"/>
      <c r="ES23" s="240"/>
      <c r="ET23" s="240"/>
      <c r="EU23" s="240"/>
      <c r="EV23" s="240"/>
      <c r="EW23" s="240"/>
      <c r="EX23" s="240"/>
      <c r="EY23" s="240"/>
      <c r="EZ23" s="240"/>
      <c r="FA23" s="240"/>
      <c r="FB23" s="240"/>
      <c r="FC23" s="240"/>
      <c r="FD23" s="240"/>
      <c r="FE23" s="240"/>
      <c r="FF23" s="240"/>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0"/>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0"/>
      <c r="IE23" s="240"/>
      <c r="IF23" s="240"/>
      <c r="IG23" s="240"/>
      <c r="IH23" s="240"/>
      <c r="II23" s="240"/>
      <c r="IJ23" s="240"/>
      <c r="IK23" s="240"/>
      <c r="IL23" s="240"/>
      <c r="IM23" s="240"/>
      <c r="IN23" s="240"/>
      <c r="IO23" s="240"/>
      <c r="IP23" s="240"/>
      <c r="IQ23" s="240"/>
      <c r="IR23" s="240"/>
      <c r="IS23" s="240"/>
      <c r="IT23" s="240"/>
    </row>
    <row r="24" spans="1:254" ht="18" customHeight="1">
      <c r="A24" s="263"/>
      <c r="B24" s="264" t="s">
        <v>193</v>
      </c>
      <c r="C24" s="263" t="s">
        <v>12</v>
      </c>
      <c r="D24" s="271">
        <v>99.89</v>
      </c>
      <c r="E24" s="271">
        <v>99.8</v>
      </c>
      <c r="F24" s="266">
        <v>99.89</v>
      </c>
      <c r="G24" s="267">
        <v>99.8</v>
      </c>
      <c r="H24" s="271">
        <v>100</v>
      </c>
      <c r="I24" s="271">
        <v>99.34</v>
      </c>
      <c r="J24" s="271">
        <v>100</v>
      </c>
      <c r="K24" s="271">
        <v>100</v>
      </c>
      <c r="L24" s="271">
        <v>100</v>
      </c>
      <c r="M24" s="271">
        <v>100</v>
      </c>
      <c r="N24" s="271">
        <v>100</v>
      </c>
      <c r="O24" s="271">
        <v>99.52</v>
      </c>
      <c r="P24" s="271">
        <v>100</v>
      </c>
      <c r="Q24" s="271">
        <v>100</v>
      </c>
      <c r="R24" s="271">
        <v>100</v>
      </c>
      <c r="S24" s="271">
        <v>100</v>
      </c>
      <c r="T24" s="271">
        <v>100</v>
      </c>
      <c r="U24" s="271">
        <v>100</v>
      </c>
      <c r="V24" s="271">
        <v>100</v>
      </c>
      <c r="W24" s="271">
        <v>100</v>
      </c>
      <c r="X24" s="271">
        <v>100</v>
      </c>
      <c r="Y24" s="271">
        <v>100</v>
      </c>
      <c r="Z24" s="271">
        <v>100</v>
      </c>
      <c r="AA24" s="268"/>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0"/>
      <c r="FF24" s="240"/>
      <c r="FG24" s="240"/>
      <c r="FH24" s="240"/>
      <c r="FI24" s="240"/>
      <c r="FJ24" s="240"/>
      <c r="FK24" s="240"/>
      <c r="FL24" s="240"/>
      <c r="FM24" s="240"/>
      <c r="FN24" s="240"/>
      <c r="FO24" s="240"/>
      <c r="FP24" s="240"/>
      <c r="FQ24" s="240"/>
      <c r="FR24" s="240"/>
      <c r="FS24" s="240"/>
      <c r="FT24" s="240"/>
      <c r="FU24" s="240"/>
      <c r="FV24" s="240"/>
      <c r="FW24" s="240"/>
      <c r="FX24" s="240"/>
      <c r="FY24" s="240"/>
      <c r="FZ24" s="240"/>
      <c r="GA24" s="240"/>
      <c r="GB24" s="240"/>
      <c r="GC24" s="240"/>
      <c r="GD24" s="240"/>
      <c r="GE24" s="240"/>
      <c r="GF24" s="240"/>
      <c r="GG24" s="240"/>
      <c r="GH24" s="240"/>
      <c r="GI24" s="240"/>
      <c r="GJ24" s="240"/>
      <c r="GK24" s="240"/>
      <c r="GL24" s="240"/>
      <c r="GM24" s="240"/>
      <c r="GN24" s="240"/>
      <c r="GO24" s="240"/>
      <c r="GP24" s="240"/>
      <c r="GQ24" s="240"/>
      <c r="GR24" s="240"/>
      <c r="GS24" s="240"/>
      <c r="GT24" s="240"/>
      <c r="GU24" s="240"/>
      <c r="GV24" s="240"/>
      <c r="GW24" s="240"/>
      <c r="GX24" s="240"/>
      <c r="GY24" s="240"/>
      <c r="GZ24" s="240"/>
      <c r="HA24" s="240"/>
      <c r="HB24" s="240"/>
      <c r="HC24" s="240"/>
      <c r="HD24" s="240"/>
      <c r="HE24" s="240"/>
      <c r="HF24" s="240"/>
      <c r="HG24" s="240"/>
      <c r="HH24" s="240"/>
      <c r="HI24" s="240"/>
      <c r="HJ24" s="240"/>
      <c r="HK24" s="240"/>
      <c r="HL24" s="240"/>
      <c r="HM24" s="240"/>
      <c r="HN24" s="240"/>
      <c r="HO24" s="240"/>
      <c r="HP24" s="240"/>
      <c r="HQ24" s="240"/>
      <c r="HR24" s="240"/>
      <c r="HS24" s="240"/>
      <c r="HT24" s="240"/>
      <c r="HU24" s="240"/>
      <c r="HV24" s="240"/>
      <c r="HW24" s="240"/>
      <c r="HX24" s="240"/>
      <c r="HY24" s="240"/>
      <c r="HZ24" s="240"/>
      <c r="IA24" s="240"/>
      <c r="IB24" s="240"/>
      <c r="IC24" s="240"/>
      <c r="ID24" s="240"/>
      <c r="IE24" s="240"/>
      <c r="IF24" s="240"/>
      <c r="IG24" s="240"/>
      <c r="IH24" s="240"/>
      <c r="II24" s="240"/>
      <c r="IJ24" s="240"/>
      <c r="IK24" s="240"/>
      <c r="IL24" s="240"/>
      <c r="IM24" s="240"/>
      <c r="IN24" s="240"/>
      <c r="IO24" s="240"/>
      <c r="IP24" s="240"/>
      <c r="IQ24" s="240"/>
      <c r="IR24" s="240"/>
      <c r="IS24" s="240"/>
      <c r="IT24" s="240"/>
    </row>
    <row r="25" spans="1:254" ht="18" customHeight="1">
      <c r="A25" s="263"/>
      <c r="B25" s="264" t="s">
        <v>192</v>
      </c>
      <c r="C25" s="263" t="s">
        <v>12</v>
      </c>
      <c r="D25" s="271">
        <v>99.95</v>
      </c>
      <c r="E25" s="271">
        <v>99.8</v>
      </c>
      <c r="F25" s="266">
        <v>99.83</v>
      </c>
      <c r="G25" s="267">
        <v>99.8</v>
      </c>
      <c r="H25" s="271">
        <v>100</v>
      </c>
      <c r="I25" s="271">
        <v>100</v>
      </c>
      <c r="J25" s="271">
        <v>100</v>
      </c>
      <c r="K25" s="271">
        <v>100</v>
      </c>
      <c r="L25" s="271">
        <v>100</v>
      </c>
      <c r="M25" s="271">
        <v>100</v>
      </c>
      <c r="N25" s="271">
        <v>100</v>
      </c>
      <c r="O25" s="271">
        <v>99.34</v>
      </c>
      <c r="P25" s="271">
        <v>100</v>
      </c>
      <c r="Q25" s="271">
        <v>100</v>
      </c>
      <c r="R25" s="271">
        <v>100</v>
      </c>
      <c r="S25" s="271">
        <v>100</v>
      </c>
      <c r="T25" s="271">
        <v>100</v>
      </c>
      <c r="U25" s="271">
        <v>100</v>
      </c>
      <c r="V25" s="271">
        <v>100</v>
      </c>
      <c r="W25" s="271">
        <v>100</v>
      </c>
      <c r="X25" s="271">
        <v>100</v>
      </c>
      <c r="Y25" s="271">
        <v>100</v>
      </c>
      <c r="Z25" s="271">
        <v>100</v>
      </c>
      <c r="AA25" s="268"/>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c r="DI25" s="240"/>
      <c r="DJ25" s="240"/>
      <c r="DK25" s="240"/>
      <c r="DL25" s="240"/>
      <c r="DM25" s="240"/>
      <c r="DN25" s="240"/>
      <c r="DO25" s="240"/>
      <c r="DP25" s="240"/>
      <c r="DQ25" s="240"/>
      <c r="DR25" s="240"/>
      <c r="DS25" s="240"/>
      <c r="DT25" s="240"/>
      <c r="DU25" s="240"/>
      <c r="DV25" s="240"/>
      <c r="DW25" s="240"/>
      <c r="DX25" s="240"/>
      <c r="DY25" s="240"/>
      <c r="DZ25" s="240"/>
      <c r="EA25" s="240"/>
      <c r="EB25" s="240"/>
      <c r="EC25" s="240"/>
      <c r="ED25" s="240"/>
      <c r="EE25" s="240"/>
      <c r="EF25" s="240"/>
      <c r="EG25" s="240"/>
      <c r="EH25" s="240"/>
      <c r="EI25" s="240"/>
      <c r="EJ25" s="240"/>
      <c r="EK25" s="240"/>
      <c r="EL25" s="240"/>
      <c r="EM25" s="240"/>
      <c r="EN25" s="240"/>
      <c r="EO25" s="240"/>
      <c r="EP25" s="240"/>
      <c r="EQ25" s="240"/>
      <c r="ER25" s="240"/>
      <c r="ES25" s="240"/>
      <c r="ET25" s="240"/>
      <c r="EU25" s="240"/>
      <c r="EV25" s="240"/>
      <c r="EW25" s="240"/>
      <c r="EX25" s="240"/>
      <c r="EY25" s="240"/>
      <c r="EZ25" s="240"/>
      <c r="FA25" s="240"/>
      <c r="FB25" s="240"/>
      <c r="FC25" s="240"/>
      <c r="FD25" s="240"/>
      <c r="FE25" s="240"/>
      <c r="FF25" s="240"/>
      <c r="FG25" s="240"/>
      <c r="FH25" s="240"/>
      <c r="FI25" s="240"/>
      <c r="FJ25" s="240"/>
      <c r="FK25" s="240"/>
      <c r="FL25" s="240"/>
      <c r="FM25" s="240"/>
      <c r="FN25" s="240"/>
      <c r="FO25" s="240"/>
      <c r="FP25" s="240"/>
      <c r="FQ25" s="240"/>
      <c r="FR25" s="240"/>
      <c r="FS25" s="240"/>
      <c r="FT25" s="240"/>
      <c r="FU25" s="240"/>
      <c r="FV25" s="240"/>
      <c r="FW25" s="240"/>
      <c r="FX25" s="240"/>
      <c r="FY25" s="240"/>
      <c r="FZ25" s="240"/>
      <c r="GA25" s="240"/>
      <c r="GB25" s="240"/>
      <c r="GC25" s="240"/>
      <c r="GD25" s="240"/>
      <c r="GE25" s="240"/>
      <c r="GF25" s="240"/>
      <c r="GG25" s="240"/>
      <c r="GH25" s="240"/>
      <c r="GI25" s="240"/>
      <c r="GJ25" s="240"/>
      <c r="GK25" s="240"/>
      <c r="GL25" s="240"/>
      <c r="GM25" s="240"/>
      <c r="GN25" s="240"/>
      <c r="GO25" s="240"/>
      <c r="GP25" s="240"/>
      <c r="GQ25" s="240"/>
      <c r="GR25" s="240"/>
      <c r="GS25" s="240"/>
      <c r="GT25" s="240"/>
      <c r="GU25" s="240"/>
      <c r="GV25" s="240"/>
      <c r="GW25" s="240"/>
      <c r="GX25" s="240"/>
      <c r="GY25" s="240"/>
      <c r="GZ25" s="240"/>
      <c r="HA25" s="240"/>
      <c r="HB25" s="240"/>
      <c r="HC25" s="240"/>
      <c r="HD25" s="240"/>
      <c r="HE25" s="240"/>
      <c r="HF25" s="240"/>
      <c r="HG25" s="240"/>
      <c r="HH25" s="240"/>
      <c r="HI25" s="240"/>
      <c r="HJ25" s="240"/>
      <c r="HK25" s="240"/>
      <c r="HL25" s="240"/>
      <c r="HM25" s="240"/>
      <c r="HN25" s="240"/>
      <c r="HO25" s="240"/>
      <c r="HP25" s="240"/>
      <c r="HQ25" s="240"/>
      <c r="HR25" s="240"/>
      <c r="HS25" s="240"/>
      <c r="HT25" s="240"/>
      <c r="HU25" s="240"/>
      <c r="HV25" s="240"/>
      <c r="HW25" s="240"/>
      <c r="HX25" s="240"/>
      <c r="HY25" s="240"/>
      <c r="HZ25" s="240"/>
      <c r="IA25" s="240"/>
      <c r="IB25" s="240"/>
      <c r="IC25" s="240"/>
      <c r="ID25" s="240"/>
      <c r="IE25" s="240"/>
      <c r="IF25" s="240"/>
      <c r="IG25" s="240"/>
      <c r="IH25" s="240"/>
      <c r="II25" s="240"/>
      <c r="IJ25" s="240"/>
      <c r="IK25" s="240"/>
      <c r="IL25" s="240"/>
      <c r="IM25" s="240"/>
      <c r="IN25" s="240"/>
      <c r="IO25" s="240"/>
      <c r="IP25" s="240"/>
      <c r="IQ25" s="240"/>
      <c r="IR25" s="240"/>
      <c r="IS25" s="240"/>
      <c r="IT25" s="240"/>
    </row>
    <row r="26" spans="1:254" s="258" customFormat="1" ht="18" customHeight="1">
      <c r="A26" s="252" t="s">
        <v>30</v>
      </c>
      <c r="B26" s="259" t="s">
        <v>191</v>
      </c>
      <c r="C26" s="252"/>
      <c r="D26" s="260"/>
      <c r="E26" s="260"/>
      <c r="F26" s="254"/>
      <c r="G26" s="267"/>
      <c r="H26" s="260"/>
      <c r="I26" s="260"/>
      <c r="J26" s="260"/>
      <c r="K26" s="260"/>
      <c r="L26" s="260"/>
      <c r="M26" s="260"/>
      <c r="N26" s="260"/>
      <c r="O26" s="260"/>
      <c r="P26" s="260"/>
      <c r="Q26" s="260"/>
      <c r="R26" s="260"/>
      <c r="S26" s="260"/>
      <c r="T26" s="260"/>
      <c r="U26" s="260"/>
      <c r="V26" s="260"/>
      <c r="W26" s="260"/>
      <c r="X26" s="260"/>
      <c r="Y26" s="260"/>
      <c r="Z26" s="260"/>
      <c r="AA26" s="255"/>
      <c r="AB26" s="256"/>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c r="HZ26" s="257"/>
      <c r="IA26" s="257"/>
      <c r="IB26" s="257"/>
      <c r="IC26" s="257"/>
      <c r="ID26" s="257"/>
      <c r="IE26" s="257"/>
      <c r="IF26" s="257"/>
      <c r="IG26" s="257"/>
      <c r="IH26" s="257"/>
      <c r="II26" s="257"/>
      <c r="IJ26" s="257"/>
      <c r="IK26" s="257"/>
      <c r="IL26" s="257"/>
      <c r="IM26" s="257"/>
      <c r="IN26" s="257"/>
      <c r="IO26" s="257"/>
      <c r="IP26" s="257"/>
      <c r="IQ26" s="257"/>
      <c r="IR26" s="257"/>
      <c r="IS26" s="257"/>
      <c r="IT26" s="257"/>
    </row>
    <row r="27" spans="1:254" s="258" customFormat="1" ht="34.5" customHeight="1">
      <c r="A27" s="252">
        <v>1</v>
      </c>
      <c r="B27" s="259" t="s">
        <v>190</v>
      </c>
      <c r="C27" s="252" t="s">
        <v>173</v>
      </c>
      <c r="D27" s="260">
        <f>D36+D48+D59</f>
        <v>19710</v>
      </c>
      <c r="E27" s="260">
        <f>E36+E48+E59</f>
        <v>19890</v>
      </c>
      <c r="F27" s="260">
        <f>F36+F48+F59</f>
        <v>19816</v>
      </c>
      <c r="G27" s="260">
        <f>G36+G48+G59</f>
        <v>19811</v>
      </c>
      <c r="H27" s="260">
        <v>811</v>
      </c>
      <c r="I27" s="260">
        <v>1026</v>
      </c>
      <c r="J27" s="260">
        <v>552</v>
      </c>
      <c r="K27" s="260">
        <v>766</v>
      </c>
      <c r="L27" s="260">
        <v>580</v>
      </c>
      <c r="M27" s="260">
        <v>1619</v>
      </c>
      <c r="N27" s="260">
        <v>1517</v>
      </c>
      <c r="O27" s="260">
        <v>1375</v>
      </c>
      <c r="P27" s="260">
        <v>1078</v>
      </c>
      <c r="Q27" s="260">
        <v>836</v>
      </c>
      <c r="R27" s="260">
        <v>560</v>
      </c>
      <c r="S27" s="260">
        <v>1125</v>
      </c>
      <c r="T27" s="260">
        <v>955</v>
      </c>
      <c r="U27" s="260">
        <v>373</v>
      </c>
      <c r="V27" s="260">
        <v>479</v>
      </c>
      <c r="W27" s="260">
        <v>653</v>
      </c>
      <c r="X27" s="260">
        <v>1465</v>
      </c>
      <c r="Y27" s="260">
        <v>757</v>
      </c>
      <c r="Z27" s="260">
        <v>830</v>
      </c>
      <c r="AA27" s="255"/>
      <c r="AB27" s="256"/>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c r="HZ27" s="257"/>
      <c r="IA27" s="257"/>
      <c r="IB27" s="257"/>
      <c r="IC27" s="257"/>
      <c r="ID27" s="257"/>
      <c r="IE27" s="257"/>
      <c r="IF27" s="257"/>
      <c r="IG27" s="257"/>
      <c r="IH27" s="257"/>
      <c r="II27" s="257"/>
      <c r="IJ27" s="257"/>
      <c r="IK27" s="257"/>
      <c r="IL27" s="257"/>
      <c r="IM27" s="257"/>
      <c r="IN27" s="257"/>
      <c r="IO27" s="257"/>
      <c r="IP27" s="257"/>
      <c r="IQ27" s="257"/>
      <c r="IR27" s="257"/>
      <c r="IS27" s="257"/>
      <c r="IT27" s="257"/>
    </row>
    <row r="28" spans="1:254" s="258" customFormat="1" ht="15.75">
      <c r="A28" s="252"/>
      <c r="B28" s="264" t="s">
        <v>313</v>
      </c>
      <c r="C28" s="263" t="s">
        <v>173</v>
      </c>
      <c r="D28" s="271">
        <v>5978</v>
      </c>
      <c r="E28" s="271">
        <v>6757</v>
      </c>
      <c r="F28" s="266">
        <v>6757</v>
      </c>
      <c r="G28" s="271">
        <v>5648</v>
      </c>
      <c r="H28" s="271">
        <v>13</v>
      </c>
      <c r="I28" s="271">
        <v>257</v>
      </c>
      <c r="J28" s="271">
        <v>108</v>
      </c>
      <c r="K28" s="271">
        <v>279</v>
      </c>
      <c r="L28" s="271">
        <v>188</v>
      </c>
      <c r="M28" s="271">
        <v>0</v>
      </c>
      <c r="N28" s="271">
        <v>98</v>
      </c>
      <c r="O28" s="271">
        <v>26</v>
      </c>
      <c r="P28" s="271">
        <v>166</v>
      </c>
      <c r="Q28" s="271">
        <v>364</v>
      </c>
      <c r="R28" s="271">
        <v>352</v>
      </c>
      <c r="S28" s="271">
        <v>344</v>
      </c>
      <c r="T28" s="271">
        <v>521</v>
      </c>
      <c r="U28" s="271">
        <v>210</v>
      </c>
      <c r="V28" s="271">
        <v>279</v>
      </c>
      <c r="W28" s="271">
        <v>178</v>
      </c>
      <c r="X28" s="271">
        <v>721</v>
      </c>
      <c r="Y28" s="271">
        <v>285</v>
      </c>
      <c r="Z28" s="271">
        <v>505</v>
      </c>
      <c r="AA28" s="255"/>
      <c r="AB28" s="256"/>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c r="HZ28" s="257"/>
      <c r="IA28" s="257"/>
      <c r="IB28" s="257"/>
      <c r="IC28" s="257"/>
      <c r="ID28" s="257"/>
      <c r="IE28" s="257"/>
      <c r="IF28" s="257"/>
      <c r="IG28" s="257"/>
      <c r="IH28" s="257"/>
      <c r="II28" s="257"/>
      <c r="IJ28" s="257"/>
      <c r="IK28" s="257"/>
      <c r="IL28" s="257"/>
      <c r="IM28" s="257"/>
      <c r="IN28" s="257"/>
      <c r="IO28" s="257"/>
      <c r="IP28" s="257"/>
      <c r="IQ28" s="257"/>
      <c r="IR28" s="257"/>
      <c r="IS28" s="257"/>
      <c r="IT28" s="257"/>
    </row>
    <row r="29" spans="1:254" s="258" customFormat="1" ht="15.75">
      <c r="A29" s="252">
        <v>2</v>
      </c>
      <c r="B29" s="259" t="s">
        <v>314</v>
      </c>
      <c r="C29" s="252" t="s">
        <v>165</v>
      </c>
      <c r="D29" s="260">
        <v>670</v>
      </c>
      <c r="E29" s="260">
        <v>677</v>
      </c>
      <c r="F29" s="254">
        <v>677</v>
      </c>
      <c r="G29" s="261">
        <v>669</v>
      </c>
      <c r="H29" s="260">
        <v>26</v>
      </c>
      <c r="I29" s="260">
        <v>33</v>
      </c>
      <c r="J29" s="260">
        <v>22</v>
      </c>
      <c r="K29" s="260">
        <v>31</v>
      </c>
      <c r="L29" s="260">
        <v>20</v>
      </c>
      <c r="M29" s="260">
        <v>50</v>
      </c>
      <c r="N29" s="260">
        <v>50</v>
      </c>
      <c r="O29" s="260">
        <v>49</v>
      </c>
      <c r="P29" s="260">
        <v>35</v>
      </c>
      <c r="Q29" s="260">
        <v>34</v>
      </c>
      <c r="R29" s="260">
        <v>15</v>
      </c>
      <c r="S29" s="260">
        <v>39</v>
      </c>
      <c r="T29" s="260">
        <v>36</v>
      </c>
      <c r="U29" s="260">
        <v>17</v>
      </c>
      <c r="V29" s="260">
        <v>19</v>
      </c>
      <c r="W29" s="260">
        <v>24</v>
      </c>
      <c r="X29" s="260">
        <v>50</v>
      </c>
      <c r="Y29" s="260">
        <v>28</v>
      </c>
      <c r="Z29" s="260">
        <v>31</v>
      </c>
      <c r="AA29" s="255"/>
      <c r="AB29" s="256"/>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c r="HZ29" s="257"/>
      <c r="IA29" s="257"/>
      <c r="IB29" s="257"/>
      <c r="IC29" s="257"/>
      <c r="ID29" s="257"/>
      <c r="IE29" s="257"/>
      <c r="IF29" s="257"/>
      <c r="IG29" s="257"/>
      <c r="IH29" s="257"/>
      <c r="II29" s="257"/>
      <c r="IJ29" s="257"/>
      <c r="IK29" s="257"/>
      <c r="IL29" s="257"/>
      <c r="IM29" s="257"/>
      <c r="IN29" s="257"/>
      <c r="IO29" s="257"/>
      <c r="IP29" s="257"/>
      <c r="IQ29" s="257"/>
      <c r="IR29" s="257"/>
      <c r="IS29" s="257"/>
      <c r="IT29" s="257"/>
    </row>
    <row r="30" spans="1:254" s="258" customFormat="1" ht="18" customHeight="1">
      <c r="A30" s="252">
        <v>3</v>
      </c>
      <c r="B30" s="259" t="s">
        <v>199</v>
      </c>
      <c r="C30" s="252"/>
      <c r="D30" s="260"/>
      <c r="E30" s="260"/>
      <c r="F30" s="254"/>
      <c r="G30" s="267"/>
      <c r="H30" s="260"/>
      <c r="I30" s="260"/>
      <c r="J30" s="260"/>
      <c r="K30" s="260"/>
      <c r="L30" s="260"/>
      <c r="M30" s="260"/>
      <c r="N30" s="260"/>
      <c r="O30" s="260"/>
      <c r="P30" s="260"/>
      <c r="Q30" s="260"/>
      <c r="R30" s="260"/>
      <c r="S30" s="260"/>
      <c r="T30" s="260"/>
      <c r="U30" s="260"/>
      <c r="V30" s="260"/>
      <c r="W30" s="260"/>
      <c r="X30" s="260"/>
      <c r="Y30" s="260"/>
      <c r="Z30" s="260"/>
      <c r="AA30" s="255"/>
      <c r="AB30" s="256"/>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c r="IL30" s="257"/>
      <c r="IM30" s="257"/>
      <c r="IN30" s="257"/>
      <c r="IO30" s="257"/>
      <c r="IP30" s="257"/>
      <c r="IQ30" s="257"/>
      <c r="IR30" s="257"/>
      <c r="IS30" s="257"/>
      <c r="IT30" s="257"/>
    </row>
    <row r="31" spans="1:254" s="258" customFormat="1" ht="18" customHeight="1">
      <c r="A31" s="252"/>
      <c r="B31" s="264" t="s">
        <v>315</v>
      </c>
      <c r="C31" s="263" t="s">
        <v>12</v>
      </c>
      <c r="D31" s="271">
        <v>47.8</v>
      </c>
      <c r="E31" s="271">
        <v>47.59</v>
      </c>
      <c r="F31" s="266">
        <v>47.59</v>
      </c>
      <c r="G31" s="267">
        <v>47.8</v>
      </c>
      <c r="H31" s="271">
        <v>48.46646115906289</v>
      </c>
      <c r="I31" s="271">
        <v>48.142397660818716</v>
      </c>
      <c r="J31" s="271">
        <v>48.86159420289855</v>
      </c>
      <c r="K31" s="271">
        <v>46.083812010443864</v>
      </c>
      <c r="L31" s="271">
        <v>48.51379310344828</v>
      </c>
      <c r="M31" s="271">
        <v>49.490549722050645</v>
      </c>
      <c r="N31" s="271">
        <v>52.3398813447594</v>
      </c>
      <c r="O31" s="271">
        <v>48.61600000000001</v>
      </c>
      <c r="P31" s="271">
        <v>45.29211502782931</v>
      </c>
      <c r="Q31" s="271">
        <v>48.84736842105263</v>
      </c>
      <c r="R31" s="271">
        <v>49.4</v>
      </c>
      <c r="S31" s="271">
        <v>47.33226666666666</v>
      </c>
      <c r="T31" s="271">
        <v>46.82198952879581</v>
      </c>
      <c r="U31" s="271">
        <v>48.341554959785526</v>
      </c>
      <c r="V31" s="271">
        <v>47.806680584551145</v>
      </c>
      <c r="W31" s="271">
        <v>47.471975497702914</v>
      </c>
      <c r="X31" s="271">
        <v>47.26757679180887</v>
      </c>
      <c r="Y31" s="271">
        <v>49.09088507265522</v>
      </c>
      <c r="Z31" s="271">
        <v>47.78313253012049</v>
      </c>
      <c r="AA31" s="255"/>
      <c r="AB31" s="256"/>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c r="HZ31" s="257"/>
      <c r="IA31" s="257"/>
      <c r="IB31" s="257"/>
      <c r="IC31" s="257"/>
      <c r="ID31" s="257"/>
      <c r="IE31" s="257"/>
      <c r="IF31" s="257"/>
      <c r="IG31" s="257"/>
      <c r="IH31" s="257"/>
      <c r="II31" s="257"/>
      <c r="IJ31" s="257"/>
      <c r="IK31" s="257"/>
      <c r="IL31" s="257"/>
      <c r="IM31" s="257"/>
      <c r="IN31" s="257"/>
      <c r="IO31" s="257"/>
      <c r="IP31" s="257"/>
      <c r="IQ31" s="257"/>
      <c r="IR31" s="257"/>
      <c r="IS31" s="257"/>
      <c r="IT31" s="257"/>
    </row>
    <row r="32" spans="1:254" s="258" customFormat="1" ht="18" customHeight="1">
      <c r="A32" s="252"/>
      <c r="B32" s="264" t="s">
        <v>316</v>
      </c>
      <c r="C32" s="263" t="s">
        <v>12</v>
      </c>
      <c r="D32" s="271">
        <v>96.5</v>
      </c>
      <c r="E32" s="271">
        <v>96.96</v>
      </c>
      <c r="F32" s="266">
        <v>96.96</v>
      </c>
      <c r="G32" s="267">
        <v>97.5</v>
      </c>
      <c r="H32" s="271">
        <v>98.5</v>
      </c>
      <c r="I32" s="271">
        <v>98.1</v>
      </c>
      <c r="J32" s="271">
        <v>98.5</v>
      </c>
      <c r="K32" s="271">
        <v>97.5</v>
      </c>
      <c r="L32" s="271">
        <v>98.2</v>
      </c>
      <c r="M32" s="271">
        <v>99</v>
      </c>
      <c r="N32" s="271">
        <v>99</v>
      </c>
      <c r="O32" s="271">
        <v>98.8</v>
      </c>
      <c r="P32" s="271">
        <v>98.8</v>
      </c>
      <c r="Q32" s="271">
        <v>98.2</v>
      </c>
      <c r="R32" s="271">
        <v>98</v>
      </c>
      <c r="S32" s="271">
        <v>98.2</v>
      </c>
      <c r="T32" s="271">
        <v>97.5</v>
      </c>
      <c r="U32" s="271">
        <v>98.5</v>
      </c>
      <c r="V32" s="271">
        <v>98</v>
      </c>
      <c r="W32" s="271">
        <v>98</v>
      </c>
      <c r="X32" s="271">
        <v>97.5</v>
      </c>
      <c r="Y32" s="271">
        <v>97.5</v>
      </c>
      <c r="Z32" s="271">
        <v>97.5</v>
      </c>
      <c r="AA32" s="255"/>
      <c r="AB32" s="256"/>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c r="IL32" s="257"/>
      <c r="IM32" s="257"/>
      <c r="IN32" s="257"/>
      <c r="IO32" s="257"/>
      <c r="IP32" s="257"/>
      <c r="IQ32" s="257"/>
      <c r="IR32" s="257"/>
      <c r="IS32" s="257"/>
      <c r="IT32" s="257"/>
    </row>
    <row r="33" spans="1:254" s="258" customFormat="1" ht="18" customHeight="1">
      <c r="A33" s="252"/>
      <c r="B33" s="264" t="s">
        <v>317</v>
      </c>
      <c r="C33" s="263" t="s">
        <v>12</v>
      </c>
      <c r="D33" s="271">
        <v>0.58</v>
      </c>
      <c r="E33" s="271">
        <v>0.579</v>
      </c>
      <c r="F33" s="266">
        <v>0.579</v>
      </c>
      <c r="G33" s="267">
        <v>0.6</v>
      </c>
      <c r="H33" s="271">
        <v>0.1</v>
      </c>
      <c r="I33" s="271">
        <v>0.1</v>
      </c>
      <c r="J33" s="271">
        <v>0.2</v>
      </c>
      <c r="K33" s="271">
        <v>0.2</v>
      </c>
      <c r="L33" s="271">
        <v>0</v>
      </c>
      <c r="M33" s="271">
        <v>0</v>
      </c>
      <c r="N33" s="271">
        <v>0.2</v>
      </c>
      <c r="O33" s="271">
        <v>0</v>
      </c>
      <c r="P33" s="271">
        <v>0</v>
      </c>
      <c r="Q33" s="271">
        <v>0.3</v>
      </c>
      <c r="R33" s="271">
        <v>0.3</v>
      </c>
      <c r="S33" s="271">
        <v>0.3</v>
      </c>
      <c r="T33" s="271">
        <v>0.5</v>
      </c>
      <c r="U33" s="271">
        <v>0.2</v>
      </c>
      <c r="V33" s="271">
        <v>0.2</v>
      </c>
      <c r="W33" s="271">
        <v>0</v>
      </c>
      <c r="X33" s="271">
        <v>0.2</v>
      </c>
      <c r="Y33" s="271">
        <v>0.2</v>
      </c>
      <c r="Z33" s="271">
        <v>0.2</v>
      </c>
      <c r="AA33" s="255"/>
      <c r="AB33" s="345"/>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c r="IG33" s="257"/>
      <c r="IH33" s="257"/>
      <c r="II33" s="257"/>
      <c r="IJ33" s="257"/>
      <c r="IK33" s="257"/>
      <c r="IL33" s="257"/>
      <c r="IM33" s="257"/>
      <c r="IN33" s="257"/>
      <c r="IO33" s="257"/>
      <c r="IP33" s="257"/>
      <c r="IQ33" s="257"/>
      <c r="IR33" s="257"/>
      <c r="IS33" s="257"/>
      <c r="IT33" s="257"/>
    </row>
    <row r="34" spans="1:254" s="258" customFormat="1" ht="18" customHeight="1">
      <c r="A34" s="252"/>
      <c r="B34" s="264" t="s">
        <v>318</v>
      </c>
      <c r="C34" s="263" t="s">
        <v>12</v>
      </c>
      <c r="D34" s="271">
        <v>0.63</v>
      </c>
      <c r="E34" s="271">
        <v>0.772</v>
      </c>
      <c r="F34" s="266">
        <v>0.772</v>
      </c>
      <c r="G34" s="267">
        <v>0.8</v>
      </c>
      <c r="H34" s="271">
        <v>0.3</v>
      </c>
      <c r="I34" s="271">
        <v>0.2</v>
      </c>
      <c r="J34" s="271">
        <v>0.2</v>
      </c>
      <c r="K34" s="271">
        <v>0.3</v>
      </c>
      <c r="L34" s="271">
        <v>0.2</v>
      </c>
      <c r="M34" s="271">
        <v>0.2</v>
      </c>
      <c r="N34" s="271">
        <v>0.2</v>
      </c>
      <c r="O34" s="271">
        <v>0.1</v>
      </c>
      <c r="P34" s="271">
        <v>0.1</v>
      </c>
      <c r="Q34" s="271">
        <v>0.3</v>
      </c>
      <c r="R34" s="271">
        <v>0.3</v>
      </c>
      <c r="S34" s="271">
        <v>0.3</v>
      </c>
      <c r="T34" s="271">
        <v>0.5</v>
      </c>
      <c r="U34" s="271">
        <v>0.2</v>
      </c>
      <c r="V34" s="271">
        <v>0.2</v>
      </c>
      <c r="W34" s="271">
        <v>0.1</v>
      </c>
      <c r="X34" s="271">
        <v>0.3</v>
      </c>
      <c r="Y34" s="271">
        <v>0.3</v>
      </c>
      <c r="Z34" s="271">
        <v>0.3</v>
      </c>
      <c r="AA34" s="255"/>
      <c r="AB34" s="345"/>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row>
    <row r="35" spans="1:254" s="258" customFormat="1" ht="18" customHeight="1">
      <c r="A35" s="252" t="s">
        <v>57</v>
      </c>
      <c r="B35" s="259" t="s">
        <v>189</v>
      </c>
      <c r="C35" s="252"/>
      <c r="D35" s="254"/>
      <c r="E35" s="260"/>
      <c r="F35" s="254">
        <v>0</v>
      </c>
      <c r="G35" s="267"/>
      <c r="H35" s="379"/>
      <c r="I35" s="379"/>
      <c r="J35" s="379"/>
      <c r="K35" s="379"/>
      <c r="L35" s="379"/>
      <c r="M35" s="379"/>
      <c r="N35" s="379"/>
      <c r="O35" s="379"/>
      <c r="P35" s="379"/>
      <c r="Q35" s="379"/>
      <c r="R35" s="379"/>
      <c r="S35" s="379"/>
      <c r="T35" s="379"/>
      <c r="U35" s="379"/>
      <c r="V35" s="379"/>
      <c r="W35" s="379"/>
      <c r="X35" s="379"/>
      <c r="Y35" s="379"/>
      <c r="Z35" s="379"/>
      <c r="AA35" s="255"/>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7"/>
      <c r="II35" s="257"/>
      <c r="IJ35" s="257"/>
      <c r="IK35" s="257"/>
      <c r="IL35" s="257"/>
      <c r="IM35" s="257"/>
      <c r="IN35" s="257"/>
      <c r="IO35" s="257"/>
      <c r="IP35" s="257"/>
      <c r="IQ35" s="257"/>
      <c r="IR35" s="257"/>
      <c r="IS35" s="257"/>
      <c r="IT35" s="257"/>
    </row>
    <row r="36" spans="1:254" s="258" customFormat="1" ht="18" customHeight="1">
      <c r="A36" s="273" t="s">
        <v>6</v>
      </c>
      <c r="B36" s="259" t="s">
        <v>176</v>
      </c>
      <c r="C36" s="252" t="s">
        <v>173</v>
      </c>
      <c r="D36" s="274">
        <v>10336</v>
      </c>
      <c r="E36" s="260">
        <v>9976</v>
      </c>
      <c r="F36" s="254">
        <v>9976</v>
      </c>
      <c r="G36" s="261">
        <v>9791</v>
      </c>
      <c r="H36" s="380">
        <v>450</v>
      </c>
      <c r="I36" s="380">
        <v>591</v>
      </c>
      <c r="J36" s="380">
        <v>308</v>
      </c>
      <c r="K36" s="380">
        <v>420</v>
      </c>
      <c r="L36" s="380">
        <v>300</v>
      </c>
      <c r="M36" s="380">
        <v>897</v>
      </c>
      <c r="N36" s="380">
        <v>859</v>
      </c>
      <c r="O36" s="380">
        <v>760</v>
      </c>
      <c r="P36" s="380">
        <v>613</v>
      </c>
      <c r="Q36" s="380">
        <v>440</v>
      </c>
      <c r="R36" s="380">
        <v>336</v>
      </c>
      <c r="S36" s="380">
        <v>663</v>
      </c>
      <c r="T36" s="380">
        <v>580</v>
      </c>
      <c r="U36" s="380">
        <v>191</v>
      </c>
      <c r="V36" s="380">
        <v>276</v>
      </c>
      <c r="W36" s="380">
        <v>382</v>
      </c>
      <c r="X36" s="380">
        <v>865</v>
      </c>
      <c r="Y36" s="380">
        <v>390</v>
      </c>
      <c r="Z36" s="380">
        <v>470</v>
      </c>
      <c r="AA36" s="255"/>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c r="HZ36" s="257"/>
      <c r="IA36" s="257"/>
      <c r="IB36" s="257"/>
      <c r="IC36" s="257"/>
      <c r="ID36" s="257"/>
      <c r="IE36" s="257"/>
      <c r="IF36" s="257"/>
      <c r="IG36" s="257"/>
      <c r="IH36" s="257"/>
      <c r="II36" s="257"/>
      <c r="IJ36" s="257"/>
      <c r="IK36" s="257"/>
      <c r="IL36" s="257"/>
      <c r="IM36" s="257"/>
      <c r="IN36" s="257"/>
      <c r="IO36" s="257"/>
      <c r="IP36" s="257"/>
      <c r="IQ36" s="257"/>
      <c r="IR36" s="257"/>
      <c r="IS36" s="257"/>
      <c r="IT36" s="257"/>
    </row>
    <row r="37" spans="1:254" ht="18" customHeight="1">
      <c r="A37" s="263"/>
      <c r="B37" s="264" t="s">
        <v>183</v>
      </c>
      <c r="C37" s="263" t="s">
        <v>173</v>
      </c>
      <c r="D37" s="270">
        <v>2511</v>
      </c>
      <c r="E37" s="271">
        <v>2694</v>
      </c>
      <c r="F37" s="266">
        <v>2694</v>
      </c>
      <c r="G37" s="267">
        <v>2320</v>
      </c>
      <c r="H37" s="381">
        <v>0</v>
      </c>
      <c r="I37" s="381">
        <v>168</v>
      </c>
      <c r="J37" s="381">
        <v>0</v>
      </c>
      <c r="K37" s="381">
        <v>105</v>
      </c>
      <c r="L37" s="381">
        <v>86</v>
      </c>
      <c r="M37" s="381">
        <v>0</v>
      </c>
      <c r="N37" s="381">
        <v>40</v>
      </c>
      <c r="O37" s="381">
        <v>12</v>
      </c>
      <c r="P37" s="381">
        <v>55</v>
      </c>
      <c r="Q37" s="381">
        <v>210</v>
      </c>
      <c r="R37" s="381">
        <v>126</v>
      </c>
      <c r="S37" s="381">
        <v>200</v>
      </c>
      <c r="T37" s="381">
        <v>163</v>
      </c>
      <c r="U37" s="381">
        <v>82</v>
      </c>
      <c r="V37" s="381">
        <v>150</v>
      </c>
      <c r="W37" s="381">
        <v>92</v>
      </c>
      <c r="X37" s="381">
        <v>347</v>
      </c>
      <c r="Y37" s="381">
        <v>225</v>
      </c>
      <c r="Z37" s="381">
        <v>259</v>
      </c>
      <c r="AA37" s="268"/>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0"/>
      <c r="DG37" s="240"/>
      <c r="DH37" s="240"/>
      <c r="DI37" s="240"/>
      <c r="DJ37" s="240"/>
      <c r="DK37" s="240"/>
      <c r="DL37" s="240"/>
      <c r="DM37" s="240"/>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240"/>
      <c r="EJ37" s="240"/>
      <c r="EK37" s="240"/>
      <c r="EL37" s="240"/>
      <c r="EM37" s="240"/>
      <c r="EN37" s="240"/>
      <c r="EO37" s="240"/>
      <c r="EP37" s="240"/>
      <c r="EQ37" s="240"/>
      <c r="ER37" s="240"/>
      <c r="ES37" s="240"/>
      <c r="ET37" s="240"/>
      <c r="EU37" s="240"/>
      <c r="EV37" s="240"/>
      <c r="EW37" s="240"/>
      <c r="EX37" s="240"/>
      <c r="EY37" s="240"/>
      <c r="EZ37" s="240"/>
      <c r="FA37" s="240"/>
      <c r="FB37" s="240"/>
      <c r="FC37" s="240"/>
      <c r="FD37" s="240"/>
      <c r="FE37" s="240"/>
      <c r="FF37" s="240"/>
      <c r="FG37" s="240"/>
      <c r="FH37" s="240"/>
      <c r="FI37" s="240"/>
      <c r="FJ37" s="240"/>
      <c r="FK37" s="240"/>
      <c r="FL37" s="240"/>
      <c r="FM37" s="240"/>
      <c r="FN37" s="240"/>
      <c r="FO37" s="240"/>
      <c r="FP37" s="240"/>
      <c r="FQ37" s="240"/>
      <c r="FR37" s="240"/>
      <c r="FS37" s="240"/>
      <c r="FT37" s="240"/>
      <c r="FU37" s="240"/>
      <c r="FV37" s="240"/>
      <c r="FW37" s="240"/>
      <c r="FX37" s="240"/>
      <c r="FY37" s="240"/>
      <c r="FZ37" s="240"/>
      <c r="GA37" s="240"/>
      <c r="GB37" s="240"/>
      <c r="GC37" s="240"/>
      <c r="GD37" s="240"/>
      <c r="GE37" s="240"/>
      <c r="GF37" s="240"/>
      <c r="GG37" s="240"/>
      <c r="GH37" s="240"/>
      <c r="GI37" s="240"/>
      <c r="GJ37" s="240"/>
      <c r="GK37" s="240"/>
      <c r="GL37" s="240"/>
      <c r="GM37" s="240"/>
      <c r="GN37" s="240"/>
      <c r="GO37" s="240"/>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c r="HR37" s="240"/>
      <c r="HS37" s="240"/>
      <c r="HT37" s="240"/>
      <c r="HU37" s="240"/>
      <c r="HV37" s="240"/>
      <c r="HW37" s="240"/>
      <c r="HX37" s="240"/>
      <c r="HY37" s="240"/>
      <c r="HZ37" s="240"/>
      <c r="IA37" s="240"/>
      <c r="IB37" s="240"/>
      <c r="IC37" s="240"/>
      <c r="ID37" s="240"/>
      <c r="IE37" s="240"/>
      <c r="IF37" s="240"/>
      <c r="IG37" s="240"/>
      <c r="IH37" s="240"/>
      <c r="II37" s="240"/>
      <c r="IJ37" s="240"/>
      <c r="IK37" s="240"/>
      <c r="IL37" s="240"/>
      <c r="IM37" s="240"/>
      <c r="IN37" s="240"/>
      <c r="IO37" s="240"/>
      <c r="IP37" s="240"/>
      <c r="IQ37" s="240"/>
      <c r="IR37" s="240"/>
      <c r="IS37" s="240"/>
      <c r="IT37" s="240"/>
    </row>
    <row r="38" spans="1:254" s="258" customFormat="1" ht="18" customHeight="1">
      <c r="A38" s="273" t="s">
        <v>6</v>
      </c>
      <c r="B38" s="259" t="s">
        <v>172</v>
      </c>
      <c r="C38" s="252" t="s">
        <v>165</v>
      </c>
      <c r="D38" s="274">
        <v>408</v>
      </c>
      <c r="E38" s="260">
        <v>403</v>
      </c>
      <c r="F38" s="254">
        <v>403</v>
      </c>
      <c r="G38" s="261">
        <v>394</v>
      </c>
      <c r="H38" s="380">
        <v>15</v>
      </c>
      <c r="I38" s="380">
        <v>21</v>
      </c>
      <c r="J38" s="380">
        <v>14</v>
      </c>
      <c r="K38" s="380">
        <v>21</v>
      </c>
      <c r="L38" s="380">
        <v>12</v>
      </c>
      <c r="M38" s="380">
        <v>31</v>
      </c>
      <c r="N38" s="380">
        <v>33</v>
      </c>
      <c r="O38" s="380">
        <v>32</v>
      </c>
      <c r="P38" s="380">
        <v>23</v>
      </c>
      <c r="Q38" s="380">
        <v>17</v>
      </c>
      <c r="R38" s="380">
        <v>15</v>
      </c>
      <c r="S38" s="380">
        <v>27</v>
      </c>
      <c r="T38" s="380">
        <v>25</v>
      </c>
      <c r="U38" s="380">
        <v>10</v>
      </c>
      <c r="V38" s="380">
        <v>12</v>
      </c>
      <c r="W38" s="380">
        <v>16</v>
      </c>
      <c r="X38" s="380">
        <v>34</v>
      </c>
      <c r="Y38" s="380">
        <v>16</v>
      </c>
      <c r="Z38" s="380">
        <v>20</v>
      </c>
      <c r="AA38" s="255"/>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c r="HZ38" s="257"/>
      <c r="IA38" s="257"/>
      <c r="IB38" s="257"/>
      <c r="IC38" s="257"/>
      <c r="ID38" s="257"/>
      <c r="IE38" s="257"/>
      <c r="IF38" s="257"/>
      <c r="IG38" s="257"/>
      <c r="IH38" s="257"/>
      <c r="II38" s="257"/>
      <c r="IJ38" s="257"/>
      <c r="IK38" s="257"/>
      <c r="IL38" s="257"/>
      <c r="IM38" s="257"/>
      <c r="IN38" s="257"/>
      <c r="IO38" s="257"/>
      <c r="IP38" s="257"/>
      <c r="IQ38" s="257"/>
      <c r="IR38" s="257"/>
      <c r="IS38" s="257"/>
      <c r="IT38" s="257"/>
    </row>
    <row r="39" spans="1:254" ht="18" customHeight="1">
      <c r="A39" s="263"/>
      <c r="B39" s="264" t="s">
        <v>188</v>
      </c>
      <c r="C39" s="263" t="s">
        <v>12</v>
      </c>
      <c r="D39" s="271">
        <v>100</v>
      </c>
      <c r="E39" s="271">
        <v>99.8</v>
      </c>
      <c r="F39" s="266">
        <v>99.8</v>
      </c>
      <c r="G39" s="267">
        <v>99.9</v>
      </c>
      <c r="H39" s="382">
        <v>100</v>
      </c>
      <c r="I39" s="382">
        <v>99.1</v>
      </c>
      <c r="J39" s="382">
        <v>100</v>
      </c>
      <c r="K39" s="382">
        <v>100</v>
      </c>
      <c r="L39" s="382">
        <v>100</v>
      </c>
      <c r="M39" s="382">
        <v>100</v>
      </c>
      <c r="N39" s="382">
        <v>100</v>
      </c>
      <c r="O39" s="382">
        <v>100</v>
      </c>
      <c r="P39" s="382">
        <v>100</v>
      </c>
      <c r="Q39" s="382">
        <v>100</v>
      </c>
      <c r="R39" s="382">
        <v>98.6</v>
      </c>
      <c r="S39" s="382">
        <v>100</v>
      </c>
      <c r="T39" s="382">
        <v>100</v>
      </c>
      <c r="U39" s="382">
        <v>100</v>
      </c>
      <c r="V39" s="382">
        <v>100</v>
      </c>
      <c r="W39" s="382">
        <v>100</v>
      </c>
      <c r="X39" s="382">
        <v>100</v>
      </c>
      <c r="Y39" s="382">
        <v>100</v>
      </c>
      <c r="Z39" s="382">
        <v>100</v>
      </c>
      <c r="AA39" s="268"/>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40"/>
      <c r="DE39" s="240"/>
      <c r="DF39" s="240"/>
      <c r="DG39" s="240"/>
      <c r="DH39" s="240"/>
      <c r="DI39" s="240"/>
      <c r="DJ39" s="240"/>
      <c r="DK39" s="240"/>
      <c r="DL39" s="240"/>
      <c r="DM39" s="240"/>
      <c r="DN39" s="240"/>
      <c r="DO39" s="240"/>
      <c r="DP39" s="240"/>
      <c r="DQ39" s="240"/>
      <c r="DR39" s="240"/>
      <c r="DS39" s="240"/>
      <c r="DT39" s="240"/>
      <c r="DU39" s="240"/>
      <c r="DV39" s="240"/>
      <c r="DW39" s="240"/>
      <c r="DX39" s="240"/>
      <c r="DY39" s="240"/>
      <c r="DZ39" s="240"/>
      <c r="EA39" s="240"/>
      <c r="EB39" s="240"/>
      <c r="EC39" s="240"/>
      <c r="ED39" s="240"/>
      <c r="EE39" s="240"/>
      <c r="EF39" s="240"/>
      <c r="EG39" s="240"/>
      <c r="EH39" s="240"/>
      <c r="EI39" s="240"/>
      <c r="EJ39" s="240"/>
      <c r="EK39" s="240"/>
      <c r="EL39" s="240"/>
      <c r="EM39" s="240"/>
      <c r="EN39" s="240"/>
      <c r="EO39" s="240"/>
      <c r="EP39" s="240"/>
      <c r="EQ39" s="240"/>
      <c r="ER39" s="240"/>
      <c r="ES39" s="240"/>
      <c r="ET39" s="240"/>
      <c r="EU39" s="240"/>
      <c r="EV39" s="240"/>
      <c r="EW39" s="240"/>
      <c r="EX39" s="240"/>
      <c r="EY39" s="240"/>
      <c r="EZ39" s="240"/>
      <c r="FA39" s="240"/>
      <c r="FB39" s="240"/>
      <c r="FC39" s="240"/>
      <c r="FD39" s="240"/>
      <c r="FE39" s="240"/>
      <c r="FF39" s="240"/>
      <c r="FG39" s="240"/>
      <c r="FH39" s="240"/>
      <c r="FI39" s="240"/>
      <c r="FJ39" s="240"/>
      <c r="FK39" s="240"/>
      <c r="FL39" s="240"/>
      <c r="FM39" s="240"/>
      <c r="FN39" s="240"/>
      <c r="FO39" s="240"/>
      <c r="FP39" s="240"/>
      <c r="FQ39" s="240"/>
      <c r="FR39" s="240"/>
      <c r="FS39" s="240"/>
      <c r="FT39" s="240"/>
      <c r="FU39" s="240"/>
      <c r="FV39" s="240"/>
      <c r="FW39" s="240"/>
      <c r="FX39" s="240"/>
      <c r="FY39" s="240"/>
      <c r="FZ39" s="240"/>
      <c r="GA39" s="240"/>
      <c r="GB39" s="240"/>
      <c r="GC39" s="240"/>
      <c r="GD39" s="240"/>
      <c r="GE39" s="240"/>
      <c r="GF39" s="240"/>
      <c r="GG39" s="240"/>
      <c r="GH39" s="240"/>
      <c r="GI39" s="240"/>
      <c r="GJ39" s="240"/>
      <c r="GK39" s="240"/>
      <c r="GL39" s="240"/>
      <c r="GM39" s="240"/>
      <c r="GN39" s="240"/>
      <c r="GO39" s="240"/>
      <c r="GP39" s="240"/>
      <c r="GQ39" s="240"/>
      <c r="GR39" s="240"/>
      <c r="GS39" s="240"/>
      <c r="GT39" s="240"/>
      <c r="GU39" s="240"/>
      <c r="GV39" s="240"/>
      <c r="GW39" s="240"/>
      <c r="GX39" s="240"/>
      <c r="GY39" s="240"/>
      <c r="GZ39" s="240"/>
      <c r="HA39" s="240"/>
      <c r="HB39" s="240"/>
      <c r="HC39" s="240"/>
      <c r="HD39" s="240"/>
      <c r="HE39" s="240"/>
      <c r="HF39" s="240"/>
      <c r="HG39" s="240"/>
      <c r="HH39" s="240"/>
      <c r="HI39" s="240"/>
      <c r="HJ39" s="240"/>
      <c r="HK39" s="240"/>
      <c r="HL39" s="240"/>
      <c r="HM39" s="240"/>
      <c r="HN39" s="240"/>
      <c r="HO39" s="240"/>
      <c r="HP39" s="240"/>
      <c r="HQ39" s="240"/>
      <c r="HR39" s="240"/>
      <c r="HS39" s="240"/>
      <c r="HT39" s="240"/>
      <c r="HU39" s="240"/>
      <c r="HV39" s="240"/>
      <c r="HW39" s="240"/>
      <c r="HX39" s="240"/>
      <c r="HY39" s="240"/>
      <c r="HZ39" s="240"/>
      <c r="IA39" s="240"/>
      <c r="IB39" s="240"/>
      <c r="IC39" s="240"/>
      <c r="ID39" s="240"/>
      <c r="IE39" s="240"/>
      <c r="IF39" s="240"/>
      <c r="IG39" s="240"/>
      <c r="IH39" s="240"/>
      <c r="II39" s="240"/>
      <c r="IJ39" s="240"/>
      <c r="IK39" s="240"/>
      <c r="IL39" s="240"/>
      <c r="IM39" s="240"/>
      <c r="IN39" s="240"/>
      <c r="IO39" s="240"/>
      <c r="IP39" s="240"/>
      <c r="IQ39" s="240"/>
      <c r="IR39" s="240"/>
      <c r="IS39" s="240"/>
      <c r="IT39" s="240"/>
    </row>
    <row r="40" spans="1:254" ht="18" customHeight="1">
      <c r="A40" s="263"/>
      <c r="B40" s="264" t="s">
        <v>187</v>
      </c>
      <c r="C40" s="263" t="s">
        <v>12</v>
      </c>
      <c r="D40" s="271">
        <v>99.7</v>
      </c>
      <c r="E40" s="271">
        <v>99.7</v>
      </c>
      <c r="F40" s="266">
        <v>99.7</v>
      </c>
      <c r="G40" s="267">
        <v>99.8</v>
      </c>
      <c r="H40" s="382">
        <v>100</v>
      </c>
      <c r="I40" s="382">
        <v>99.7</v>
      </c>
      <c r="J40" s="382">
        <v>100</v>
      </c>
      <c r="K40" s="382">
        <v>99.8</v>
      </c>
      <c r="L40" s="382">
        <v>100</v>
      </c>
      <c r="M40" s="382">
        <v>100</v>
      </c>
      <c r="N40" s="382">
        <v>99.7</v>
      </c>
      <c r="O40" s="382">
        <v>99.7</v>
      </c>
      <c r="P40" s="382">
        <v>100</v>
      </c>
      <c r="Q40" s="382">
        <v>99.8</v>
      </c>
      <c r="R40" s="382">
        <v>99.4</v>
      </c>
      <c r="S40" s="382">
        <v>100</v>
      </c>
      <c r="T40" s="382">
        <v>100</v>
      </c>
      <c r="U40" s="382">
        <v>100</v>
      </c>
      <c r="V40" s="382">
        <v>99.6</v>
      </c>
      <c r="W40" s="382">
        <v>99.5</v>
      </c>
      <c r="X40" s="382">
        <v>99.9</v>
      </c>
      <c r="Y40" s="382">
        <v>100</v>
      </c>
      <c r="Z40" s="382">
        <v>100</v>
      </c>
      <c r="AA40" s="268"/>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0"/>
      <c r="DA40" s="240"/>
      <c r="DB40" s="240"/>
      <c r="DC40" s="240"/>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240"/>
      <c r="EJ40" s="240"/>
      <c r="EK40" s="240"/>
      <c r="EL40" s="240"/>
      <c r="EM40" s="240"/>
      <c r="EN40" s="240"/>
      <c r="EO40" s="240"/>
      <c r="EP40" s="240"/>
      <c r="EQ40" s="240"/>
      <c r="ER40" s="240"/>
      <c r="ES40" s="240"/>
      <c r="ET40" s="240"/>
      <c r="EU40" s="240"/>
      <c r="EV40" s="240"/>
      <c r="EW40" s="240"/>
      <c r="EX40" s="240"/>
      <c r="EY40" s="240"/>
      <c r="EZ40" s="240"/>
      <c r="FA40" s="240"/>
      <c r="FB40" s="240"/>
      <c r="FC40" s="240"/>
      <c r="FD40" s="240"/>
      <c r="FE40" s="240"/>
      <c r="FF40" s="240"/>
      <c r="FG40" s="240"/>
      <c r="FH40" s="240"/>
      <c r="FI40" s="240"/>
      <c r="FJ40" s="240"/>
      <c r="FK40" s="240"/>
      <c r="FL40" s="240"/>
      <c r="FM40" s="240"/>
      <c r="FN40" s="240"/>
      <c r="FO40" s="240"/>
      <c r="FP40" s="240"/>
      <c r="FQ40" s="240"/>
      <c r="FR40" s="240"/>
      <c r="FS40" s="240"/>
      <c r="FT40" s="240"/>
      <c r="FU40" s="240"/>
      <c r="FV40" s="240"/>
      <c r="FW40" s="240"/>
      <c r="FX40" s="240"/>
      <c r="FY40" s="240"/>
      <c r="FZ40" s="240"/>
      <c r="GA40" s="240"/>
      <c r="GB40" s="240"/>
      <c r="GC40" s="240"/>
      <c r="GD40" s="240"/>
      <c r="GE40" s="240"/>
      <c r="GF40" s="240"/>
      <c r="GG40" s="240"/>
      <c r="GH40" s="240"/>
      <c r="GI40" s="240"/>
      <c r="GJ40" s="240"/>
      <c r="GK40" s="240"/>
      <c r="GL40" s="240"/>
      <c r="GM40" s="240"/>
      <c r="GN40" s="240"/>
      <c r="GO40" s="240"/>
      <c r="GP40" s="240"/>
      <c r="GQ40" s="240"/>
      <c r="GR40" s="240"/>
      <c r="GS40" s="240"/>
      <c r="GT40" s="240"/>
      <c r="GU40" s="240"/>
      <c r="GV40" s="240"/>
      <c r="GW40" s="240"/>
      <c r="GX40" s="240"/>
      <c r="GY40" s="240"/>
      <c r="GZ40" s="240"/>
      <c r="HA40" s="240"/>
      <c r="HB40" s="240"/>
      <c r="HC40" s="240"/>
      <c r="HD40" s="240"/>
      <c r="HE40" s="240"/>
      <c r="HF40" s="240"/>
      <c r="HG40" s="240"/>
      <c r="HH40" s="240"/>
      <c r="HI40" s="240"/>
      <c r="HJ40" s="240"/>
      <c r="HK40" s="240"/>
      <c r="HL40" s="240"/>
      <c r="HM40" s="240"/>
      <c r="HN40" s="240"/>
      <c r="HO40" s="240"/>
      <c r="HP40" s="240"/>
      <c r="HQ40" s="240"/>
      <c r="HR40" s="240"/>
      <c r="HS40" s="240"/>
      <c r="HT40" s="240"/>
      <c r="HU40" s="240"/>
      <c r="HV40" s="240"/>
      <c r="HW40" s="240"/>
      <c r="HX40" s="240"/>
      <c r="HY40" s="240"/>
      <c r="HZ40" s="240"/>
      <c r="IA40" s="240"/>
      <c r="IB40" s="240"/>
      <c r="IC40" s="240"/>
      <c r="ID40" s="240"/>
      <c r="IE40" s="240"/>
      <c r="IF40" s="240"/>
      <c r="IG40" s="240"/>
      <c r="IH40" s="240"/>
      <c r="II40" s="240"/>
      <c r="IJ40" s="240"/>
      <c r="IK40" s="240"/>
      <c r="IL40" s="240"/>
      <c r="IM40" s="240"/>
      <c r="IN40" s="240"/>
      <c r="IO40" s="240"/>
      <c r="IP40" s="240"/>
      <c r="IQ40" s="240"/>
      <c r="IR40" s="240"/>
      <c r="IS40" s="240"/>
      <c r="IT40" s="240"/>
    </row>
    <row r="41" spans="1:254" ht="18" customHeight="1">
      <c r="A41" s="263"/>
      <c r="B41" s="275" t="s">
        <v>334</v>
      </c>
      <c r="C41" s="263" t="s">
        <v>12</v>
      </c>
      <c r="D41" s="271">
        <v>99.8</v>
      </c>
      <c r="E41" s="271">
        <v>100</v>
      </c>
      <c r="F41" s="266">
        <v>99.8</v>
      </c>
      <c r="G41" s="267">
        <v>99.8</v>
      </c>
      <c r="H41" s="382">
        <v>99.8</v>
      </c>
      <c r="I41" s="382">
        <v>99.8</v>
      </c>
      <c r="J41" s="382">
        <v>99.8</v>
      </c>
      <c r="K41" s="382">
        <v>99.8</v>
      </c>
      <c r="L41" s="382">
        <v>99.8</v>
      </c>
      <c r="M41" s="382">
        <v>99.8</v>
      </c>
      <c r="N41" s="382">
        <v>99.8</v>
      </c>
      <c r="O41" s="382">
        <v>99.8</v>
      </c>
      <c r="P41" s="382">
        <v>99.8</v>
      </c>
      <c r="Q41" s="382">
        <v>99.8</v>
      </c>
      <c r="R41" s="382">
        <v>99.8</v>
      </c>
      <c r="S41" s="382">
        <v>99.8</v>
      </c>
      <c r="T41" s="382">
        <v>99.8</v>
      </c>
      <c r="U41" s="382">
        <v>99.8</v>
      </c>
      <c r="V41" s="382">
        <v>99.8</v>
      </c>
      <c r="W41" s="382">
        <v>99.8</v>
      </c>
      <c r="X41" s="382">
        <v>99.8</v>
      </c>
      <c r="Y41" s="382">
        <v>99.8</v>
      </c>
      <c r="Z41" s="382">
        <v>99.8</v>
      </c>
      <c r="AA41" s="268"/>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c r="EI41" s="240"/>
      <c r="EJ41" s="240"/>
      <c r="EK41" s="240"/>
      <c r="EL41" s="240"/>
      <c r="EM41" s="240"/>
      <c r="EN41" s="240"/>
      <c r="EO41" s="240"/>
      <c r="EP41" s="240"/>
      <c r="EQ41" s="240"/>
      <c r="ER41" s="240"/>
      <c r="ES41" s="240"/>
      <c r="ET41" s="240"/>
      <c r="EU41" s="240"/>
      <c r="EV41" s="240"/>
      <c r="EW41" s="240"/>
      <c r="EX41" s="240"/>
      <c r="EY41" s="240"/>
      <c r="EZ41" s="240"/>
      <c r="FA41" s="240"/>
      <c r="FB41" s="240"/>
      <c r="FC41" s="240"/>
      <c r="FD41" s="240"/>
      <c r="FE41" s="240"/>
      <c r="FF41" s="240"/>
      <c r="FG41" s="240"/>
      <c r="FH41" s="240"/>
      <c r="FI41" s="240"/>
      <c r="FJ41" s="240"/>
      <c r="FK41" s="240"/>
      <c r="FL41" s="240"/>
      <c r="FM41" s="240"/>
      <c r="FN41" s="240"/>
      <c r="FO41" s="240"/>
      <c r="FP41" s="240"/>
      <c r="FQ41" s="240"/>
      <c r="FR41" s="240"/>
      <c r="FS41" s="240"/>
      <c r="FT41" s="240"/>
      <c r="FU41" s="240"/>
      <c r="FV41" s="240"/>
      <c r="FW41" s="240"/>
      <c r="FX41" s="240"/>
      <c r="FY41" s="240"/>
      <c r="FZ41" s="240"/>
      <c r="GA41" s="240"/>
      <c r="GB41" s="240"/>
      <c r="GC41" s="240"/>
      <c r="GD41" s="240"/>
      <c r="GE41" s="240"/>
      <c r="GF41" s="240"/>
      <c r="GG41" s="240"/>
      <c r="GH41" s="240"/>
      <c r="GI41" s="240"/>
      <c r="GJ41" s="240"/>
      <c r="GK41" s="240"/>
      <c r="GL41" s="240"/>
      <c r="GM41" s="240"/>
      <c r="GN41" s="240"/>
      <c r="GO41" s="240"/>
      <c r="GP41" s="240"/>
      <c r="GQ41" s="240"/>
      <c r="GR41" s="240"/>
      <c r="GS41" s="240"/>
      <c r="GT41" s="240"/>
      <c r="GU41" s="240"/>
      <c r="GV41" s="240"/>
      <c r="GW41" s="240"/>
      <c r="GX41" s="240"/>
      <c r="GY41" s="240"/>
      <c r="GZ41" s="240"/>
      <c r="HA41" s="240"/>
      <c r="HB41" s="240"/>
      <c r="HC41" s="240"/>
      <c r="HD41" s="240"/>
      <c r="HE41" s="240"/>
      <c r="HF41" s="240"/>
      <c r="HG41" s="240"/>
      <c r="HH41" s="240"/>
      <c r="HI41" s="240"/>
      <c r="HJ41" s="240"/>
      <c r="HK41" s="240"/>
      <c r="HL41" s="240"/>
      <c r="HM41" s="240"/>
      <c r="HN41" s="240"/>
      <c r="HO41" s="240"/>
      <c r="HP41" s="240"/>
      <c r="HQ41" s="240"/>
      <c r="HR41" s="240"/>
      <c r="HS41" s="240"/>
      <c r="HT41" s="240"/>
      <c r="HU41" s="240"/>
      <c r="HV41" s="240"/>
      <c r="HW41" s="240"/>
      <c r="HX41" s="240"/>
      <c r="HY41" s="240"/>
      <c r="HZ41" s="240"/>
      <c r="IA41" s="240"/>
      <c r="IB41" s="240"/>
      <c r="IC41" s="240"/>
      <c r="ID41" s="240"/>
      <c r="IE41" s="240"/>
      <c r="IF41" s="240"/>
      <c r="IG41" s="240"/>
      <c r="IH41" s="240"/>
      <c r="II41" s="240"/>
      <c r="IJ41" s="240"/>
      <c r="IK41" s="240"/>
      <c r="IL41" s="240"/>
      <c r="IM41" s="240"/>
      <c r="IN41" s="240"/>
      <c r="IO41" s="240"/>
      <c r="IP41" s="240"/>
      <c r="IQ41" s="240"/>
      <c r="IR41" s="240"/>
      <c r="IS41" s="240"/>
      <c r="IT41" s="240"/>
    </row>
    <row r="42" spans="1:254" ht="18" customHeight="1">
      <c r="A42" s="263"/>
      <c r="B42" s="275" t="s">
        <v>169</v>
      </c>
      <c r="C42" s="263" t="s">
        <v>12</v>
      </c>
      <c r="D42" s="271">
        <v>48</v>
      </c>
      <c r="E42" s="271">
        <v>49</v>
      </c>
      <c r="F42" s="266">
        <v>49</v>
      </c>
      <c r="G42" s="267">
        <v>48.2</v>
      </c>
      <c r="H42" s="382">
        <v>48.6</v>
      </c>
      <c r="I42" s="382">
        <v>48.1</v>
      </c>
      <c r="J42" s="382">
        <v>52</v>
      </c>
      <c r="K42" s="382">
        <v>46.4</v>
      </c>
      <c r="L42" s="382">
        <v>47.5</v>
      </c>
      <c r="M42" s="382">
        <v>49</v>
      </c>
      <c r="N42" s="382">
        <v>49</v>
      </c>
      <c r="O42" s="382">
        <v>49.6</v>
      </c>
      <c r="P42" s="382">
        <v>44.3</v>
      </c>
      <c r="Q42" s="382">
        <v>47</v>
      </c>
      <c r="R42" s="382">
        <v>49</v>
      </c>
      <c r="S42" s="382">
        <v>48.4</v>
      </c>
      <c r="T42" s="382">
        <v>48</v>
      </c>
      <c r="U42" s="382">
        <v>48</v>
      </c>
      <c r="V42" s="382">
        <v>48.4</v>
      </c>
      <c r="W42" s="382">
        <v>48.8</v>
      </c>
      <c r="X42" s="382">
        <v>47.8</v>
      </c>
      <c r="Y42" s="382">
        <v>48.8</v>
      </c>
      <c r="Z42" s="382">
        <v>48</v>
      </c>
      <c r="AA42" s="268"/>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240"/>
      <c r="EV42" s="240"/>
      <c r="EW42" s="240"/>
      <c r="EX42" s="240"/>
      <c r="EY42" s="240"/>
      <c r="EZ42" s="240"/>
      <c r="FA42" s="240"/>
      <c r="FB42" s="240"/>
      <c r="FC42" s="240"/>
      <c r="FD42" s="240"/>
      <c r="FE42" s="240"/>
      <c r="FF42" s="240"/>
      <c r="FG42" s="240"/>
      <c r="FH42" s="240"/>
      <c r="FI42" s="240"/>
      <c r="FJ42" s="240"/>
      <c r="FK42" s="240"/>
      <c r="FL42" s="240"/>
      <c r="FM42" s="240"/>
      <c r="FN42" s="240"/>
      <c r="FO42" s="240"/>
      <c r="FP42" s="240"/>
      <c r="FQ42" s="240"/>
      <c r="FR42" s="240"/>
      <c r="FS42" s="240"/>
      <c r="FT42" s="240"/>
      <c r="FU42" s="240"/>
      <c r="FV42" s="240"/>
      <c r="FW42" s="240"/>
      <c r="FX42" s="240"/>
      <c r="FY42" s="240"/>
      <c r="FZ42" s="240"/>
      <c r="GA42" s="240"/>
      <c r="GB42" s="240"/>
      <c r="GC42" s="240"/>
      <c r="GD42" s="240"/>
      <c r="GE42" s="240"/>
      <c r="GF42" s="240"/>
      <c r="GG42" s="240"/>
      <c r="GH42" s="240"/>
      <c r="GI42" s="240"/>
      <c r="GJ42" s="240"/>
      <c r="GK42" s="240"/>
      <c r="GL42" s="240"/>
      <c r="GM42" s="240"/>
      <c r="GN42" s="240"/>
      <c r="GO42" s="240"/>
      <c r="GP42" s="240"/>
      <c r="GQ42" s="240"/>
      <c r="GR42" s="240"/>
      <c r="GS42" s="240"/>
      <c r="GT42" s="240"/>
      <c r="GU42" s="240"/>
      <c r="GV42" s="240"/>
      <c r="GW42" s="240"/>
      <c r="GX42" s="240"/>
      <c r="GY42" s="240"/>
      <c r="GZ42" s="240"/>
      <c r="HA42" s="240"/>
      <c r="HB42" s="240"/>
      <c r="HC42" s="240"/>
      <c r="HD42" s="240"/>
      <c r="HE42" s="240"/>
      <c r="HF42" s="240"/>
      <c r="HG42" s="240"/>
      <c r="HH42" s="240"/>
      <c r="HI42" s="240"/>
      <c r="HJ42" s="240"/>
      <c r="HK42" s="240"/>
      <c r="HL42" s="240"/>
      <c r="HM42" s="240"/>
      <c r="HN42" s="240"/>
      <c r="HO42" s="240"/>
      <c r="HP42" s="240"/>
      <c r="HQ42" s="240"/>
      <c r="HR42" s="240"/>
      <c r="HS42" s="240"/>
      <c r="HT42" s="240"/>
      <c r="HU42" s="240"/>
      <c r="HV42" s="240"/>
      <c r="HW42" s="240"/>
      <c r="HX42" s="240"/>
      <c r="HY42" s="240"/>
      <c r="HZ42" s="240"/>
      <c r="IA42" s="240"/>
      <c r="IB42" s="240"/>
      <c r="IC42" s="240"/>
      <c r="ID42" s="240"/>
      <c r="IE42" s="240"/>
      <c r="IF42" s="240"/>
      <c r="IG42" s="240"/>
      <c r="IH42" s="240"/>
      <c r="II42" s="240"/>
      <c r="IJ42" s="240"/>
      <c r="IK42" s="240"/>
      <c r="IL42" s="240"/>
      <c r="IM42" s="240"/>
      <c r="IN42" s="240"/>
      <c r="IO42" s="240"/>
      <c r="IP42" s="240"/>
      <c r="IQ42" s="240"/>
      <c r="IR42" s="240"/>
      <c r="IS42" s="240"/>
      <c r="IT42" s="240"/>
    </row>
    <row r="43" spans="1:254" ht="18" customHeight="1">
      <c r="A43" s="263"/>
      <c r="B43" s="264" t="s">
        <v>168</v>
      </c>
      <c r="C43" s="263" t="s">
        <v>12</v>
      </c>
      <c r="D43" s="271">
        <v>0</v>
      </c>
      <c r="E43" s="271">
        <v>0</v>
      </c>
      <c r="F43" s="254">
        <v>0</v>
      </c>
      <c r="G43" s="267">
        <v>0</v>
      </c>
      <c r="H43" s="382">
        <v>0</v>
      </c>
      <c r="I43" s="382">
        <v>0</v>
      </c>
      <c r="J43" s="382">
        <v>0</v>
      </c>
      <c r="K43" s="382">
        <v>0</v>
      </c>
      <c r="L43" s="382">
        <v>0</v>
      </c>
      <c r="M43" s="382">
        <v>0</v>
      </c>
      <c r="N43" s="382">
        <v>0</v>
      </c>
      <c r="O43" s="382">
        <v>0</v>
      </c>
      <c r="P43" s="382">
        <v>0</v>
      </c>
      <c r="Q43" s="382">
        <v>0</v>
      </c>
      <c r="R43" s="382">
        <v>0</v>
      </c>
      <c r="S43" s="382">
        <v>0</v>
      </c>
      <c r="T43" s="382">
        <v>0</v>
      </c>
      <c r="U43" s="382">
        <v>0</v>
      </c>
      <c r="V43" s="382">
        <v>0</v>
      </c>
      <c r="W43" s="382">
        <v>0</v>
      </c>
      <c r="X43" s="382">
        <v>0</v>
      </c>
      <c r="Y43" s="382">
        <v>0</v>
      </c>
      <c r="Z43" s="382">
        <v>0</v>
      </c>
      <c r="AA43" s="255"/>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c r="EI43" s="240"/>
      <c r="EJ43" s="240"/>
      <c r="EK43" s="240"/>
      <c r="EL43" s="240"/>
      <c r="EM43" s="240"/>
      <c r="EN43" s="240"/>
      <c r="EO43" s="240"/>
      <c r="EP43" s="240"/>
      <c r="EQ43" s="240"/>
      <c r="ER43" s="240"/>
      <c r="ES43" s="240"/>
      <c r="ET43" s="240"/>
      <c r="EU43" s="240"/>
      <c r="EV43" s="240"/>
      <c r="EW43" s="240"/>
      <c r="EX43" s="240"/>
      <c r="EY43" s="240"/>
      <c r="EZ43" s="240"/>
      <c r="FA43" s="240"/>
      <c r="FB43" s="240"/>
      <c r="FC43" s="240"/>
      <c r="FD43" s="240"/>
      <c r="FE43" s="240"/>
      <c r="FF43" s="240"/>
      <c r="FG43" s="240"/>
      <c r="FH43" s="240"/>
      <c r="FI43" s="240"/>
      <c r="FJ43" s="240"/>
      <c r="FK43" s="240"/>
      <c r="FL43" s="240"/>
      <c r="FM43" s="240"/>
      <c r="FN43" s="240"/>
      <c r="FO43" s="240"/>
      <c r="FP43" s="240"/>
      <c r="FQ43" s="240"/>
      <c r="FR43" s="240"/>
      <c r="FS43" s="240"/>
      <c r="FT43" s="240"/>
      <c r="FU43" s="240"/>
      <c r="FV43" s="240"/>
      <c r="FW43" s="240"/>
      <c r="FX43" s="240"/>
      <c r="FY43" s="240"/>
      <c r="FZ43" s="240"/>
      <c r="GA43" s="240"/>
      <c r="GB43" s="240"/>
      <c r="GC43" s="240"/>
      <c r="GD43" s="240"/>
      <c r="GE43" s="240"/>
      <c r="GF43" s="240"/>
      <c r="GG43" s="240"/>
      <c r="GH43" s="240"/>
      <c r="GI43" s="240"/>
      <c r="GJ43" s="240"/>
      <c r="GK43" s="240"/>
      <c r="GL43" s="240"/>
      <c r="GM43" s="240"/>
      <c r="GN43" s="240"/>
      <c r="GO43" s="240"/>
      <c r="GP43" s="240"/>
      <c r="GQ43" s="240"/>
      <c r="GR43" s="240"/>
      <c r="GS43" s="240"/>
      <c r="GT43" s="240"/>
      <c r="GU43" s="240"/>
      <c r="GV43" s="240"/>
      <c r="GW43" s="240"/>
      <c r="GX43" s="240"/>
      <c r="GY43" s="240"/>
      <c r="GZ43" s="240"/>
      <c r="HA43" s="240"/>
      <c r="HB43" s="240"/>
      <c r="HC43" s="240"/>
      <c r="HD43" s="240"/>
      <c r="HE43" s="240"/>
      <c r="HF43" s="240"/>
      <c r="HG43" s="240"/>
      <c r="HH43" s="240"/>
      <c r="HI43" s="240"/>
      <c r="HJ43" s="240"/>
      <c r="HK43" s="240"/>
      <c r="HL43" s="240"/>
      <c r="HM43" s="240"/>
      <c r="HN43" s="240"/>
      <c r="HO43" s="240"/>
      <c r="HP43" s="240"/>
      <c r="HQ43" s="240"/>
      <c r="HR43" s="240"/>
      <c r="HS43" s="240"/>
      <c r="HT43" s="240"/>
      <c r="HU43" s="240"/>
      <c r="HV43" s="240"/>
      <c r="HW43" s="240"/>
      <c r="HX43" s="240"/>
      <c r="HY43" s="240"/>
      <c r="HZ43" s="240"/>
      <c r="IA43" s="240"/>
      <c r="IB43" s="240"/>
      <c r="IC43" s="240"/>
      <c r="ID43" s="240"/>
      <c r="IE43" s="240"/>
      <c r="IF43" s="240"/>
      <c r="IG43" s="240"/>
      <c r="IH43" s="240"/>
      <c r="II43" s="240"/>
      <c r="IJ43" s="240"/>
      <c r="IK43" s="240"/>
      <c r="IL43" s="240"/>
      <c r="IM43" s="240"/>
      <c r="IN43" s="240"/>
      <c r="IO43" s="240"/>
      <c r="IP43" s="240"/>
      <c r="IQ43" s="240"/>
      <c r="IR43" s="240"/>
      <c r="IS43" s="240"/>
      <c r="IT43" s="240"/>
    </row>
    <row r="44" spans="1:254" ht="18" customHeight="1">
      <c r="A44" s="263"/>
      <c r="B44" s="264" t="s">
        <v>180</v>
      </c>
      <c r="C44" s="263" t="s">
        <v>12</v>
      </c>
      <c r="D44" s="271">
        <v>0.09</v>
      </c>
      <c r="E44" s="271">
        <v>0.1</v>
      </c>
      <c r="F44" s="266">
        <v>0.1</v>
      </c>
      <c r="G44" s="267">
        <v>0.1</v>
      </c>
      <c r="H44" s="382">
        <v>0</v>
      </c>
      <c r="I44" s="382">
        <v>0.17</v>
      </c>
      <c r="J44" s="382">
        <v>0</v>
      </c>
      <c r="K44" s="382">
        <v>0.24</v>
      </c>
      <c r="L44" s="382">
        <v>0</v>
      </c>
      <c r="M44" s="382">
        <v>0</v>
      </c>
      <c r="N44" s="382">
        <v>0.12</v>
      </c>
      <c r="O44" s="382">
        <v>0</v>
      </c>
      <c r="P44" s="382">
        <v>0</v>
      </c>
      <c r="Q44" s="382">
        <v>0</v>
      </c>
      <c r="R44" s="382">
        <v>0.3</v>
      </c>
      <c r="S44" s="382">
        <v>0.15</v>
      </c>
      <c r="T44" s="382">
        <v>0.17</v>
      </c>
      <c r="U44" s="382">
        <v>0</v>
      </c>
      <c r="V44" s="382">
        <v>0</v>
      </c>
      <c r="W44" s="382">
        <v>0.3</v>
      </c>
      <c r="X44" s="382">
        <v>0.12</v>
      </c>
      <c r="Y44" s="382">
        <v>0</v>
      </c>
      <c r="Z44" s="382">
        <v>0.21</v>
      </c>
      <c r="AA44" s="268"/>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0"/>
      <c r="DA44" s="240"/>
      <c r="DB44" s="240"/>
      <c r="DC44" s="240"/>
      <c r="DD44" s="240"/>
      <c r="DE44" s="240"/>
      <c r="DF44" s="240"/>
      <c r="DG44" s="240"/>
      <c r="DH44" s="240"/>
      <c r="DI44" s="240"/>
      <c r="DJ44" s="240"/>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240"/>
      <c r="EV44" s="240"/>
      <c r="EW44" s="240"/>
      <c r="EX44" s="240"/>
      <c r="EY44" s="240"/>
      <c r="EZ44" s="240"/>
      <c r="FA44" s="240"/>
      <c r="FB44" s="240"/>
      <c r="FC44" s="240"/>
      <c r="FD44" s="240"/>
      <c r="FE44" s="240"/>
      <c r="FF44" s="240"/>
      <c r="FG44" s="240"/>
      <c r="FH44" s="240"/>
      <c r="FI44" s="240"/>
      <c r="FJ44" s="240"/>
      <c r="FK44" s="240"/>
      <c r="FL44" s="240"/>
      <c r="FM44" s="240"/>
      <c r="FN44" s="240"/>
      <c r="FO44" s="240"/>
      <c r="FP44" s="240"/>
      <c r="FQ44" s="240"/>
      <c r="FR44" s="240"/>
      <c r="FS44" s="240"/>
      <c r="FT44" s="240"/>
      <c r="FU44" s="240"/>
      <c r="FV44" s="240"/>
      <c r="FW44" s="240"/>
      <c r="FX44" s="240"/>
      <c r="FY44" s="240"/>
      <c r="FZ44" s="240"/>
      <c r="GA44" s="240"/>
      <c r="GB44" s="240"/>
      <c r="GC44" s="240"/>
      <c r="GD44" s="240"/>
      <c r="GE44" s="240"/>
      <c r="GF44" s="240"/>
      <c r="GG44" s="240"/>
      <c r="GH44" s="240"/>
      <c r="GI44" s="240"/>
      <c r="GJ44" s="240"/>
      <c r="GK44" s="240"/>
      <c r="GL44" s="240"/>
      <c r="GM44" s="240"/>
      <c r="GN44" s="240"/>
      <c r="GO44" s="240"/>
      <c r="GP44" s="240"/>
      <c r="GQ44" s="240"/>
      <c r="GR44" s="240"/>
      <c r="GS44" s="240"/>
      <c r="GT44" s="240"/>
      <c r="GU44" s="240"/>
      <c r="GV44" s="240"/>
      <c r="GW44" s="240"/>
      <c r="GX44" s="240"/>
      <c r="GY44" s="240"/>
      <c r="GZ44" s="240"/>
      <c r="HA44" s="240"/>
      <c r="HB44" s="240"/>
      <c r="HC44" s="240"/>
      <c r="HD44" s="240"/>
      <c r="HE44" s="240"/>
      <c r="HF44" s="240"/>
      <c r="HG44" s="240"/>
      <c r="HH44" s="240"/>
      <c r="HI44" s="240"/>
      <c r="HJ44" s="240"/>
      <c r="HK44" s="240"/>
      <c r="HL44" s="240"/>
      <c r="HM44" s="240"/>
      <c r="HN44" s="240"/>
      <c r="HO44" s="240"/>
      <c r="HP44" s="240"/>
      <c r="HQ44" s="240"/>
      <c r="HR44" s="240"/>
      <c r="HS44" s="240"/>
      <c r="HT44" s="240"/>
      <c r="HU44" s="240"/>
      <c r="HV44" s="240"/>
      <c r="HW44" s="240"/>
      <c r="HX44" s="240"/>
      <c r="HY44" s="240"/>
      <c r="HZ44" s="240"/>
      <c r="IA44" s="240"/>
      <c r="IB44" s="240"/>
      <c r="IC44" s="240"/>
      <c r="ID44" s="240"/>
      <c r="IE44" s="240"/>
      <c r="IF44" s="240"/>
      <c r="IG44" s="240"/>
      <c r="IH44" s="240"/>
      <c r="II44" s="240"/>
      <c r="IJ44" s="240"/>
      <c r="IK44" s="240"/>
      <c r="IL44" s="240"/>
      <c r="IM44" s="240"/>
      <c r="IN44" s="240"/>
      <c r="IO44" s="240"/>
      <c r="IP44" s="240"/>
      <c r="IQ44" s="240"/>
      <c r="IR44" s="240"/>
      <c r="IS44" s="240"/>
      <c r="IT44" s="240"/>
    </row>
    <row r="45" spans="1:254" ht="29.25" customHeight="1">
      <c r="A45" s="263"/>
      <c r="B45" s="264" t="s">
        <v>186</v>
      </c>
      <c r="C45" s="263" t="s">
        <v>12</v>
      </c>
      <c r="D45" s="271">
        <v>99</v>
      </c>
      <c r="E45" s="271">
        <v>99.9</v>
      </c>
      <c r="F45" s="266">
        <v>99.9</v>
      </c>
      <c r="G45" s="267">
        <v>100</v>
      </c>
      <c r="H45" s="382">
        <v>100</v>
      </c>
      <c r="I45" s="382">
        <v>100</v>
      </c>
      <c r="J45" s="382">
        <v>100</v>
      </c>
      <c r="K45" s="382">
        <v>100</v>
      </c>
      <c r="L45" s="382">
        <v>100</v>
      </c>
      <c r="M45" s="382">
        <v>100</v>
      </c>
      <c r="N45" s="382">
        <v>100</v>
      </c>
      <c r="O45" s="382">
        <v>100</v>
      </c>
      <c r="P45" s="382">
        <v>100</v>
      </c>
      <c r="Q45" s="382">
        <v>100</v>
      </c>
      <c r="R45" s="382">
        <v>100</v>
      </c>
      <c r="S45" s="382">
        <v>100</v>
      </c>
      <c r="T45" s="382">
        <v>100</v>
      </c>
      <c r="U45" s="382">
        <v>100</v>
      </c>
      <c r="V45" s="382">
        <v>100</v>
      </c>
      <c r="W45" s="382">
        <v>100</v>
      </c>
      <c r="X45" s="382">
        <v>100</v>
      </c>
      <c r="Y45" s="382">
        <v>100</v>
      </c>
      <c r="Z45" s="382">
        <v>100</v>
      </c>
      <c r="AA45" s="268"/>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c r="CL45" s="240"/>
      <c r="CM45" s="240"/>
      <c r="CN45" s="240"/>
      <c r="CO45" s="240"/>
      <c r="CP45" s="240"/>
      <c r="CQ45" s="240"/>
      <c r="CR45" s="240"/>
      <c r="CS45" s="240"/>
      <c r="CT45" s="240"/>
      <c r="CU45" s="240"/>
      <c r="CV45" s="240"/>
      <c r="CW45" s="240"/>
      <c r="CX45" s="240"/>
      <c r="CY45" s="240"/>
      <c r="CZ45" s="240"/>
      <c r="DA45" s="240"/>
      <c r="DB45" s="240"/>
      <c r="DC45" s="240"/>
      <c r="DD45" s="240"/>
      <c r="DE45" s="240"/>
      <c r="DF45" s="240"/>
      <c r="DG45" s="240"/>
      <c r="DH45" s="240"/>
      <c r="DI45" s="240"/>
      <c r="DJ45" s="240"/>
      <c r="DK45" s="240"/>
      <c r="DL45" s="240"/>
      <c r="DM45" s="240"/>
      <c r="DN45" s="240"/>
      <c r="DO45" s="240"/>
      <c r="DP45" s="240"/>
      <c r="DQ45" s="240"/>
      <c r="DR45" s="240"/>
      <c r="DS45" s="240"/>
      <c r="DT45" s="240"/>
      <c r="DU45" s="240"/>
      <c r="DV45" s="240"/>
      <c r="DW45" s="240"/>
      <c r="DX45" s="240"/>
      <c r="DY45" s="240"/>
      <c r="DZ45" s="240"/>
      <c r="EA45" s="240"/>
      <c r="EB45" s="240"/>
      <c r="EC45" s="240"/>
      <c r="ED45" s="240"/>
      <c r="EE45" s="240"/>
      <c r="EF45" s="240"/>
      <c r="EG45" s="240"/>
      <c r="EH45" s="240"/>
      <c r="EI45" s="240"/>
      <c r="EJ45" s="240"/>
      <c r="EK45" s="240"/>
      <c r="EL45" s="240"/>
      <c r="EM45" s="240"/>
      <c r="EN45" s="240"/>
      <c r="EO45" s="240"/>
      <c r="EP45" s="240"/>
      <c r="EQ45" s="240"/>
      <c r="ER45" s="240"/>
      <c r="ES45" s="240"/>
      <c r="ET45" s="240"/>
      <c r="EU45" s="240"/>
      <c r="EV45" s="240"/>
      <c r="EW45" s="240"/>
      <c r="EX45" s="240"/>
      <c r="EY45" s="240"/>
      <c r="EZ45" s="240"/>
      <c r="FA45" s="240"/>
      <c r="FB45" s="240"/>
      <c r="FC45" s="240"/>
      <c r="FD45" s="240"/>
      <c r="FE45" s="240"/>
      <c r="FF45" s="240"/>
      <c r="FG45" s="240"/>
      <c r="FH45" s="240"/>
      <c r="FI45" s="240"/>
      <c r="FJ45" s="240"/>
      <c r="FK45" s="240"/>
      <c r="FL45" s="240"/>
      <c r="FM45" s="240"/>
      <c r="FN45" s="240"/>
      <c r="FO45" s="240"/>
      <c r="FP45" s="240"/>
      <c r="FQ45" s="240"/>
      <c r="FR45" s="240"/>
      <c r="FS45" s="240"/>
      <c r="FT45" s="240"/>
      <c r="FU45" s="240"/>
      <c r="FV45" s="240"/>
      <c r="FW45" s="240"/>
      <c r="FX45" s="240"/>
      <c r="FY45" s="240"/>
      <c r="FZ45" s="240"/>
      <c r="GA45" s="240"/>
      <c r="GB45" s="240"/>
      <c r="GC45" s="240"/>
      <c r="GD45" s="240"/>
      <c r="GE45" s="240"/>
      <c r="GF45" s="240"/>
      <c r="GG45" s="240"/>
      <c r="GH45" s="240"/>
      <c r="GI45" s="240"/>
      <c r="GJ45" s="240"/>
      <c r="GK45" s="240"/>
      <c r="GL45" s="240"/>
      <c r="GM45" s="240"/>
      <c r="GN45" s="240"/>
      <c r="GO45" s="240"/>
      <c r="GP45" s="240"/>
      <c r="GQ45" s="240"/>
      <c r="GR45" s="240"/>
      <c r="GS45" s="240"/>
      <c r="GT45" s="240"/>
      <c r="GU45" s="240"/>
      <c r="GV45" s="240"/>
      <c r="GW45" s="240"/>
      <c r="GX45" s="240"/>
      <c r="GY45" s="240"/>
      <c r="GZ45" s="240"/>
      <c r="HA45" s="240"/>
      <c r="HB45" s="240"/>
      <c r="HC45" s="240"/>
      <c r="HD45" s="240"/>
      <c r="HE45" s="240"/>
      <c r="HF45" s="240"/>
      <c r="HG45" s="240"/>
      <c r="HH45" s="240"/>
      <c r="HI45" s="240"/>
      <c r="HJ45" s="240"/>
      <c r="HK45" s="240"/>
      <c r="HL45" s="240"/>
      <c r="HM45" s="240"/>
      <c r="HN45" s="240"/>
      <c r="HO45" s="240"/>
      <c r="HP45" s="240"/>
      <c r="HQ45" s="240"/>
      <c r="HR45" s="240"/>
      <c r="HS45" s="240"/>
      <c r="HT45" s="240"/>
      <c r="HU45" s="240"/>
      <c r="HV45" s="240"/>
      <c r="HW45" s="240"/>
      <c r="HX45" s="240"/>
      <c r="HY45" s="240"/>
      <c r="HZ45" s="240"/>
      <c r="IA45" s="240"/>
      <c r="IB45" s="240"/>
      <c r="IC45" s="240"/>
      <c r="ID45" s="240"/>
      <c r="IE45" s="240"/>
      <c r="IF45" s="240"/>
      <c r="IG45" s="240"/>
      <c r="IH45" s="240"/>
      <c r="II45" s="240"/>
      <c r="IJ45" s="240"/>
      <c r="IK45" s="240"/>
      <c r="IL45" s="240"/>
      <c r="IM45" s="240"/>
      <c r="IN45" s="240"/>
      <c r="IO45" s="240"/>
      <c r="IP45" s="240"/>
      <c r="IQ45" s="240"/>
      <c r="IR45" s="240"/>
      <c r="IS45" s="240"/>
      <c r="IT45" s="240"/>
    </row>
    <row r="46" spans="1:254" ht="18" customHeight="1">
      <c r="A46" s="263"/>
      <c r="B46" s="275" t="s">
        <v>185</v>
      </c>
      <c r="C46" s="263" t="s">
        <v>12</v>
      </c>
      <c r="D46" s="271">
        <v>99</v>
      </c>
      <c r="E46" s="271">
        <v>99.9</v>
      </c>
      <c r="F46" s="266">
        <v>99.9</v>
      </c>
      <c r="G46" s="267">
        <v>99.9</v>
      </c>
      <c r="H46" s="382">
        <v>100</v>
      </c>
      <c r="I46" s="382">
        <v>100</v>
      </c>
      <c r="J46" s="382">
        <v>99.9</v>
      </c>
      <c r="K46" s="382">
        <v>99.9</v>
      </c>
      <c r="L46" s="382">
        <v>100</v>
      </c>
      <c r="M46" s="382">
        <v>100</v>
      </c>
      <c r="N46" s="382">
        <v>99.9</v>
      </c>
      <c r="O46" s="382">
        <v>100</v>
      </c>
      <c r="P46" s="382">
        <v>99.9</v>
      </c>
      <c r="Q46" s="382">
        <v>99.8</v>
      </c>
      <c r="R46" s="382">
        <v>99.8</v>
      </c>
      <c r="S46" s="382">
        <v>99.9</v>
      </c>
      <c r="T46" s="382">
        <v>99.7</v>
      </c>
      <c r="U46" s="382">
        <v>100</v>
      </c>
      <c r="V46" s="382">
        <v>100</v>
      </c>
      <c r="W46" s="382">
        <v>99.9</v>
      </c>
      <c r="X46" s="382">
        <v>100</v>
      </c>
      <c r="Y46" s="382">
        <v>99.9</v>
      </c>
      <c r="Z46" s="382">
        <v>100</v>
      </c>
      <c r="AA46" s="268"/>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240"/>
      <c r="GF46" s="240"/>
      <c r="GG46" s="240"/>
      <c r="GH46" s="240"/>
      <c r="GI46" s="240"/>
      <c r="GJ46" s="240"/>
      <c r="GK46" s="240"/>
      <c r="GL46" s="240"/>
      <c r="GM46" s="240"/>
      <c r="GN46" s="240"/>
      <c r="GO46" s="240"/>
      <c r="GP46" s="240"/>
      <c r="GQ46" s="240"/>
      <c r="GR46" s="240"/>
      <c r="GS46" s="240"/>
      <c r="GT46" s="240"/>
      <c r="GU46" s="240"/>
      <c r="GV46" s="240"/>
      <c r="GW46" s="240"/>
      <c r="GX46" s="240"/>
      <c r="GY46" s="240"/>
      <c r="GZ46" s="240"/>
      <c r="HA46" s="240"/>
      <c r="HB46" s="240"/>
      <c r="HC46" s="240"/>
      <c r="HD46" s="240"/>
      <c r="HE46" s="240"/>
      <c r="HF46" s="240"/>
      <c r="HG46" s="240"/>
      <c r="HH46" s="240"/>
      <c r="HI46" s="240"/>
      <c r="HJ46" s="240"/>
      <c r="HK46" s="240"/>
      <c r="HL46" s="240"/>
      <c r="HM46" s="240"/>
      <c r="HN46" s="240"/>
      <c r="HO46" s="240"/>
      <c r="HP46" s="240"/>
      <c r="HQ46" s="240"/>
      <c r="HR46" s="240"/>
      <c r="HS46" s="240"/>
      <c r="HT46" s="240"/>
      <c r="HU46" s="240"/>
      <c r="HV46" s="240"/>
      <c r="HW46" s="240"/>
      <c r="HX46" s="240"/>
      <c r="HY46" s="240"/>
      <c r="HZ46" s="240"/>
      <c r="IA46" s="240"/>
      <c r="IB46" s="240"/>
      <c r="IC46" s="240"/>
      <c r="ID46" s="240"/>
      <c r="IE46" s="240"/>
      <c r="IF46" s="240"/>
      <c r="IG46" s="240"/>
      <c r="IH46" s="240"/>
      <c r="II46" s="240"/>
      <c r="IJ46" s="240"/>
      <c r="IK46" s="240"/>
      <c r="IL46" s="240"/>
      <c r="IM46" s="240"/>
      <c r="IN46" s="240"/>
      <c r="IO46" s="240"/>
      <c r="IP46" s="240"/>
      <c r="IQ46" s="240"/>
      <c r="IR46" s="240"/>
      <c r="IS46" s="240"/>
      <c r="IT46" s="240"/>
    </row>
    <row r="47" spans="1:254" s="258" customFormat="1" ht="18" customHeight="1">
      <c r="A47" s="252" t="s">
        <v>59</v>
      </c>
      <c r="B47" s="259" t="s">
        <v>184</v>
      </c>
      <c r="C47" s="252"/>
      <c r="D47" s="260"/>
      <c r="E47" s="260"/>
      <c r="F47" s="254"/>
      <c r="G47" s="267"/>
      <c r="H47" s="378"/>
      <c r="I47" s="378"/>
      <c r="J47" s="378"/>
      <c r="K47" s="378"/>
      <c r="L47" s="378"/>
      <c r="M47" s="378"/>
      <c r="N47" s="378"/>
      <c r="O47" s="378"/>
      <c r="P47" s="378"/>
      <c r="Q47" s="378"/>
      <c r="R47" s="378"/>
      <c r="S47" s="378"/>
      <c r="T47" s="378"/>
      <c r="U47" s="378"/>
      <c r="V47" s="378"/>
      <c r="W47" s="378"/>
      <c r="X47" s="378"/>
      <c r="Y47" s="378"/>
      <c r="Z47" s="378"/>
      <c r="AA47" s="255"/>
      <c r="AB47" s="276"/>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c r="IO47" s="257"/>
      <c r="IP47" s="257"/>
      <c r="IQ47" s="257"/>
      <c r="IR47" s="257"/>
      <c r="IS47" s="257"/>
      <c r="IT47" s="257"/>
    </row>
    <row r="48" spans="1:254" s="258" customFormat="1" ht="18" customHeight="1">
      <c r="A48" s="273" t="s">
        <v>6</v>
      </c>
      <c r="B48" s="259" t="s">
        <v>176</v>
      </c>
      <c r="C48" s="252" t="s">
        <v>173</v>
      </c>
      <c r="D48" s="274">
        <v>7108</v>
      </c>
      <c r="E48" s="274">
        <v>7488</v>
      </c>
      <c r="F48" s="254">
        <v>7488</v>
      </c>
      <c r="G48" s="261">
        <v>7566</v>
      </c>
      <c r="H48" s="380">
        <v>361</v>
      </c>
      <c r="I48" s="380">
        <v>435</v>
      </c>
      <c r="J48" s="380">
        <v>244</v>
      </c>
      <c r="K48" s="380">
        <v>346</v>
      </c>
      <c r="L48" s="380">
        <v>280</v>
      </c>
      <c r="M48" s="380">
        <v>722</v>
      </c>
      <c r="N48" s="380">
        <v>658</v>
      </c>
      <c r="O48" s="380">
        <v>615</v>
      </c>
      <c r="P48" s="380">
        <v>465</v>
      </c>
      <c r="Q48" s="380">
        <v>396</v>
      </c>
      <c r="R48" s="380">
        <v>224</v>
      </c>
      <c r="S48" s="380">
        <v>462</v>
      </c>
      <c r="T48" s="380">
        <v>375</v>
      </c>
      <c r="U48" s="380">
        <v>182</v>
      </c>
      <c r="V48" s="380">
        <v>203</v>
      </c>
      <c r="W48" s="380">
        <v>271</v>
      </c>
      <c r="X48" s="380">
        <v>600</v>
      </c>
      <c r="Y48" s="380">
        <v>367</v>
      </c>
      <c r="Z48" s="380">
        <v>360</v>
      </c>
      <c r="AA48" s="255"/>
      <c r="AB48" s="27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row>
    <row r="49" spans="1:254" ht="18" customHeight="1">
      <c r="A49" s="263"/>
      <c r="B49" s="264" t="s">
        <v>183</v>
      </c>
      <c r="C49" s="263" t="s">
        <v>173</v>
      </c>
      <c r="D49" s="270">
        <v>2441</v>
      </c>
      <c r="E49" s="270">
        <v>2713</v>
      </c>
      <c r="F49" s="266">
        <v>2713</v>
      </c>
      <c r="G49" s="267">
        <v>2574</v>
      </c>
      <c r="H49" s="381">
        <v>13</v>
      </c>
      <c r="I49" s="381">
        <v>89</v>
      </c>
      <c r="J49" s="381">
        <v>108</v>
      </c>
      <c r="K49" s="381">
        <v>174</v>
      </c>
      <c r="L49" s="381">
        <v>102</v>
      </c>
      <c r="M49" s="381">
        <v>0</v>
      </c>
      <c r="N49" s="381">
        <v>58</v>
      </c>
      <c r="O49" s="381">
        <v>14</v>
      </c>
      <c r="P49" s="381">
        <v>111</v>
      </c>
      <c r="Q49" s="381">
        <v>154</v>
      </c>
      <c r="R49" s="381">
        <v>226</v>
      </c>
      <c r="S49" s="381">
        <v>144</v>
      </c>
      <c r="T49" s="381">
        <v>358</v>
      </c>
      <c r="U49" s="381">
        <v>128</v>
      </c>
      <c r="V49" s="381">
        <v>129</v>
      </c>
      <c r="W49" s="381">
        <v>86</v>
      </c>
      <c r="X49" s="381">
        <v>374</v>
      </c>
      <c r="Y49" s="381">
        <v>60</v>
      </c>
      <c r="Z49" s="381">
        <v>246</v>
      </c>
      <c r="AA49" s="268"/>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c r="FS49" s="240"/>
      <c r="FT49" s="240"/>
      <c r="FU49" s="240"/>
      <c r="FV49" s="240"/>
      <c r="FW49" s="240"/>
      <c r="FX49" s="240"/>
      <c r="FY49" s="240"/>
      <c r="FZ49" s="240"/>
      <c r="GA49" s="240"/>
      <c r="GB49" s="240"/>
      <c r="GC49" s="240"/>
      <c r="GD49" s="240"/>
      <c r="GE49" s="240"/>
      <c r="GF49" s="240"/>
      <c r="GG49" s="240"/>
      <c r="GH49" s="240"/>
      <c r="GI49" s="240"/>
      <c r="GJ49" s="240"/>
      <c r="GK49" s="240"/>
      <c r="GL49" s="240"/>
      <c r="GM49" s="240"/>
      <c r="GN49" s="240"/>
      <c r="GO49" s="240"/>
      <c r="GP49" s="240"/>
      <c r="GQ49" s="240"/>
      <c r="GR49" s="240"/>
      <c r="GS49" s="240"/>
      <c r="GT49" s="240"/>
      <c r="GU49" s="240"/>
      <c r="GV49" s="240"/>
      <c r="GW49" s="240"/>
      <c r="GX49" s="240"/>
      <c r="GY49" s="240"/>
      <c r="GZ49" s="240"/>
      <c r="HA49" s="240"/>
      <c r="HB49" s="240"/>
      <c r="HC49" s="240"/>
      <c r="HD49" s="240"/>
      <c r="HE49" s="240"/>
      <c r="HF49" s="240"/>
      <c r="HG49" s="240"/>
      <c r="HH49" s="240"/>
      <c r="HI49" s="240"/>
      <c r="HJ49" s="240"/>
      <c r="HK49" s="240"/>
      <c r="HL49" s="240"/>
      <c r="HM49" s="240"/>
      <c r="HN49" s="240"/>
      <c r="HO49" s="240"/>
      <c r="HP49" s="240"/>
      <c r="HQ49" s="240"/>
      <c r="HR49" s="240"/>
      <c r="HS49" s="240"/>
      <c r="HT49" s="240"/>
      <c r="HU49" s="240"/>
      <c r="HV49" s="240"/>
      <c r="HW49" s="240"/>
      <c r="HX49" s="240"/>
      <c r="HY49" s="240"/>
      <c r="HZ49" s="240"/>
      <c r="IA49" s="240"/>
      <c r="IB49" s="240"/>
      <c r="IC49" s="240"/>
      <c r="ID49" s="240"/>
      <c r="IE49" s="240"/>
      <c r="IF49" s="240"/>
      <c r="IG49" s="240"/>
      <c r="IH49" s="240"/>
      <c r="II49" s="240"/>
      <c r="IJ49" s="240"/>
      <c r="IK49" s="240"/>
      <c r="IL49" s="240"/>
      <c r="IM49" s="240"/>
      <c r="IN49" s="240"/>
      <c r="IO49" s="240"/>
      <c r="IP49" s="240"/>
      <c r="IQ49" s="240"/>
      <c r="IR49" s="240"/>
      <c r="IS49" s="240"/>
      <c r="IT49" s="240"/>
    </row>
    <row r="50" spans="1:254" s="258" customFormat="1" ht="18" customHeight="1">
      <c r="A50" s="273" t="s">
        <v>6</v>
      </c>
      <c r="B50" s="259" t="s">
        <v>172</v>
      </c>
      <c r="C50" s="252" t="s">
        <v>165</v>
      </c>
      <c r="D50" s="274">
        <v>202</v>
      </c>
      <c r="E50" s="274">
        <v>212</v>
      </c>
      <c r="F50" s="254">
        <v>212</v>
      </c>
      <c r="G50" s="261">
        <v>215</v>
      </c>
      <c r="H50" s="380">
        <v>11</v>
      </c>
      <c r="I50" s="380">
        <v>12</v>
      </c>
      <c r="J50" s="380">
        <v>8</v>
      </c>
      <c r="K50" s="380">
        <v>10</v>
      </c>
      <c r="L50" s="380">
        <v>8</v>
      </c>
      <c r="M50" s="380">
        <v>19</v>
      </c>
      <c r="N50" s="380">
        <v>17</v>
      </c>
      <c r="O50" s="380">
        <v>17</v>
      </c>
      <c r="P50" s="380">
        <v>12</v>
      </c>
      <c r="Q50" s="380">
        <v>17</v>
      </c>
      <c r="R50" s="380"/>
      <c r="S50" s="380">
        <v>12</v>
      </c>
      <c r="T50" s="380">
        <v>11</v>
      </c>
      <c r="U50" s="380">
        <v>7</v>
      </c>
      <c r="V50" s="380">
        <v>7</v>
      </c>
      <c r="W50" s="380">
        <v>8</v>
      </c>
      <c r="X50" s="380">
        <v>16</v>
      </c>
      <c r="Y50" s="380">
        <v>12</v>
      </c>
      <c r="Z50" s="380">
        <v>11</v>
      </c>
      <c r="AA50" s="255"/>
      <c r="AB50" s="256"/>
      <c r="AC50" s="256"/>
      <c r="AD50" s="256"/>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row>
    <row r="51" spans="1:254" ht="18" customHeight="1">
      <c r="A51" s="263"/>
      <c r="B51" s="264" t="s">
        <v>182</v>
      </c>
      <c r="C51" s="263" t="s">
        <v>12</v>
      </c>
      <c r="D51" s="271">
        <v>99.2</v>
      </c>
      <c r="E51" s="271">
        <v>98.8</v>
      </c>
      <c r="F51" s="266">
        <v>98.8</v>
      </c>
      <c r="G51" s="267">
        <v>98.8</v>
      </c>
      <c r="H51" s="382">
        <v>98.9</v>
      </c>
      <c r="I51" s="382">
        <v>98.8</v>
      </c>
      <c r="J51" s="382">
        <v>98.8</v>
      </c>
      <c r="K51" s="382">
        <v>98.8</v>
      </c>
      <c r="L51" s="382">
        <v>100</v>
      </c>
      <c r="M51" s="382">
        <v>100</v>
      </c>
      <c r="N51" s="382">
        <v>100</v>
      </c>
      <c r="O51" s="382">
        <v>100</v>
      </c>
      <c r="P51" s="382">
        <v>100</v>
      </c>
      <c r="Q51" s="382">
        <v>98.8</v>
      </c>
      <c r="R51" s="382">
        <v>98.8</v>
      </c>
      <c r="S51" s="382">
        <v>98.8</v>
      </c>
      <c r="T51" s="382">
        <v>98.8</v>
      </c>
      <c r="U51" s="382">
        <v>99.5</v>
      </c>
      <c r="V51" s="382">
        <v>100</v>
      </c>
      <c r="W51" s="382">
        <v>100</v>
      </c>
      <c r="X51" s="382">
        <v>98.8</v>
      </c>
      <c r="Y51" s="382">
        <v>98.8</v>
      </c>
      <c r="Z51" s="382">
        <v>98.8</v>
      </c>
      <c r="AA51" s="268"/>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0"/>
      <c r="EQ51" s="240"/>
      <c r="ER51" s="240"/>
      <c r="ES51" s="240"/>
      <c r="ET51" s="240"/>
      <c r="EU51" s="240"/>
      <c r="EV51" s="240"/>
      <c r="EW51" s="240"/>
      <c r="EX51" s="240"/>
      <c r="EY51" s="240"/>
      <c r="EZ51" s="240"/>
      <c r="FA51" s="240"/>
      <c r="FB51" s="240"/>
      <c r="FC51" s="240"/>
      <c r="FD51" s="240"/>
      <c r="FE51" s="240"/>
      <c r="FF51" s="240"/>
      <c r="FG51" s="240"/>
      <c r="FH51" s="240"/>
      <c r="FI51" s="240"/>
      <c r="FJ51" s="240"/>
      <c r="FK51" s="240"/>
      <c r="FL51" s="240"/>
      <c r="FM51" s="240"/>
      <c r="FN51" s="240"/>
      <c r="FO51" s="240"/>
      <c r="FP51" s="240"/>
      <c r="FQ51" s="240"/>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0"/>
      <c r="GW51" s="240"/>
      <c r="GX51" s="240"/>
      <c r="GY51" s="240"/>
      <c r="GZ51" s="240"/>
      <c r="HA51" s="240"/>
      <c r="HB51" s="240"/>
      <c r="HC51" s="240"/>
      <c r="HD51" s="240"/>
      <c r="HE51" s="240"/>
      <c r="HF51" s="240"/>
      <c r="HG51" s="240"/>
      <c r="HH51" s="240"/>
      <c r="HI51" s="240"/>
      <c r="HJ51" s="240"/>
      <c r="HK51" s="240"/>
      <c r="HL51" s="240"/>
      <c r="HM51" s="240"/>
      <c r="HN51" s="240"/>
      <c r="HO51" s="240"/>
      <c r="HP51" s="240"/>
      <c r="HQ51" s="240"/>
      <c r="HR51" s="240"/>
      <c r="HS51" s="240"/>
      <c r="HT51" s="240"/>
      <c r="HU51" s="240"/>
      <c r="HV51" s="240"/>
      <c r="HW51" s="240"/>
      <c r="HX51" s="240"/>
      <c r="HY51" s="240"/>
      <c r="HZ51" s="240"/>
      <c r="IA51" s="240"/>
      <c r="IB51" s="240"/>
      <c r="IC51" s="240"/>
      <c r="ID51" s="240"/>
      <c r="IE51" s="240"/>
      <c r="IF51" s="240"/>
      <c r="IG51" s="240"/>
      <c r="IH51" s="240"/>
      <c r="II51" s="240"/>
      <c r="IJ51" s="240"/>
      <c r="IK51" s="240"/>
      <c r="IL51" s="240"/>
      <c r="IM51" s="240"/>
      <c r="IN51" s="240"/>
      <c r="IO51" s="240"/>
      <c r="IP51" s="240"/>
      <c r="IQ51" s="240"/>
      <c r="IR51" s="240"/>
      <c r="IS51" s="240"/>
      <c r="IT51" s="240"/>
    </row>
    <row r="52" spans="1:254" ht="18" customHeight="1">
      <c r="A52" s="263"/>
      <c r="B52" s="264" t="s">
        <v>181</v>
      </c>
      <c r="C52" s="263" t="s">
        <v>12</v>
      </c>
      <c r="D52" s="271">
        <v>98.7</v>
      </c>
      <c r="E52" s="271">
        <v>98.7</v>
      </c>
      <c r="F52" s="266">
        <v>98.7</v>
      </c>
      <c r="G52" s="267">
        <v>98.7</v>
      </c>
      <c r="H52" s="382">
        <v>99.2</v>
      </c>
      <c r="I52" s="382">
        <v>99.2</v>
      </c>
      <c r="J52" s="382">
        <v>99.2</v>
      </c>
      <c r="K52" s="382">
        <v>98.7</v>
      </c>
      <c r="L52" s="382">
        <v>99.2</v>
      </c>
      <c r="M52" s="382">
        <v>99.5</v>
      </c>
      <c r="N52" s="382">
        <v>99.5</v>
      </c>
      <c r="O52" s="382">
        <v>99.2</v>
      </c>
      <c r="P52" s="382">
        <v>99.2</v>
      </c>
      <c r="Q52" s="382">
        <v>98.7</v>
      </c>
      <c r="R52" s="382">
        <v>98.7</v>
      </c>
      <c r="S52" s="382">
        <v>98.7</v>
      </c>
      <c r="T52" s="382">
        <v>98.7</v>
      </c>
      <c r="U52" s="382">
        <v>98.7</v>
      </c>
      <c r="V52" s="382">
        <v>98.7</v>
      </c>
      <c r="W52" s="382">
        <v>100</v>
      </c>
      <c r="X52" s="382">
        <v>98.7</v>
      </c>
      <c r="Y52" s="382">
        <v>98.7</v>
      </c>
      <c r="Z52" s="382">
        <v>98.7</v>
      </c>
      <c r="AA52" s="268"/>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40"/>
      <c r="DC52" s="240"/>
      <c r="DD52" s="240"/>
      <c r="DE52" s="240"/>
      <c r="DF52" s="240"/>
      <c r="DG52" s="240"/>
      <c r="DH52" s="240"/>
      <c r="DI52" s="240"/>
      <c r="DJ52" s="240"/>
      <c r="DK52" s="240"/>
      <c r="DL52" s="240"/>
      <c r="DM52" s="240"/>
      <c r="DN52" s="240"/>
      <c r="DO52" s="240"/>
      <c r="DP52" s="240"/>
      <c r="DQ52" s="240"/>
      <c r="DR52" s="240"/>
      <c r="DS52" s="240"/>
      <c r="DT52" s="240"/>
      <c r="DU52" s="240"/>
      <c r="DV52" s="240"/>
      <c r="DW52" s="240"/>
      <c r="DX52" s="240"/>
      <c r="DY52" s="240"/>
      <c r="DZ52" s="240"/>
      <c r="EA52" s="240"/>
      <c r="EB52" s="240"/>
      <c r="EC52" s="240"/>
      <c r="ED52" s="240"/>
      <c r="EE52" s="240"/>
      <c r="EF52" s="240"/>
      <c r="EG52" s="240"/>
      <c r="EH52" s="240"/>
      <c r="EI52" s="240"/>
      <c r="EJ52" s="240"/>
      <c r="EK52" s="240"/>
      <c r="EL52" s="240"/>
      <c r="EM52" s="240"/>
      <c r="EN52" s="240"/>
      <c r="EO52" s="240"/>
      <c r="EP52" s="240"/>
      <c r="EQ52" s="240"/>
      <c r="ER52" s="240"/>
      <c r="ES52" s="240"/>
      <c r="ET52" s="240"/>
      <c r="EU52" s="240"/>
      <c r="EV52" s="240"/>
      <c r="EW52" s="240"/>
      <c r="EX52" s="240"/>
      <c r="EY52" s="240"/>
      <c r="EZ52" s="240"/>
      <c r="FA52" s="240"/>
      <c r="FB52" s="240"/>
      <c r="FC52" s="240"/>
      <c r="FD52" s="240"/>
      <c r="FE52" s="240"/>
      <c r="FF52" s="240"/>
      <c r="FG52" s="240"/>
      <c r="FH52" s="240"/>
      <c r="FI52" s="240"/>
      <c r="FJ52" s="240"/>
      <c r="FK52" s="240"/>
      <c r="FL52" s="240"/>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0"/>
      <c r="GX52" s="240"/>
      <c r="GY52" s="240"/>
      <c r="GZ52" s="240"/>
      <c r="HA52" s="240"/>
      <c r="HB52" s="240"/>
      <c r="HC52" s="240"/>
      <c r="HD52" s="240"/>
      <c r="HE52" s="240"/>
      <c r="HF52" s="240"/>
      <c r="HG52" s="240"/>
      <c r="HH52" s="240"/>
      <c r="HI52" s="240"/>
      <c r="HJ52" s="240"/>
      <c r="HK52" s="240"/>
      <c r="HL52" s="240"/>
      <c r="HM52" s="240"/>
      <c r="HN52" s="240"/>
      <c r="HO52" s="240"/>
      <c r="HP52" s="240"/>
      <c r="HQ52" s="240"/>
      <c r="HR52" s="240"/>
      <c r="HS52" s="240"/>
      <c r="HT52" s="240"/>
      <c r="HU52" s="240"/>
      <c r="HV52" s="240"/>
      <c r="HW52" s="240"/>
      <c r="HX52" s="240"/>
      <c r="HY52" s="240"/>
      <c r="HZ52" s="240"/>
      <c r="IA52" s="240"/>
      <c r="IB52" s="240"/>
      <c r="IC52" s="240"/>
      <c r="ID52" s="240"/>
      <c r="IE52" s="240"/>
      <c r="IF52" s="240"/>
      <c r="IG52" s="240"/>
      <c r="IH52" s="240"/>
      <c r="II52" s="240"/>
      <c r="IJ52" s="240"/>
      <c r="IK52" s="240"/>
      <c r="IL52" s="240"/>
      <c r="IM52" s="240"/>
      <c r="IN52" s="240"/>
      <c r="IO52" s="240"/>
      <c r="IP52" s="240"/>
      <c r="IQ52" s="240"/>
      <c r="IR52" s="240"/>
      <c r="IS52" s="240"/>
      <c r="IT52" s="240"/>
    </row>
    <row r="53" spans="1:254" ht="18" customHeight="1">
      <c r="A53" s="263"/>
      <c r="B53" s="264" t="s">
        <v>169</v>
      </c>
      <c r="C53" s="263" t="s">
        <v>12</v>
      </c>
      <c r="D53" s="271">
        <v>47.8</v>
      </c>
      <c r="E53" s="271">
        <v>47.2</v>
      </c>
      <c r="F53" s="266">
        <v>47.2</v>
      </c>
      <c r="G53" s="267">
        <v>47.8</v>
      </c>
      <c r="H53" s="382">
        <v>48.3</v>
      </c>
      <c r="I53" s="382">
        <v>48.2</v>
      </c>
      <c r="J53" s="382">
        <v>44.9</v>
      </c>
      <c r="K53" s="382">
        <v>45.7</v>
      </c>
      <c r="L53" s="382">
        <v>49.6</v>
      </c>
      <c r="M53" s="382">
        <v>50.1</v>
      </c>
      <c r="N53" s="382">
        <v>56.7</v>
      </c>
      <c r="O53" s="382">
        <v>47.4</v>
      </c>
      <c r="P53" s="382">
        <v>46.6</v>
      </c>
      <c r="Q53" s="382">
        <v>50.9</v>
      </c>
      <c r="R53" s="382">
        <v>50</v>
      </c>
      <c r="S53" s="382">
        <v>45.8</v>
      </c>
      <c r="T53" s="382">
        <v>45</v>
      </c>
      <c r="U53" s="382">
        <v>48.7</v>
      </c>
      <c r="V53" s="382">
        <v>47</v>
      </c>
      <c r="W53" s="382">
        <v>45.6</v>
      </c>
      <c r="X53" s="382">
        <v>46.5</v>
      </c>
      <c r="Y53" s="382">
        <v>49.4</v>
      </c>
      <c r="Z53" s="382">
        <v>47.5</v>
      </c>
      <c r="AA53" s="268"/>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c r="FF53" s="240"/>
      <c r="FG53" s="240"/>
      <c r="FH53" s="240"/>
      <c r="FI53" s="240"/>
      <c r="FJ53" s="240"/>
      <c r="FK53" s="240"/>
      <c r="FL53" s="240"/>
      <c r="FM53" s="240"/>
      <c r="FN53" s="240"/>
      <c r="FO53" s="240"/>
      <c r="FP53" s="240"/>
      <c r="FQ53" s="240"/>
      <c r="FR53" s="240"/>
      <c r="FS53" s="240"/>
      <c r="FT53" s="240"/>
      <c r="FU53" s="240"/>
      <c r="FV53" s="240"/>
      <c r="FW53" s="240"/>
      <c r="FX53" s="240"/>
      <c r="FY53" s="240"/>
      <c r="FZ53" s="240"/>
      <c r="GA53" s="240"/>
      <c r="GB53" s="240"/>
      <c r="GC53" s="240"/>
      <c r="GD53" s="240"/>
      <c r="GE53" s="240"/>
      <c r="GF53" s="240"/>
      <c r="GG53" s="240"/>
      <c r="GH53" s="240"/>
      <c r="GI53" s="240"/>
      <c r="GJ53" s="240"/>
      <c r="GK53" s="240"/>
      <c r="GL53" s="240"/>
      <c r="GM53" s="240"/>
      <c r="GN53" s="240"/>
      <c r="GO53" s="240"/>
      <c r="GP53" s="240"/>
      <c r="GQ53" s="240"/>
      <c r="GR53" s="240"/>
      <c r="GS53" s="240"/>
      <c r="GT53" s="240"/>
      <c r="GU53" s="240"/>
      <c r="GV53" s="240"/>
      <c r="GW53" s="240"/>
      <c r="GX53" s="240"/>
      <c r="GY53" s="240"/>
      <c r="GZ53" s="240"/>
      <c r="HA53" s="240"/>
      <c r="HB53" s="240"/>
      <c r="HC53" s="240"/>
      <c r="HD53" s="240"/>
      <c r="HE53" s="240"/>
      <c r="HF53" s="240"/>
      <c r="HG53" s="240"/>
      <c r="HH53" s="240"/>
      <c r="HI53" s="240"/>
      <c r="HJ53" s="240"/>
      <c r="HK53" s="240"/>
      <c r="HL53" s="240"/>
      <c r="HM53" s="240"/>
      <c r="HN53" s="240"/>
      <c r="HO53" s="240"/>
      <c r="HP53" s="240"/>
      <c r="HQ53" s="240"/>
      <c r="HR53" s="240"/>
      <c r="HS53" s="240"/>
      <c r="HT53" s="240"/>
      <c r="HU53" s="240"/>
      <c r="HV53" s="240"/>
      <c r="HW53" s="240"/>
      <c r="HX53" s="240"/>
      <c r="HY53" s="240"/>
      <c r="HZ53" s="240"/>
      <c r="IA53" s="240"/>
      <c r="IB53" s="240"/>
      <c r="IC53" s="240"/>
      <c r="ID53" s="240"/>
      <c r="IE53" s="240"/>
      <c r="IF53" s="240"/>
      <c r="IG53" s="240"/>
      <c r="IH53" s="240"/>
      <c r="II53" s="240"/>
      <c r="IJ53" s="240"/>
      <c r="IK53" s="240"/>
      <c r="IL53" s="240"/>
      <c r="IM53" s="240"/>
      <c r="IN53" s="240"/>
      <c r="IO53" s="240"/>
      <c r="IP53" s="240"/>
      <c r="IQ53" s="240"/>
      <c r="IR53" s="240"/>
      <c r="IS53" s="240"/>
      <c r="IT53" s="240"/>
    </row>
    <row r="54" spans="1:254" ht="18" customHeight="1">
      <c r="A54" s="263"/>
      <c r="B54" s="264" t="s">
        <v>168</v>
      </c>
      <c r="C54" s="263" t="s">
        <v>12</v>
      </c>
      <c r="D54" s="271">
        <v>0.1</v>
      </c>
      <c r="E54" s="271">
        <v>0.5</v>
      </c>
      <c r="F54" s="266">
        <v>0.5</v>
      </c>
      <c r="G54" s="267">
        <v>0.5</v>
      </c>
      <c r="H54" s="382">
        <v>0.2</v>
      </c>
      <c r="I54" s="382">
        <v>0.5</v>
      </c>
      <c r="J54" s="382">
        <v>0.2</v>
      </c>
      <c r="K54" s="382">
        <v>0.5</v>
      </c>
      <c r="L54" s="382">
        <v>0.3</v>
      </c>
      <c r="M54" s="382">
        <v>0.3</v>
      </c>
      <c r="N54" s="382">
        <v>0.5</v>
      </c>
      <c r="O54" s="382">
        <v>0.2</v>
      </c>
      <c r="P54" s="382">
        <v>0.2</v>
      </c>
      <c r="Q54" s="382">
        <v>0.5</v>
      </c>
      <c r="R54" s="382">
        <v>0.5</v>
      </c>
      <c r="S54" s="382">
        <v>0.5</v>
      </c>
      <c r="T54" s="382">
        <v>0.5</v>
      </c>
      <c r="U54" s="382">
        <v>0.3</v>
      </c>
      <c r="V54" s="382">
        <v>0.3</v>
      </c>
      <c r="W54" s="382">
        <v>0.3</v>
      </c>
      <c r="X54" s="382">
        <v>0.5</v>
      </c>
      <c r="Y54" s="382">
        <v>0.5</v>
      </c>
      <c r="Z54" s="382">
        <v>0.5</v>
      </c>
      <c r="AA54" s="268"/>
      <c r="AB54" s="345"/>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c r="CX54" s="240"/>
      <c r="CY54" s="240"/>
      <c r="CZ54" s="240"/>
      <c r="DA54" s="240"/>
      <c r="DB54" s="240"/>
      <c r="DC54" s="240"/>
      <c r="DD54" s="240"/>
      <c r="DE54" s="240"/>
      <c r="DF54" s="240"/>
      <c r="DG54" s="240"/>
      <c r="DH54" s="240"/>
      <c r="DI54" s="240"/>
      <c r="DJ54" s="240"/>
      <c r="DK54" s="240"/>
      <c r="DL54" s="240"/>
      <c r="DM54" s="240"/>
      <c r="DN54" s="240"/>
      <c r="DO54" s="240"/>
      <c r="DP54" s="240"/>
      <c r="DQ54" s="240"/>
      <c r="DR54" s="240"/>
      <c r="DS54" s="240"/>
      <c r="DT54" s="240"/>
      <c r="DU54" s="240"/>
      <c r="DV54" s="240"/>
      <c r="DW54" s="240"/>
      <c r="DX54" s="240"/>
      <c r="DY54" s="240"/>
      <c r="DZ54" s="240"/>
      <c r="EA54" s="240"/>
      <c r="EB54" s="240"/>
      <c r="EC54" s="240"/>
      <c r="ED54" s="240"/>
      <c r="EE54" s="240"/>
      <c r="EF54" s="240"/>
      <c r="EG54" s="240"/>
      <c r="EH54" s="240"/>
      <c r="EI54" s="240"/>
      <c r="EJ54" s="240"/>
      <c r="EK54" s="240"/>
      <c r="EL54" s="240"/>
      <c r="EM54" s="240"/>
      <c r="EN54" s="240"/>
      <c r="EO54" s="240"/>
      <c r="EP54" s="240"/>
      <c r="EQ54" s="240"/>
      <c r="ER54" s="240"/>
      <c r="ES54" s="240"/>
      <c r="ET54" s="240"/>
      <c r="EU54" s="240"/>
      <c r="EV54" s="240"/>
      <c r="EW54" s="240"/>
      <c r="EX54" s="240"/>
      <c r="EY54" s="240"/>
      <c r="EZ54" s="240"/>
      <c r="FA54" s="240"/>
      <c r="FB54" s="240"/>
      <c r="FC54" s="240"/>
      <c r="FD54" s="240"/>
      <c r="FE54" s="240"/>
      <c r="FF54" s="240"/>
      <c r="FG54" s="240"/>
      <c r="FH54" s="240"/>
      <c r="FI54" s="240"/>
      <c r="FJ54" s="240"/>
      <c r="FK54" s="240"/>
      <c r="FL54" s="240"/>
      <c r="FM54" s="240"/>
      <c r="FN54" s="240"/>
      <c r="FO54" s="240"/>
      <c r="FP54" s="240"/>
      <c r="FQ54" s="240"/>
      <c r="FR54" s="240"/>
      <c r="FS54" s="240"/>
      <c r="FT54" s="240"/>
      <c r="FU54" s="240"/>
      <c r="FV54" s="240"/>
      <c r="FW54" s="240"/>
      <c r="FX54" s="240"/>
      <c r="FY54" s="240"/>
      <c r="FZ54" s="240"/>
      <c r="GA54" s="240"/>
      <c r="GB54" s="240"/>
      <c r="GC54" s="240"/>
      <c r="GD54" s="240"/>
      <c r="GE54" s="240"/>
      <c r="GF54" s="240"/>
      <c r="GG54" s="240"/>
      <c r="GH54" s="240"/>
      <c r="GI54" s="240"/>
      <c r="GJ54" s="240"/>
      <c r="GK54" s="240"/>
      <c r="GL54" s="240"/>
      <c r="GM54" s="240"/>
      <c r="GN54" s="240"/>
      <c r="GO54" s="240"/>
      <c r="GP54" s="240"/>
      <c r="GQ54" s="240"/>
      <c r="GR54" s="240"/>
      <c r="GS54" s="240"/>
      <c r="GT54" s="240"/>
      <c r="GU54" s="240"/>
      <c r="GV54" s="240"/>
      <c r="GW54" s="240"/>
      <c r="GX54" s="240"/>
      <c r="GY54" s="240"/>
      <c r="GZ54" s="240"/>
      <c r="HA54" s="240"/>
      <c r="HB54" s="240"/>
      <c r="HC54" s="240"/>
      <c r="HD54" s="240"/>
      <c r="HE54" s="240"/>
      <c r="HF54" s="240"/>
      <c r="HG54" s="240"/>
      <c r="HH54" s="240"/>
      <c r="HI54" s="240"/>
      <c r="HJ54" s="240"/>
      <c r="HK54" s="240"/>
      <c r="HL54" s="240"/>
      <c r="HM54" s="240"/>
      <c r="HN54" s="240"/>
      <c r="HO54" s="240"/>
      <c r="HP54" s="240"/>
      <c r="HQ54" s="240"/>
      <c r="HR54" s="240"/>
      <c r="HS54" s="240"/>
      <c r="HT54" s="240"/>
      <c r="HU54" s="240"/>
      <c r="HV54" s="240"/>
      <c r="HW54" s="240"/>
      <c r="HX54" s="240"/>
      <c r="HY54" s="240"/>
      <c r="HZ54" s="240"/>
      <c r="IA54" s="240"/>
      <c r="IB54" s="240"/>
      <c r="IC54" s="240"/>
      <c r="ID54" s="240"/>
      <c r="IE54" s="240"/>
      <c r="IF54" s="240"/>
      <c r="IG54" s="240"/>
      <c r="IH54" s="240"/>
      <c r="II54" s="240"/>
      <c r="IJ54" s="240"/>
      <c r="IK54" s="240"/>
      <c r="IL54" s="240"/>
      <c r="IM54" s="240"/>
      <c r="IN54" s="240"/>
      <c r="IO54" s="240"/>
      <c r="IP54" s="240"/>
      <c r="IQ54" s="240"/>
      <c r="IR54" s="240"/>
      <c r="IS54" s="240"/>
      <c r="IT54" s="240"/>
    </row>
    <row r="55" spans="1:254" ht="18" customHeight="1">
      <c r="A55" s="263"/>
      <c r="B55" s="264" t="s">
        <v>180</v>
      </c>
      <c r="C55" s="263" t="s">
        <v>12</v>
      </c>
      <c r="D55" s="271">
        <v>0.17</v>
      </c>
      <c r="E55" s="271">
        <v>0.2</v>
      </c>
      <c r="F55" s="266">
        <v>0.2</v>
      </c>
      <c r="G55" s="267">
        <v>0.2</v>
      </c>
      <c r="H55" s="382">
        <v>0.1</v>
      </c>
      <c r="I55" s="382">
        <v>0.2</v>
      </c>
      <c r="J55" s="382">
        <v>0.2</v>
      </c>
      <c r="K55" s="382">
        <v>0.2</v>
      </c>
      <c r="L55" s="382">
        <v>0.1</v>
      </c>
      <c r="M55" s="382">
        <v>0.1</v>
      </c>
      <c r="N55" s="382">
        <v>1</v>
      </c>
      <c r="O55" s="382">
        <v>0.1</v>
      </c>
      <c r="P55" s="382">
        <v>0.1</v>
      </c>
      <c r="Q55" s="382">
        <v>0.2</v>
      </c>
      <c r="R55" s="382">
        <v>0.2</v>
      </c>
      <c r="S55" s="382">
        <v>0.2</v>
      </c>
      <c r="T55" s="382">
        <v>0.2</v>
      </c>
      <c r="U55" s="382">
        <v>0.1</v>
      </c>
      <c r="V55" s="382">
        <v>0.1</v>
      </c>
      <c r="W55" s="382">
        <v>0.1</v>
      </c>
      <c r="X55" s="382">
        <v>0.2</v>
      </c>
      <c r="Y55" s="382">
        <v>0.1</v>
      </c>
      <c r="Z55" s="382">
        <v>0.2</v>
      </c>
      <c r="AA55" s="268"/>
      <c r="AB55" s="345"/>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c r="EI55" s="240"/>
      <c r="EJ55" s="240"/>
      <c r="EK55" s="240"/>
      <c r="EL55" s="240"/>
      <c r="EM55" s="240"/>
      <c r="EN55" s="240"/>
      <c r="EO55" s="240"/>
      <c r="EP55" s="240"/>
      <c r="EQ55" s="240"/>
      <c r="ER55" s="240"/>
      <c r="ES55" s="240"/>
      <c r="ET55" s="240"/>
      <c r="EU55" s="240"/>
      <c r="EV55" s="240"/>
      <c r="EW55" s="240"/>
      <c r="EX55" s="240"/>
      <c r="EY55" s="240"/>
      <c r="EZ55" s="240"/>
      <c r="FA55" s="240"/>
      <c r="FB55" s="240"/>
      <c r="FC55" s="240"/>
      <c r="FD55" s="240"/>
      <c r="FE55" s="240"/>
      <c r="FF55" s="240"/>
      <c r="FG55" s="240"/>
      <c r="FH55" s="240"/>
      <c r="FI55" s="240"/>
      <c r="FJ55" s="240"/>
      <c r="FK55" s="240"/>
      <c r="FL55" s="240"/>
      <c r="FM55" s="240"/>
      <c r="FN55" s="240"/>
      <c r="FO55" s="240"/>
      <c r="FP55" s="240"/>
      <c r="FQ55" s="240"/>
      <c r="FR55" s="240"/>
      <c r="FS55" s="240"/>
      <c r="FT55" s="240"/>
      <c r="FU55" s="240"/>
      <c r="FV55" s="240"/>
      <c r="FW55" s="240"/>
      <c r="FX55" s="240"/>
      <c r="FY55" s="240"/>
      <c r="FZ55" s="240"/>
      <c r="GA55" s="240"/>
      <c r="GB55" s="240"/>
      <c r="GC55" s="240"/>
      <c r="GD55" s="240"/>
      <c r="GE55" s="240"/>
      <c r="GF55" s="240"/>
      <c r="GG55" s="240"/>
      <c r="GH55" s="240"/>
      <c r="GI55" s="240"/>
      <c r="GJ55" s="240"/>
      <c r="GK55" s="240"/>
      <c r="GL55" s="240"/>
      <c r="GM55" s="240"/>
      <c r="GN55" s="240"/>
      <c r="GO55" s="240"/>
      <c r="GP55" s="240"/>
      <c r="GQ55" s="240"/>
      <c r="GR55" s="240"/>
      <c r="GS55" s="240"/>
      <c r="GT55" s="240"/>
      <c r="GU55" s="240"/>
      <c r="GV55" s="240"/>
      <c r="GW55" s="240"/>
      <c r="GX55" s="240"/>
      <c r="GY55" s="240"/>
      <c r="GZ55" s="240"/>
      <c r="HA55" s="240"/>
      <c r="HB55" s="240"/>
      <c r="HC55" s="240"/>
      <c r="HD55" s="240"/>
      <c r="HE55" s="240"/>
      <c r="HF55" s="240"/>
      <c r="HG55" s="240"/>
      <c r="HH55" s="240"/>
      <c r="HI55" s="240"/>
      <c r="HJ55" s="240"/>
      <c r="HK55" s="240"/>
      <c r="HL55" s="240"/>
      <c r="HM55" s="240"/>
      <c r="HN55" s="240"/>
      <c r="HO55" s="240"/>
      <c r="HP55" s="240"/>
      <c r="HQ55" s="240"/>
      <c r="HR55" s="240"/>
      <c r="HS55" s="240"/>
      <c r="HT55" s="240"/>
      <c r="HU55" s="240"/>
      <c r="HV55" s="240"/>
      <c r="HW55" s="240"/>
      <c r="HX55" s="240"/>
      <c r="HY55" s="240"/>
      <c r="HZ55" s="240"/>
      <c r="IA55" s="240"/>
      <c r="IB55" s="240"/>
      <c r="IC55" s="240"/>
      <c r="ID55" s="240"/>
      <c r="IE55" s="240"/>
      <c r="IF55" s="240"/>
      <c r="IG55" s="240"/>
      <c r="IH55" s="240"/>
      <c r="II55" s="240"/>
      <c r="IJ55" s="240"/>
      <c r="IK55" s="240"/>
      <c r="IL55" s="240"/>
      <c r="IM55" s="240"/>
      <c r="IN55" s="240"/>
      <c r="IO55" s="240"/>
      <c r="IP55" s="240"/>
      <c r="IQ55" s="240"/>
      <c r="IR55" s="240"/>
      <c r="IS55" s="240"/>
      <c r="IT55" s="240"/>
    </row>
    <row r="56" spans="1:254" ht="18" customHeight="1">
      <c r="A56" s="263"/>
      <c r="B56" s="275" t="s">
        <v>179</v>
      </c>
      <c r="C56" s="263" t="s">
        <v>12</v>
      </c>
      <c r="D56" s="271">
        <v>100</v>
      </c>
      <c r="E56" s="271">
        <v>99.8</v>
      </c>
      <c r="F56" s="266">
        <v>99.8</v>
      </c>
      <c r="G56" s="267">
        <v>99.8</v>
      </c>
      <c r="H56" s="382">
        <v>100</v>
      </c>
      <c r="I56" s="382">
        <v>99.8</v>
      </c>
      <c r="J56" s="382">
        <v>100</v>
      </c>
      <c r="K56" s="382">
        <v>99.8</v>
      </c>
      <c r="L56" s="382">
        <v>99.8</v>
      </c>
      <c r="M56" s="382">
        <v>100</v>
      </c>
      <c r="N56" s="382">
        <v>99.8</v>
      </c>
      <c r="O56" s="382">
        <v>100</v>
      </c>
      <c r="P56" s="382">
        <v>100</v>
      </c>
      <c r="Q56" s="382">
        <v>99.8</v>
      </c>
      <c r="R56" s="382">
        <v>99.8</v>
      </c>
      <c r="S56" s="382">
        <v>99.8</v>
      </c>
      <c r="T56" s="382">
        <v>99.8</v>
      </c>
      <c r="U56" s="382">
        <v>99.8</v>
      </c>
      <c r="V56" s="382">
        <v>99.8</v>
      </c>
      <c r="W56" s="382">
        <v>100</v>
      </c>
      <c r="X56" s="382">
        <v>99.8</v>
      </c>
      <c r="Y56" s="382">
        <v>99.8</v>
      </c>
      <c r="Z56" s="382">
        <v>99.8</v>
      </c>
      <c r="AA56" s="268"/>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240"/>
      <c r="EV56" s="240"/>
      <c r="EW56" s="240"/>
      <c r="EX56" s="240"/>
      <c r="EY56" s="240"/>
      <c r="EZ56" s="240"/>
      <c r="FA56" s="240"/>
      <c r="FB56" s="240"/>
      <c r="FC56" s="240"/>
      <c r="FD56" s="240"/>
      <c r="FE56" s="240"/>
      <c r="FF56" s="240"/>
      <c r="FG56" s="240"/>
      <c r="FH56" s="240"/>
      <c r="FI56" s="240"/>
      <c r="FJ56" s="240"/>
      <c r="FK56" s="240"/>
      <c r="FL56" s="240"/>
      <c r="FM56" s="240"/>
      <c r="FN56" s="240"/>
      <c r="FO56" s="240"/>
      <c r="FP56" s="240"/>
      <c r="FQ56" s="240"/>
      <c r="FR56" s="240"/>
      <c r="FS56" s="240"/>
      <c r="FT56" s="240"/>
      <c r="FU56" s="240"/>
      <c r="FV56" s="240"/>
      <c r="FW56" s="240"/>
      <c r="FX56" s="240"/>
      <c r="FY56" s="240"/>
      <c r="FZ56" s="240"/>
      <c r="GA56" s="240"/>
      <c r="GB56" s="240"/>
      <c r="GC56" s="240"/>
      <c r="GD56" s="240"/>
      <c r="GE56" s="240"/>
      <c r="GF56" s="240"/>
      <c r="GG56" s="240"/>
      <c r="GH56" s="240"/>
      <c r="GI56" s="240"/>
      <c r="GJ56" s="240"/>
      <c r="GK56" s="240"/>
      <c r="GL56" s="240"/>
      <c r="GM56" s="240"/>
      <c r="GN56" s="240"/>
      <c r="GO56" s="240"/>
      <c r="GP56" s="240"/>
      <c r="GQ56" s="240"/>
      <c r="GR56" s="240"/>
      <c r="GS56" s="240"/>
      <c r="GT56" s="240"/>
      <c r="GU56" s="240"/>
      <c r="GV56" s="240"/>
      <c r="GW56" s="240"/>
      <c r="GX56" s="240"/>
      <c r="GY56" s="240"/>
      <c r="GZ56" s="240"/>
      <c r="HA56" s="240"/>
      <c r="HB56" s="240"/>
      <c r="HC56" s="240"/>
      <c r="HD56" s="240"/>
      <c r="HE56" s="240"/>
      <c r="HF56" s="240"/>
      <c r="HG56" s="240"/>
      <c r="HH56" s="240"/>
      <c r="HI56" s="240"/>
      <c r="HJ56" s="240"/>
      <c r="HK56" s="240"/>
      <c r="HL56" s="240"/>
      <c r="HM56" s="240"/>
      <c r="HN56" s="240"/>
      <c r="HO56" s="240"/>
      <c r="HP56" s="240"/>
      <c r="HQ56" s="240"/>
      <c r="HR56" s="240"/>
      <c r="HS56" s="240"/>
      <c r="HT56" s="240"/>
      <c r="HU56" s="240"/>
      <c r="HV56" s="240"/>
      <c r="HW56" s="240"/>
      <c r="HX56" s="240"/>
      <c r="HY56" s="240"/>
      <c r="HZ56" s="240"/>
      <c r="IA56" s="240"/>
      <c r="IB56" s="240"/>
      <c r="IC56" s="240"/>
      <c r="ID56" s="240"/>
      <c r="IE56" s="240"/>
      <c r="IF56" s="240"/>
      <c r="IG56" s="240"/>
      <c r="IH56" s="240"/>
      <c r="II56" s="240"/>
      <c r="IJ56" s="240"/>
      <c r="IK56" s="240"/>
      <c r="IL56" s="240"/>
      <c r="IM56" s="240"/>
      <c r="IN56" s="240"/>
      <c r="IO56" s="240"/>
      <c r="IP56" s="240"/>
      <c r="IQ56" s="240"/>
      <c r="IR56" s="240"/>
      <c r="IS56" s="240"/>
      <c r="IT56" s="240"/>
    </row>
    <row r="57" spans="1:254" ht="18" customHeight="1">
      <c r="A57" s="263"/>
      <c r="B57" s="275" t="s">
        <v>178</v>
      </c>
      <c r="C57" s="263" t="s">
        <v>12</v>
      </c>
      <c r="D57" s="271">
        <v>90</v>
      </c>
      <c r="E57" s="271">
        <v>90</v>
      </c>
      <c r="F57" s="266">
        <v>90</v>
      </c>
      <c r="G57" s="267">
        <v>90</v>
      </c>
      <c r="H57" s="382">
        <v>92</v>
      </c>
      <c r="I57" s="382">
        <v>90</v>
      </c>
      <c r="J57" s="382">
        <v>92</v>
      </c>
      <c r="K57" s="382">
        <v>90</v>
      </c>
      <c r="L57" s="382">
        <v>92</v>
      </c>
      <c r="M57" s="382">
        <v>92</v>
      </c>
      <c r="N57" s="382">
        <v>92</v>
      </c>
      <c r="O57" s="382">
        <v>92</v>
      </c>
      <c r="P57" s="382">
        <v>92</v>
      </c>
      <c r="Q57" s="382">
        <v>90</v>
      </c>
      <c r="R57" s="382">
        <v>90</v>
      </c>
      <c r="S57" s="382">
        <v>90</v>
      </c>
      <c r="T57" s="382">
        <v>90</v>
      </c>
      <c r="U57" s="382">
        <v>90</v>
      </c>
      <c r="V57" s="382">
        <v>90</v>
      </c>
      <c r="W57" s="382">
        <v>90</v>
      </c>
      <c r="X57" s="382">
        <v>90</v>
      </c>
      <c r="Y57" s="382">
        <v>90</v>
      </c>
      <c r="Z57" s="382">
        <v>90</v>
      </c>
      <c r="AA57" s="268"/>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c r="DI57" s="240"/>
      <c r="DJ57" s="240"/>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240"/>
      <c r="EV57" s="240"/>
      <c r="EW57" s="240"/>
      <c r="EX57" s="240"/>
      <c r="EY57" s="240"/>
      <c r="EZ57" s="240"/>
      <c r="FA57" s="240"/>
      <c r="FB57" s="240"/>
      <c r="FC57" s="240"/>
      <c r="FD57" s="240"/>
      <c r="FE57" s="240"/>
      <c r="FF57" s="240"/>
      <c r="FG57" s="240"/>
      <c r="FH57" s="240"/>
      <c r="FI57" s="240"/>
      <c r="FJ57" s="240"/>
      <c r="FK57" s="240"/>
      <c r="FL57" s="240"/>
      <c r="FM57" s="240"/>
      <c r="FN57" s="240"/>
      <c r="FO57" s="240"/>
      <c r="FP57" s="240"/>
      <c r="FQ57" s="240"/>
      <c r="FR57" s="240"/>
      <c r="FS57" s="240"/>
      <c r="FT57" s="240"/>
      <c r="FU57" s="240"/>
      <c r="FV57" s="240"/>
      <c r="FW57" s="240"/>
      <c r="FX57" s="240"/>
      <c r="FY57" s="240"/>
      <c r="FZ57" s="240"/>
      <c r="GA57" s="240"/>
      <c r="GB57" s="240"/>
      <c r="GC57" s="240"/>
      <c r="GD57" s="240"/>
      <c r="GE57" s="240"/>
      <c r="GF57" s="240"/>
      <c r="GG57" s="240"/>
      <c r="GH57" s="240"/>
      <c r="GI57" s="240"/>
      <c r="GJ57" s="240"/>
      <c r="GK57" s="240"/>
      <c r="GL57" s="240"/>
      <c r="GM57" s="240"/>
      <c r="GN57" s="240"/>
      <c r="GO57" s="240"/>
      <c r="GP57" s="240"/>
      <c r="GQ57" s="240"/>
      <c r="GR57" s="240"/>
      <c r="GS57" s="240"/>
      <c r="GT57" s="240"/>
      <c r="GU57" s="240"/>
      <c r="GV57" s="240"/>
      <c r="GW57" s="240"/>
      <c r="GX57" s="240"/>
      <c r="GY57" s="240"/>
      <c r="GZ57" s="240"/>
      <c r="HA57" s="240"/>
      <c r="HB57" s="240"/>
      <c r="HC57" s="240"/>
      <c r="HD57" s="240"/>
      <c r="HE57" s="240"/>
      <c r="HF57" s="240"/>
      <c r="HG57" s="240"/>
      <c r="HH57" s="240"/>
      <c r="HI57" s="240"/>
      <c r="HJ57" s="240"/>
      <c r="HK57" s="240"/>
      <c r="HL57" s="240"/>
      <c r="HM57" s="240"/>
      <c r="HN57" s="240"/>
      <c r="HO57" s="240"/>
      <c r="HP57" s="240"/>
      <c r="HQ57" s="240"/>
      <c r="HR57" s="240"/>
      <c r="HS57" s="240"/>
      <c r="HT57" s="240"/>
      <c r="HU57" s="240"/>
      <c r="HV57" s="240"/>
      <c r="HW57" s="240"/>
      <c r="HX57" s="240"/>
      <c r="HY57" s="240"/>
      <c r="HZ57" s="240"/>
      <c r="IA57" s="240"/>
      <c r="IB57" s="240"/>
      <c r="IC57" s="240"/>
      <c r="ID57" s="240"/>
      <c r="IE57" s="240"/>
      <c r="IF57" s="240"/>
      <c r="IG57" s="240"/>
      <c r="IH57" s="240"/>
      <c r="II57" s="240"/>
      <c r="IJ57" s="240"/>
      <c r="IK57" s="240"/>
      <c r="IL57" s="240"/>
      <c r="IM57" s="240"/>
      <c r="IN57" s="240"/>
      <c r="IO57" s="240"/>
      <c r="IP57" s="240"/>
      <c r="IQ57" s="240"/>
      <c r="IR57" s="240"/>
      <c r="IS57" s="240"/>
      <c r="IT57" s="240"/>
    </row>
    <row r="58" spans="1:254" s="258" customFormat="1" ht="18" customHeight="1">
      <c r="A58" s="252" t="s">
        <v>359</v>
      </c>
      <c r="B58" s="259" t="s">
        <v>177</v>
      </c>
      <c r="C58" s="252"/>
      <c r="D58" s="260"/>
      <c r="E58" s="260"/>
      <c r="F58" s="254"/>
      <c r="G58" s="267"/>
      <c r="H58" s="378"/>
      <c r="I58" s="378"/>
      <c r="J58" s="378"/>
      <c r="K58" s="378"/>
      <c r="L58" s="378"/>
      <c r="M58" s="378"/>
      <c r="N58" s="378"/>
      <c r="O58" s="378"/>
      <c r="P58" s="378"/>
      <c r="Q58" s="378"/>
      <c r="R58" s="378"/>
      <c r="S58" s="378"/>
      <c r="T58" s="378"/>
      <c r="U58" s="378"/>
      <c r="V58" s="378"/>
      <c r="W58" s="378"/>
      <c r="X58" s="378"/>
      <c r="Y58" s="378"/>
      <c r="Z58" s="378"/>
      <c r="AA58" s="383" t="s">
        <v>454</v>
      </c>
      <c r="AB58" s="346" t="s">
        <v>435</v>
      </c>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c r="IL58" s="257"/>
      <c r="IM58" s="257"/>
      <c r="IN58" s="257"/>
      <c r="IO58" s="257"/>
      <c r="IP58" s="257"/>
      <c r="IQ58" s="257"/>
      <c r="IR58" s="257"/>
      <c r="IS58" s="257"/>
      <c r="IT58" s="257"/>
    </row>
    <row r="59" spans="1:254" s="258" customFormat="1" ht="18" customHeight="1">
      <c r="A59" s="273" t="s">
        <v>6</v>
      </c>
      <c r="B59" s="278" t="s">
        <v>176</v>
      </c>
      <c r="C59" s="252" t="s">
        <v>173</v>
      </c>
      <c r="D59" s="274">
        <v>2266</v>
      </c>
      <c r="E59" s="274">
        <v>2426</v>
      </c>
      <c r="F59" s="254">
        <v>2352</v>
      </c>
      <c r="G59" s="261">
        <v>2454</v>
      </c>
      <c r="H59" s="274"/>
      <c r="I59" s="274"/>
      <c r="J59" s="274"/>
      <c r="K59" s="274"/>
      <c r="L59" s="274"/>
      <c r="M59" s="274"/>
      <c r="N59" s="274"/>
      <c r="O59" s="274"/>
      <c r="P59" s="274"/>
      <c r="Q59" s="274"/>
      <c r="R59" s="274"/>
      <c r="S59" s="274"/>
      <c r="T59" s="274"/>
      <c r="U59" s="274"/>
      <c r="V59" s="274"/>
      <c r="W59" s="274"/>
      <c r="X59" s="274"/>
      <c r="Y59" s="274"/>
      <c r="Z59" s="274"/>
      <c r="AA59" s="384"/>
      <c r="AB59" s="346"/>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c r="GS59" s="257"/>
      <c r="GT59" s="257"/>
      <c r="GU59" s="257"/>
      <c r="GV59" s="257"/>
      <c r="GW59" s="257"/>
      <c r="GX59" s="257"/>
      <c r="GY59" s="257"/>
      <c r="GZ59" s="257"/>
      <c r="HA59" s="257"/>
      <c r="HB59" s="257"/>
      <c r="HC59" s="257"/>
      <c r="HD59" s="257"/>
      <c r="HE59" s="257"/>
      <c r="HF59" s="257"/>
      <c r="HG59" s="257"/>
      <c r="HH59" s="257"/>
      <c r="HI59" s="257"/>
      <c r="HJ59" s="257"/>
      <c r="HK59" s="257"/>
      <c r="HL59" s="257"/>
      <c r="HM59" s="257"/>
      <c r="HN59" s="257"/>
      <c r="HO59" s="257"/>
      <c r="HP59" s="257"/>
      <c r="HQ59" s="257"/>
      <c r="HR59" s="257"/>
      <c r="HS59" s="257"/>
      <c r="HT59" s="257"/>
      <c r="HU59" s="257"/>
      <c r="HV59" s="257"/>
      <c r="HW59" s="257"/>
      <c r="HX59" s="257"/>
      <c r="HY59" s="257"/>
      <c r="HZ59" s="257"/>
      <c r="IA59" s="257"/>
      <c r="IB59" s="257"/>
      <c r="IC59" s="257"/>
      <c r="ID59" s="257"/>
      <c r="IE59" s="257"/>
      <c r="IF59" s="257"/>
      <c r="IG59" s="257"/>
      <c r="IH59" s="257"/>
      <c r="II59" s="257"/>
      <c r="IJ59" s="257"/>
      <c r="IK59" s="257"/>
      <c r="IL59" s="257"/>
      <c r="IM59" s="257"/>
      <c r="IN59" s="257"/>
      <c r="IO59" s="257"/>
      <c r="IP59" s="257"/>
      <c r="IQ59" s="257"/>
      <c r="IR59" s="257"/>
      <c r="IS59" s="257"/>
      <c r="IT59" s="257"/>
    </row>
    <row r="60" spans="1:254" ht="18" customHeight="1">
      <c r="A60" s="263"/>
      <c r="B60" s="279" t="s">
        <v>175</v>
      </c>
      <c r="C60" s="263"/>
      <c r="D60" s="271">
        <v>385</v>
      </c>
      <c r="E60" s="271">
        <v>385</v>
      </c>
      <c r="F60" s="266">
        <v>383</v>
      </c>
      <c r="G60" s="267">
        <v>385</v>
      </c>
      <c r="H60" s="271"/>
      <c r="I60" s="271"/>
      <c r="J60" s="271"/>
      <c r="K60" s="271"/>
      <c r="L60" s="271"/>
      <c r="M60" s="271"/>
      <c r="N60" s="271"/>
      <c r="O60" s="271"/>
      <c r="P60" s="271"/>
      <c r="Q60" s="271"/>
      <c r="R60" s="271"/>
      <c r="S60" s="271"/>
      <c r="T60" s="271"/>
      <c r="U60" s="271"/>
      <c r="V60" s="271"/>
      <c r="W60" s="271"/>
      <c r="X60" s="271"/>
      <c r="Y60" s="271"/>
      <c r="Z60" s="271"/>
      <c r="AA60" s="384"/>
      <c r="AB60" s="346"/>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c r="CO60" s="240"/>
      <c r="CP60" s="240"/>
      <c r="CQ60" s="240"/>
      <c r="CR60" s="240"/>
      <c r="CS60" s="240"/>
      <c r="CT60" s="240"/>
      <c r="CU60" s="240"/>
      <c r="CV60" s="240"/>
      <c r="CW60" s="240"/>
      <c r="CX60" s="240"/>
      <c r="CY60" s="240"/>
      <c r="CZ60" s="240"/>
      <c r="DA60" s="240"/>
      <c r="DB60" s="240"/>
      <c r="DC60" s="240"/>
      <c r="DD60" s="240"/>
      <c r="DE60" s="240"/>
      <c r="DF60" s="240"/>
      <c r="DG60" s="240"/>
      <c r="DH60" s="240"/>
      <c r="DI60" s="240"/>
      <c r="DJ60" s="240"/>
      <c r="DK60" s="240"/>
      <c r="DL60" s="240"/>
      <c r="DM60" s="240"/>
      <c r="DN60" s="240"/>
      <c r="DO60" s="240"/>
      <c r="DP60" s="240"/>
      <c r="DQ60" s="240"/>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0"/>
      <c r="ER60" s="240"/>
      <c r="ES60" s="240"/>
      <c r="ET60" s="240"/>
      <c r="EU60" s="240"/>
      <c r="EV60" s="240"/>
      <c r="EW60" s="240"/>
      <c r="EX60" s="240"/>
      <c r="EY60" s="240"/>
      <c r="EZ60" s="240"/>
      <c r="FA60" s="240"/>
      <c r="FB60" s="240"/>
      <c r="FC60" s="240"/>
      <c r="FD60" s="240"/>
      <c r="FE60" s="240"/>
      <c r="FF60" s="240"/>
      <c r="FG60" s="240"/>
      <c r="FH60" s="240"/>
      <c r="FI60" s="240"/>
      <c r="FJ60" s="240"/>
      <c r="FK60" s="240"/>
      <c r="FL60" s="240"/>
      <c r="FM60" s="240"/>
      <c r="FN60" s="240"/>
      <c r="FO60" s="240"/>
      <c r="FP60" s="240"/>
      <c r="FQ60" s="240"/>
      <c r="FR60" s="240"/>
      <c r="FS60" s="240"/>
      <c r="FT60" s="240"/>
      <c r="FU60" s="240"/>
      <c r="FV60" s="240"/>
      <c r="FW60" s="240"/>
      <c r="FX60" s="240"/>
      <c r="FY60" s="240"/>
      <c r="FZ60" s="240"/>
      <c r="GA60" s="240"/>
      <c r="GB60" s="240"/>
      <c r="GC60" s="240"/>
      <c r="GD60" s="240"/>
      <c r="GE60" s="240"/>
      <c r="GF60" s="240"/>
      <c r="GG60" s="240"/>
      <c r="GH60" s="240"/>
      <c r="GI60" s="240"/>
      <c r="GJ60" s="240"/>
      <c r="GK60" s="240"/>
      <c r="GL60" s="240"/>
      <c r="GM60" s="240"/>
      <c r="GN60" s="240"/>
      <c r="GO60" s="240"/>
      <c r="GP60" s="240"/>
      <c r="GQ60" s="240"/>
      <c r="GR60" s="240"/>
      <c r="GS60" s="240"/>
      <c r="GT60" s="240"/>
      <c r="GU60" s="240"/>
      <c r="GV60" s="240"/>
      <c r="GW60" s="240"/>
      <c r="GX60" s="240"/>
      <c r="GY60" s="240"/>
      <c r="GZ60" s="240"/>
      <c r="HA60" s="240"/>
      <c r="HB60" s="240"/>
      <c r="HC60" s="240"/>
      <c r="HD60" s="240"/>
      <c r="HE60" s="240"/>
      <c r="HF60" s="240"/>
      <c r="HG60" s="240"/>
      <c r="HH60" s="240"/>
      <c r="HI60" s="240"/>
      <c r="HJ60" s="240"/>
      <c r="HK60" s="240"/>
      <c r="HL60" s="240"/>
      <c r="HM60" s="240"/>
      <c r="HN60" s="240"/>
      <c r="HO60" s="240"/>
      <c r="HP60" s="240"/>
      <c r="HQ60" s="240"/>
      <c r="HR60" s="240"/>
      <c r="HS60" s="240"/>
      <c r="HT60" s="240"/>
      <c r="HU60" s="240"/>
      <c r="HV60" s="240"/>
      <c r="HW60" s="240"/>
      <c r="HX60" s="240"/>
      <c r="HY60" s="240"/>
      <c r="HZ60" s="240"/>
      <c r="IA60" s="240"/>
      <c r="IB60" s="240"/>
      <c r="IC60" s="240"/>
      <c r="ID60" s="240"/>
      <c r="IE60" s="240"/>
      <c r="IF60" s="240"/>
      <c r="IG60" s="240"/>
      <c r="IH60" s="240"/>
      <c r="II60" s="240"/>
      <c r="IJ60" s="240"/>
      <c r="IK60" s="240"/>
      <c r="IL60" s="240"/>
      <c r="IM60" s="240"/>
      <c r="IN60" s="240"/>
      <c r="IO60" s="240"/>
      <c r="IP60" s="240"/>
      <c r="IQ60" s="240"/>
      <c r="IR60" s="240"/>
      <c r="IS60" s="240"/>
      <c r="IT60" s="240"/>
    </row>
    <row r="61" spans="1:254" ht="18" customHeight="1">
      <c r="A61" s="263"/>
      <c r="B61" s="279" t="s">
        <v>174</v>
      </c>
      <c r="C61" s="263" t="s">
        <v>173</v>
      </c>
      <c r="D61" s="270">
        <v>1026</v>
      </c>
      <c r="E61" s="270">
        <v>1350</v>
      </c>
      <c r="F61" s="266">
        <v>733</v>
      </c>
      <c r="G61" s="267">
        <v>1390</v>
      </c>
      <c r="H61" s="270"/>
      <c r="I61" s="270"/>
      <c r="J61" s="270"/>
      <c r="K61" s="270"/>
      <c r="L61" s="270"/>
      <c r="M61" s="270"/>
      <c r="N61" s="270"/>
      <c r="O61" s="270"/>
      <c r="P61" s="270"/>
      <c r="Q61" s="270"/>
      <c r="R61" s="270"/>
      <c r="S61" s="270"/>
      <c r="T61" s="270"/>
      <c r="U61" s="270"/>
      <c r="V61" s="270"/>
      <c r="W61" s="270"/>
      <c r="X61" s="270"/>
      <c r="Y61" s="270"/>
      <c r="Z61" s="270"/>
      <c r="AA61" s="384"/>
      <c r="AB61" s="346"/>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40"/>
      <c r="DV61" s="240"/>
      <c r="DW61" s="240"/>
      <c r="DX61" s="240"/>
      <c r="DY61" s="240"/>
      <c r="DZ61" s="240"/>
      <c r="EA61" s="240"/>
      <c r="EB61" s="240"/>
      <c r="EC61" s="240"/>
      <c r="ED61" s="240"/>
      <c r="EE61" s="240"/>
      <c r="EF61" s="240"/>
      <c r="EG61" s="240"/>
      <c r="EH61" s="240"/>
      <c r="EI61" s="240"/>
      <c r="EJ61" s="240"/>
      <c r="EK61" s="240"/>
      <c r="EL61" s="240"/>
      <c r="EM61" s="240"/>
      <c r="EN61" s="240"/>
      <c r="EO61" s="240"/>
      <c r="EP61" s="240"/>
      <c r="EQ61" s="240"/>
      <c r="ER61" s="240"/>
      <c r="ES61" s="240"/>
      <c r="ET61" s="240"/>
      <c r="EU61" s="240"/>
      <c r="EV61" s="240"/>
      <c r="EW61" s="240"/>
      <c r="EX61" s="240"/>
      <c r="EY61" s="240"/>
      <c r="EZ61" s="240"/>
      <c r="FA61" s="240"/>
      <c r="FB61" s="240"/>
      <c r="FC61" s="240"/>
      <c r="FD61" s="240"/>
      <c r="FE61" s="240"/>
      <c r="FF61" s="240"/>
      <c r="FG61" s="240"/>
      <c r="FH61" s="240"/>
      <c r="FI61" s="240"/>
      <c r="FJ61" s="240"/>
      <c r="FK61" s="240"/>
      <c r="FL61" s="240"/>
      <c r="FM61" s="240"/>
      <c r="FN61" s="240"/>
      <c r="FO61" s="240"/>
      <c r="FP61" s="240"/>
      <c r="FQ61" s="240"/>
      <c r="FR61" s="240"/>
      <c r="FS61" s="240"/>
      <c r="FT61" s="240"/>
      <c r="FU61" s="240"/>
      <c r="FV61" s="240"/>
      <c r="FW61" s="240"/>
      <c r="FX61" s="240"/>
      <c r="FY61" s="240"/>
      <c r="FZ61" s="240"/>
      <c r="GA61" s="240"/>
      <c r="GB61" s="240"/>
      <c r="GC61" s="240"/>
      <c r="GD61" s="240"/>
      <c r="GE61" s="240"/>
      <c r="GF61" s="240"/>
      <c r="GG61" s="240"/>
      <c r="GH61" s="240"/>
      <c r="GI61" s="240"/>
      <c r="GJ61" s="240"/>
      <c r="GK61" s="240"/>
      <c r="GL61" s="240"/>
      <c r="GM61" s="240"/>
      <c r="GN61" s="240"/>
      <c r="GO61" s="240"/>
      <c r="GP61" s="240"/>
      <c r="GQ61" s="240"/>
      <c r="GR61" s="240"/>
      <c r="GS61" s="240"/>
      <c r="GT61" s="240"/>
      <c r="GU61" s="240"/>
      <c r="GV61" s="240"/>
      <c r="GW61" s="240"/>
      <c r="GX61" s="240"/>
      <c r="GY61" s="240"/>
      <c r="GZ61" s="240"/>
      <c r="HA61" s="240"/>
      <c r="HB61" s="240"/>
      <c r="HC61" s="240"/>
      <c r="HD61" s="240"/>
      <c r="HE61" s="240"/>
      <c r="HF61" s="240"/>
      <c r="HG61" s="240"/>
      <c r="HH61" s="240"/>
      <c r="HI61" s="240"/>
      <c r="HJ61" s="240"/>
      <c r="HK61" s="240"/>
      <c r="HL61" s="240"/>
      <c r="HM61" s="240"/>
      <c r="HN61" s="240"/>
      <c r="HO61" s="240"/>
      <c r="HP61" s="240"/>
      <c r="HQ61" s="240"/>
      <c r="HR61" s="240"/>
      <c r="HS61" s="240"/>
      <c r="HT61" s="240"/>
      <c r="HU61" s="240"/>
      <c r="HV61" s="240"/>
      <c r="HW61" s="240"/>
      <c r="HX61" s="240"/>
      <c r="HY61" s="240"/>
      <c r="HZ61" s="240"/>
      <c r="IA61" s="240"/>
      <c r="IB61" s="240"/>
      <c r="IC61" s="240"/>
      <c r="ID61" s="240"/>
      <c r="IE61" s="240"/>
      <c r="IF61" s="240"/>
      <c r="IG61" s="240"/>
      <c r="IH61" s="240"/>
      <c r="II61" s="240"/>
      <c r="IJ61" s="240"/>
      <c r="IK61" s="240"/>
      <c r="IL61" s="240"/>
      <c r="IM61" s="240"/>
      <c r="IN61" s="240"/>
      <c r="IO61" s="240"/>
      <c r="IP61" s="240"/>
      <c r="IQ61" s="240"/>
      <c r="IR61" s="240"/>
      <c r="IS61" s="240"/>
      <c r="IT61" s="240"/>
    </row>
    <row r="62" spans="1:254" s="258" customFormat="1" ht="18" customHeight="1">
      <c r="A62" s="273" t="s">
        <v>6</v>
      </c>
      <c r="B62" s="278" t="s">
        <v>172</v>
      </c>
      <c r="C62" s="252" t="s">
        <v>165</v>
      </c>
      <c r="D62" s="260">
        <v>60</v>
      </c>
      <c r="E62" s="260">
        <v>62</v>
      </c>
      <c r="F62" s="254">
        <v>60</v>
      </c>
      <c r="G62" s="261">
        <v>60</v>
      </c>
      <c r="H62" s="260"/>
      <c r="I62" s="260"/>
      <c r="J62" s="260"/>
      <c r="K62" s="260"/>
      <c r="L62" s="260"/>
      <c r="M62" s="260"/>
      <c r="N62" s="260"/>
      <c r="O62" s="260"/>
      <c r="P62" s="260"/>
      <c r="Q62" s="260"/>
      <c r="R62" s="260"/>
      <c r="S62" s="260"/>
      <c r="T62" s="260"/>
      <c r="U62" s="260"/>
      <c r="V62" s="260"/>
      <c r="W62" s="260"/>
      <c r="X62" s="260"/>
      <c r="Y62" s="260"/>
      <c r="Z62" s="260"/>
      <c r="AA62" s="384"/>
      <c r="AB62" s="346"/>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c r="IO62" s="257"/>
      <c r="IP62" s="257"/>
      <c r="IQ62" s="257"/>
      <c r="IR62" s="257"/>
      <c r="IS62" s="257"/>
      <c r="IT62" s="257"/>
    </row>
    <row r="63" spans="1:254" ht="15.75">
      <c r="A63" s="263"/>
      <c r="B63" s="275" t="s">
        <v>171</v>
      </c>
      <c r="C63" s="263" t="s">
        <v>12</v>
      </c>
      <c r="D63" s="271">
        <v>77.48</v>
      </c>
      <c r="E63" s="271">
        <v>79.6</v>
      </c>
      <c r="F63" s="266">
        <v>79.6</v>
      </c>
      <c r="G63" s="267">
        <v>79.7</v>
      </c>
      <c r="H63" s="271"/>
      <c r="I63" s="271"/>
      <c r="J63" s="271"/>
      <c r="K63" s="271"/>
      <c r="L63" s="271"/>
      <c r="M63" s="271"/>
      <c r="N63" s="271"/>
      <c r="O63" s="271"/>
      <c r="P63" s="271"/>
      <c r="Q63" s="271"/>
      <c r="R63" s="271"/>
      <c r="S63" s="271"/>
      <c r="T63" s="271"/>
      <c r="U63" s="271"/>
      <c r="V63" s="271"/>
      <c r="W63" s="271"/>
      <c r="X63" s="271"/>
      <c r="Y63" s="271"/>
      <c r="Z63" s="271"/>
      <c r="AA63" s="384"/>
      <c r="AB63" s="346"/>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c r="EI63" s="240"/>
      <c r="EJ63" s="240"/>
      <c r="EK63" s="240"/>
      <c r="EL63" s="240"/>
      <c r="EM63" s="240"/>
      <c r="EN63" s="240"/>
      <c r="EO63" s="240"/>
      <c r="EP63" s="240"/>
      <c r="EQ63" s="240"/>
      <c r="ER63" s="240"/>
      <c r="ES63" s="240"/>
      <c r="ET63" s="240"/>
      <c r="EU63" s="240"/>
      <c r="EV63" s="240"/>
      <c r="EW63" s="240"/>
      <c r="EX63" s="240"/>
      <c r="EY63" s="240"/>
      <c r="EZ63" s="240"/>
      <c r="FA63" s="240"/>
      <c r="FB63" s="240"/>
      <c r="FC63" s="240"/>
      <c r="FD63" s="240"/>
      <c r="FE63" s="240"/>
      <c r="FF63" s="240"/>
      <c r="FG63" s="240"/>
      <c r="FH63" s="240"/>
      <c r="FI63" s="240"/>
      <c r="FJ63" s="240"/>
      <c r="FK63" s="240"/>
      <c r="FL63" s="240"/>
      <c r="FM63" s="240"/>
      <c r="FN63" s="240"/>
      <c r="FO63" s="240"/>
      <c r="FP63" s="240"/>
      <c r="FQ63" s="240"/>
      <c r="FR63" s="240"/>
      <c r="FS63" s="240"/>
      <c r="FT63" s="240"/>
      <c r="FU63" s="240"/>
      <c r="FV63" s="240"/>
      <c r="FW63" s="240"/>
      <c r="FX63" s="240"/>
      <c r="FY63" s="240"/>
      <c r="FZ63" s="240"/>
      <c r="GA63" s="240"/>
      <c r="GB63" s="240"/>
      <c r="GC63" s="240"/>
      <c r="GD63" s="240"/>
      <c r="GE63" s="240"/>
      <c r="GF63" s="240"/>
      <c r="GG63" s="240"/>
      <c r="GH63" s="240"/>
      <c r="GI63" s="240"/>
      <c r="GJ63" s="240"/>
      <c r="GK63" s="240"/>
      <c r="GL63" s="240"/>
      <c r="GM63" s="240"/>
      <c r="GN63" s="240"/>
      <c r="GO63" s="240"/>
      <c r="GP63" s="240"/>
      <c r="GQ63" s="240"/>
      <c r="GR63" s="240"/>
      <c r="GS63" s="240"/>
      <c r="GT63" s="240"/>
      <c r="GU63" s="240"/>
      <c r="GV63" s="240"/>
      <c r="GW63" s="240"/>
      <c r="GX63" s="240"/>
      <c r="GY63" s="240"/>
      <c r="GZ63" s="240"/>
      <c r="HA63" s="240"/>
      <c r="HB63" s="240"/>
      <c r="HC63" s="240"/>
      <c r="HD63" s="240"/>
      <c r="HE63" s="240"/>
      <c r="HF63" s="240"/>
      <c r="HG63" s="240"/>
      <c r="HH63" s="240"/>
      <c r="HI63" s="240"/>
      <c r="HJ63" s="240"/>
      <c r="HK63" s="240"/>
      <c r="HL63" s="240"/>
      <c r="HM63" s="240"/>
      <c r="HN63" s="240"/>
      <c r="HO63" s="240"/>
      <c r="HP63" s="240"/>
      <c r="HQ63" s="240"/>
      <c r="HR63" s="240"/>
      <c r="HS63" s="240"/>
      <c r="HT63" s="240"/>
      <c r="HU63" s="240"/>
      <c r="HV63" s="240"/>
      <c r="HW63" s="240"/>
      <c r="HX63" s="240"/>
      <c r="HY63" s="240"/>
      <c r="HZ63" s="240"/>
      <c r="IA63" s="240"/>
      <c r="IB63" s="240"/>
      <c r="IC63" s="240"/>
      <c r="ID63" s="240"/>
      <c r="IE63" s="240"/>
      <c r="IF63" s="240"/>
      <c r="IG63" s="240"/>
      <c r="IH63" s="240"/>
      <c r="II63" s="240"/>
      <c r="IJ63" s="240"/>
      <c r="IK63" s="240"/>
      <c r="IL63" s="240"/>
      <c r="IM63" s="240"/>
      <c r="IN63" s="240"/>
      <c r="IO63" s="240"/>
      <c r="IP63" s="240"/>
      <c r="IQ63" s="240"/>
      <c r="IR63" s="240"/>
      <c r="IS63" s="240"/>
      <c r="IT63" s="240"/>
    </row>
    <row r="64" spans="1:254" ht="21" customHeight="1">
      <c r="A64" s="263"/>
      <c r="B64" s="275" t="s">
        <v>170</v>
      </c>
      <c r="C64" s="263" t="s">
        <v>12</v>
      </c>
      <c r="D64" s="271">
        <v>72.7</v>
      </c>
      <c r="E64" s="271">
        <v>72.7</v>
      </c>
      <c r="F64" s="266">
        <v>72.7</v>
      </c>
      <c r="G64" s="267">
        <v>72.8</v>
      </c>
      <c r="H64" s="271"/>
      <c r="I64" s="271"/>
      <c r="J64" s="271"/>
      <c r="K64" s="271"/>
      <c r="L64" s="271"/>
      <c r="M64" s="271"/>
      <c r="N64" s="271"/>
      <c r="O64" s="271"/>
      <c r="P64" s="271"/>
      <c r="Q64" s="271"/>
      <c r="R64" s="271"/>
      <c r="S64" s="271"/>
      <c r="T64" s="271"/>
      <c r="U64" s="271"/>
      <c r="V64" s="271"/>
      <c r="W64" s="271"/>
      <c r="X64" s="271"/>
      <c r="Y64" s="271"/>
      <c r="Z64" s="271"/>
      <c r="AA64" s="384"/>
      <c r="AB64" s="346"/>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c r="CO64" s="240"/>
      <c r="CP64" s="240"/>
      <c r="CQ64" s="240"/>
      <c r="CR64" s="240"/>
      <c r="CS64" s="240"/>
      <c r="CT64" s="240"/>
      <c r="CU64" s="240"/>
      <c r="CV64" s="240"/>
      <c r="CW64" s="240"/>
      <c r="CX64" s="240"/>
      <c r="CY64" s="240"/>
      <c r="CZ64" s="240"/>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c r="EC64" s="240"/>
      <c r="ED64" s="240"/>
      <c r="EE64" s="240"/>
      <c r="EF64" s="240"/>
      <c r="EG64" s="240"/>
      <c r="EH64" s="240"/>
      <c r="EI64" s="240"/>
      <c r="EJ64" s="240"/>
      <c r="EK64" s="240"/>
      <c r="EL64" s="240"/>
      <c r="EM64" s="240"/>
      <c r="EN64" s="240"/>
      <c r="EO64" s="240"/>
      <c r="EP64" s="240"/>
      <c r="EQ64" s="240"/>
      <c r="ER64" s="240"/>
      <c r="ES64" s="240"/>
      <c r="ET64" s="240"/>
      <c r="EU64" s="240"/>
      <c r="EV64" s="240"/>
      <c r="EW64" s="240"/>
      <c r="EX64" s="240"/>
      <c r="EY64" s="240"/>
      <c r="EZ64" s="240"/>
      <c r="FA64" s="240"/>
      <c r="FB64" s="240"/>
      <c r="FC64" s="240"/>
      <c r="FD64" s="240"/>
      <c r="FE64" s="240"/>
      <c r="FF64" s="240"/>
      <c r="FG64" s="240"/>
      <c r="FH64" s="240"/>
      <c r="FI64" s="240"/>
      <c r="FJ64" s="240"/>
      <c r="FK64" s="240"/>
      <c r="FL64" s="240"/>
      <c r="FM64" s="240"/>
      <c r="FN64" s="240"/>
      <c r="FO64" s="240"/>
      <c r="FP64" s="240"/>
      <c r="FQ64" s="240"/>
      <c r="FR64" s="240"/>
      <c r="FS64" s="240"/>
      <c r="FT64" s="240"/>
      <c r="FU64" s="240"/>
      <c r="FV64" s="240"/>
      <c r="FW64" s="240"/>
      <c r="FX64" s="240"/>
      <c r="FY64" s="240"/>
      <c r="FZ64" s="240"/>
      <c r="GA64" s="240"/>
      <c r="GB64" s="240"/>
      <c r="GC64" s="240"/>
      <c r="GD64" s="240"/>
      <c r="GE64" s="240"/>
      <c r="GF64" s="240"/>
      <c r="GG64" s="240"/>
      <c r="GH64" s="240"/>
      <c r="GI64" s="240"/>
      <c r="GJ64" s="240"/>
      <c r="GK64" s="240"/>
      <c r="GL64" s="240"/>
      <c r="GM64" s="240"/>
      <c r="GN64" s="240"/>
      <c r="GO64" s="240"/>
      <c r="GP64" s="240"/>
      <c r="GQ64" s="240"/>
      <c r="GR64" s="240"/>
      <c r="GS64" s="240"/>
      <c r="GT64" s="240"/>
      <c r="GU64" s="240"/>
      <c r="GV64" s="240"/>
      <c r="GW64" s="240"/>
      <c r="GX64" s="240"/>
      <c r="GY64" s="240"/>
      <c r="GZ64" s="240"/>
      <c r="HA64" s="240"/>
      <c r="HB64" s="240"/>
      <c r="HC64" s="240"/>
      <c r="HD64" s="240"/>
      <c r="HE64" s="240"/>
      <c r="HF64" s="240"/>
      <c r="HG64" s="240"/>
      <c r="HH64" s="240"/>
      <c r="HI64" s="240"/>
      <c r="HJ64" s="240"/>
      <c r="HK64" s="240"/>
      <c r="HL64" s="240"/>
      <c r="HM64" s="240"/>
      <c r="HN64" s="240"/>
      <c r="HO64" s="240"/>
      <c r="HP64" s="240"/>
      <c r="HQ64" s="240"/>
      <c r="HR64" s="240"/>
      <c r="HS64" s="240"/>
      <c r="HT64" s="240"/>
      <c r="HU64" s="240"/>
      <c r="HV64" s="240"/>
      <c r="HW64" s="240"/>
      <c r="HX64" s="240"/>
      <c r="HY64" s="240"/>
      <c r="HZ64" s="240"/>
      <c r="IA64" s="240"/>
      <c r="IB64" s="240"/>
      <c r="IC64" s="240"/>
      <c r="ID64" s="240"/>
      <c r="IE64" s="240"/>
      <c r="IF64" s="240"/>
      <c r="IG64" s="240"/>
      <c r="IH64" s="240"/>
      <c r="II64" s="240"/>
      <c r="IJ64" s="240"/>
      <c r="IK64" s="240"/>
      <c r="IL64" s="240"/>
      <c r="IM64" s="240"/>
      <c r="IN64" s="240"/>
      <c r="IO64" s="240"/>
      <c r="IP64" s="240"/>
      <c r="IQ64" s="240"/>
      <c r="IR64" s="240"/>
      <c r="IS64" s="240"/>
      <c r="IT64" s="240"/>
    </row>
    <row r="65" spans="1:254" ht="18" customHeight="1">
      <c r="A65" s="263"/>
      <c r="B65" s="275" t="s">
        <v>169</v>
      </c>
      <c r="C65" s="263" t="s">
        <v>12</v>
      </c>
      <c r="D65" s="271">
        <v>46.8</v>
      </c>
      <c r="E65" s="271">
        <v>43</v>
      </c>
      <c r="F65" s="266">
        <v>43</v>
      </c>
      <c r="G65" s="267">
        <v>43</v>
      </c>
      <c r="H65" s="271"/>
      <c r="I65" s="271"/>
      <c r="J65" s="271"/>
      <c r="K65" s="271"/>
      <c r="L65" s="271"/>
      <c r="M65" s="271"/>
      <c r="N65" s="271"/>
      <c r="O65" s="271"/>
      <c r="P65" s="271"/>
      <c r="Q65" s="271"/>
      <c r="R65" s="271"/>
      <c r="S65" s="271"/>
      <c r="T65" s="271"/>
      <c r="U65" s="271"/>
      <c r="V65" s="271"/>
      <c r="W65" s="271"/>
      <c r="X65" s="271"/>
      <c r="Y65" s="271"/>
      <c r="Z65" s="271"/>
      <c r="AA65" s="384"/>
      <c r="AB65" s="346"/>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c r="EI65" s="240"/>
      <c r="EJ65" s="240"/>
      <c r="EK65" s="240"/>
      <c r="EL65" s="240"/>
      <c r="EM65" s="240"/>
      <c r="EN65" s="240"/>
      <c r="EO65" s="240"/>
      <c r="EP65" s="240"/>
      <c r="EQ65" s="240"/>
      <c r="ER65" s="240"/>
      <c r="ES65" s="240"/>
      <c r="ET65" s="240"/>
      <c r="EU65" s="240"/>
      <c r="EV65" s="240"/>
      <c r="EW65" s="240"/>
      <c r="EX65" s="240"/>
      <c r="EY65" s="240"/>
      <c r="EZ65" s="240"/>
      <c r="FA65" s="240"/>
      <c r="FB65" s="240"/>
      <c r="FC65" s="240"/>
      <c r="FD65" s="240"/>
      <c r="FE65" s="240"/>
      <c r="FF65" s="240"/>
      <c r="FG65" s="240"/>
      <c r="FH65" s="240"/>
      <c r="FI65" s="240"/>
      <c r="FJ65" s="240"/>
      <c r="FK65" s="240"/>
      <c r="FL65" s="240"/>
      <c r="FM65" s="240"/>
      <c r="FN65" s="240"/>
      <c r="FO65" s="240"/>
      <c r="FP65" s="240"/>
      <c r="FQ65" s="240"/>
      <c r="FR65" s="240"/>
      <c r="FS65" s="240"/>
      <c r="FT65" s="240"/>
      <c r="FU65" s="240"/>
      <c r="FV65" s="240"/>
      <c r="FW65" s="240"/>
      <c r="FX65" s="240"/>
      <c r="FY65" s="240"/>
      <c r="FZ65" s="240"/>
      <c r="GA65" s="240"/>
      <c r="GB65" s="240"/>
      <c r="GC65" s="240"/>
      <c r="GD65" s="240"/>
      <c r="GE65" s="240"/>
      <c r="GF65" s="240"/>
      <c r="GG65" s="240"/>
      <c r="GH65" s="240"/>
      <c r="GI65" s="240"/>
      <c r="GJ65" s="240"/>
      <c r="GK65" s="240"/>
      <c r="GL65" s="240"/>
      <c r="GM65" s="240"/>
      <c r="GN65" s="240"/>
      <c r="GO65" s="240"/>
      <c r="GP65" s="240"/>
      <c r="GQ65" s="240"/>
      <c r="GR65" s="240"/>
      <c r="GS65" s="240"/>
      <c r="GT65" s="240"/>
      <c r="GU65" s="240"/>
      <c r="GV65" s="240"/>
      <c r="GW65" s="240"/>
      <c r="GX65" s="240"/>
      <c r="GY65" s="240"/>
      <c r="GZ65" s="240"/>
      <c r="HA65" s="240"/>
      <c r="HB65" s="240"/>
      <c r="HC65" s="240"/>
      <c r="HD65" s="240"/>
      <c r="HE65" s="240"/>
      <c r="HF65" s="240"/>
      <c r="HG65" s="240"/>
      <c r="HH65" s="240"/>
      <c r="HI65" s="240"/>
      <c r="HJ65" s="240"/>
      <c r="HK65" s="240"/>
      <c r="HL65" s="240"/>
      <c r="HM65" s="240"/>
      <c r="HN65" s="240"/>
      <c r="HO65" s="240"/>
      <c r="HP65" s="240"/>
      <c r="HQ65" s="240"/>
      <c r="HR65" s="240"/>
      <c r="HS65" s="240"/>
      <c r="HT65" s="240"/>
      <c r="HU65" s="240"/>
      <c r="HV65" s="240"/>
      <c r="HW65" s="240"/>
      <c r="HX65" s="240"/>
      <c r="HY65" s="240"/>
      <c r="HZ65" s="240"/>
      <c r="IA65" s="240"/>
      <c r="IB65" s="240"/>
      <c r="IC65" s="240"/>
      <c r="ID65" s="240"/>
      <c r="IE65" s="240"/>
      <c r="IF65" s="240"/>
      <c r="IG65" s="240"/>
      <c r="IH65" s="240"/>
      <c r="II65" s="240"/>
      <c r="IJ65" s="240"/>
      <c r="IK65" s="240"/>
      <c r="IL65" s="240"/>
      <c r="IM65" s="240"/>
      <c r="IN65" s="240"/>
      <c r="IO65" s="240"/>
      <c r="IP65" s="240"/>
      <c r="IQ65" s="240"/>
      <c r="IR65" s="240"/>
      <c r="IS65" s="240"/>
      <c r="IT65" s="240"/>
    </row>
    <row r="66" spans="1:254" ht="15.75">
      <c r="A66" s="263"/>
      <c r="B66" s="264" t="s">
        <v>168</v>
      </c>
      <c r="C66" s="263" t="s">
        <v>12</v>
      </c>
      <c r="D66" s="271">
        <v>4.44</v>
      </c>
      <c r="E66" s="271">
        <v>3.2</v>
      </c>
      <c r="F66" s="266">
        <v>3.2</v>
      </c>
      <c r="G66" s="267">
        <v>3.2</v>
      </c>
      <c r="H66" s="271"/>
      <c r="I66" s="271"/>
      <c r="J66" s="271"/>
      <c r="K66" s="271"/>
      <c r="L66" s="271"/>
      <c r="M66" s="271"/>
      <c r="N66" s="271"/>
      <c r="O66" s="271"/>
      <c r="P66" s="271"/>
      <c r="Q66" s="271"/>
      <c r="R66" s="271"/>
      <c r="S66" s="271"/>
      <c r="T66" s="271"/>
      <c r="U66" s="271"/>
      <c r="V66" s="271"/>
      <c r="W66" s="271"/>
      <c r="X66" s="271"/>
      <c r="Y66" s="271"/>
      <c r="Z66" s="271"/>
      <c r="AA66" s="384"/>
      <c r="AB66" s="346"/>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240"/>
      <c r="GF66" s="240"/>
      <c r="GG66" s="240"/>
      <c r="GH66" s="240"/>
      <c r="GI66" s="240"/>
      <c r="GJ66" s="240"/>
      <c r="GK66" s="240"/>
      <c r="GL66" s="240"/>
      <c r="GM66" s="240"/>
      <c r="GN66" s="240"/>
      <c r="GO66" s="240"/>
      <c r="GP66" s="240"/>
      <c r="GQ66" s="240"/>
      <c r="GR66" s="240"/>
      <c r="GS66" s="240"/>
      <c r="GT66" s="240"/>
      <c r="GU66" s="240"/>
      <c r="GV66" s="240"/>
      <c r="GW66" s="240"/>
      <c r="GX66" s="240"/>
      <c r="GY66" s="240"/>
      <c r="GZ66" s="240"/>
      <c r="HA66" s="240"/>
      <c r="HB66" s="240"/>
      <c r="HC66" s="240"/>
      <c r="HD66" s="240"/>
      <c r="HE66" s="240"/>
      <c r="HF66" s="240"/>
      <c r="HG66" s="240"/>
      <c r="HH66" s="240"/>
      <c r="HI66" s="240"/>
      <c r="HJ66" s="240"/>
      <c r="HK66" s="240"/>
      <c r="HL66" s="240"/>
      <c r="HM66" s="240"/>
      <c r="HN66" s="240"/>
      <c r="HO66" s="240"/>
      <c r="HP66" s="240"/>
      <c r="HQ66" s="240"/>
      <c r="HR66" s="240"/>
      <c r="HS66" s="240"/>
      <c r="HT66" s="240"/>
      <c r="HU66" s="240"/>
      <c r="HV66" s="240"/>
      <c r="HW66" s="240"/>
      <c r="HX66" s="240"/>
      <c r="HY66" s="240"/>
      <c r="HZ66" s="240"/>
      <c r="IA66" s="240"/>
      <c r="IB66" s="240"/>
      <c r="IC66" s="240"/>
      <c r="ID66" s="240"/>
      <c r="IE66" s="240"/>
      <c r="IF66" s="240"/>
      <c r="IG66" s="240"/>
      <c r="IH66" s="240"/>
      <c r="II66" s="240"/>
      <c r="IJ66" s="240"/>
      <c r="IK66" s="240"/>
      <c r="IL66" s="240"/>
      <c r="IM66" s="240"/>
      <c r="IN66" s="240"/>
      <c r="IO66" s="240"/>
      <c r="IP66" s="240"/>
      <c r="IQ66" s="240"/>
      <c r="IR66" s="240"/>
      <c r="IS66" s="240"/>
      <c r="IT66" s="240"/>
    </row>
    <row r="67" spans="1:254" ht="18" customHeight="1">
      <c r="A67" s="263"/>
      <c r="B67" s="264" t="s">
        <v>167</v>
      </c>
      <c r="C67" s="263" t="s">
        <v>12</v>
      </c>
      <c r="D67" s="271">
        <v>0.75</v>
      </c>
      <c r="E67" s="271">
        <v>1.6</v>
      </c>
      <c r="F67" s="266">
        <v>1.6</v>
      </c>
      <c r="G67" s="267">
        <v>1.6</v>
      </c>
      <c r="H67" s="271"/>
      <c r="I67" s="271"/>
      <c r="J67" s="271"/>
      <c r="K67" s="271"/>
      <c r="L67" s="271"/>
      <c r="M67" s="271"/>
      <c r="N67" s="271"/>
      <c r="O67" s="271"/>
      <c r="P67" s="271"/>
      <c r="Q67" s="271"/>
      <c r="R67" s="271"/>
      <c r="S67" s="271"/>
      <c r="T67" s="271"/>
      <c r="U67" s="271"/>
      <c r="V67" s="271"/>
      <c r="W67" s="271"/>
      <c r="X67" s="271"/>
      <c r="Y67" s="271"/>
      <c r="Z67" s="271"/>
      <c r="AA67" s="384"/>
      <c r="AB67" s="346"/>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240"/>
      <c r="CF67" s="240"/>
      <c r="CG67" s="240"/>
      <c r="CH67" s="240"/>
      <c r="CI67" s="240"/>
      <c r="CJ67" s="240"/>
      <c r="CK67" s="240"/>
      <c r="CL67" s="240"/>
      <c r="CM67" s="240"/>
      <c r="CN67" s="240"/>
      <c r="CO67" s="240"/>
      <c r="CP67" s="240"/>
      <c r="CQ67" s="240"/>
      <c r="CR67" s="240"/>
      <c r="CS67" s="240"/>
      <c r="CT67" s="240"/>
      <c r="CU67" s="240"/>
      <c r="CV67" s="240"/>
      <c r="CW67" s="240"/>
      <c r="CX67" s="240"/>
      <c r="CY67" s="240"/>
      <c r="CZ67" s="240"/>
      <c r="DA67" s="240"/>
      <c r="DB67" s="240"/>
      <c r="DC67" s="240"/>
      <c r="DD67" s="240"/>
      <c r="DE67" s="240"/>
      <c r="DF67" s="240"/>
      <c r="DG67" s="240"/>
      <c r="DH67" s="240"/>
      <c r="DI67" s="240"/>
      <c r="DJ67" s="240"/>
      <c r="DK67" s="240"/>
      <c r="DL67" s="240"/>
      <c r="DM67" s="240"/>
      <c r="DN67" s="240"/>
      <c r="DO67" s="240"/>
      <c r="DP67" s="240"/>
      <c r="DQ67" s="240"/>
      <c r="DR67" s="240"/>
      <c r="DS67" s="240"/>
      <c r="DT67" s="240"/>
      <c r="DU67" s="240"/>
      <c r="DV67" s="240"/>
      <c r="DW67" s="240"/>
      <c r="DX67" s="240"/>
      <c r="DY67" s="240"/>
      <c r="DZ67" s="240"/>
      <c r="EA67" s="240"/>
      <c r="EB67" s="240"/>
      <c r="EC67" s="240"/>
      <c r="ED67" s="240"/>
      <c r="EE67" s="240"/>
      <c r="EF67" s="240"/>
      <c r="EG67" s="240"/>
      <c r="EH67" s="240"/>
      <c r="EI67" s="240"/>
      <c r="EJ67" s="240"/>
      <c r="EK67" s="240"/>
      <c r="EL67" s="240"/>
      <c r="EM67" s="240"/>
      <c r="EN67" s="240"/>
      <c r="EO67" s="240"/>
      <c r="EP67" s="240"/>
      <c r="EQ67" s="240"/>
      <c r="ER67" s="240"/>
      <c r="ES67" s="240"/>
      <c r="ET67" s="240"/>
      <c r="EU67" s="240"/>
      <c r="EV67" s="240"/>
      <c r="EW67" s="240"/>
      <c r="EX67" s="240"/>
      <c r="EY67" s="240"/>
      <c r="EZ67" s="240"/>
      <c r="FA67" s="240"/>
      <c r="FB67" s="240"/>
      <c r="FC67" s="240"/>
      <c r="FD67" s="240"/>
      <c r="FE67" s="240"/>
      <c r="FF67" s="240"/>
      <c r="FG67" s="240"/>
      <c r="FH67" s="240"/>
      <c r="FI67" s="240"/>
      <c r="FJ67" s="240"/>
      <c r="FK67" s="240"/>
      <c r="FL67" s="240"/>
      <c r="FM67" s="240"/>
      <c r="FN67" s="240"/>
      <c r="FO67" s="240"/>
      <c r="FP67" s="240"/>
      <c r="FQ67" s="240"/>
      <c r="FR67" s="240"/>
      <c r="FS67" s="240"/>
      <c r="FT67" s="240"/>
      <c r="FU67" s="240"/>
      <c r="FV67" s="240"/>
      <c r="FW67" s="240"/>
      <c r="FX67" s="240"/>
      <c r="FY67" s="240"/>
      <c r="FZ67" s="240"/>
      <c r="GA67" s="240"/>
      <c r="GB67" s="240"/>
      <c r="GC67" s="240"/>
      <c r="GD67" s="240"/>
      <c r="GE67" s="240"/>
      <c r="GF67" s="240"/>
      <c r="GG67" s="240"/>
      <c r="GH67" s="240"/>
      <c r="GI67" s="240"/>
      <c r="GJ67" s="240"/>
      <c r="GK67" s="240"/>
      <c r="GL67" s="240"/>
      <c r="GM67" s="240"/>
      <c r="GN67" s="240"/>
      <c r="GO67" s="240"/>
      <c r="GP67" s="240"/>
      <c r="GQ67" s="240"/>
      <c r="GR67" s="240"/>
      <c r="GS67" s="240"/>
      <c r="GT67" s="240"/>
      <c r="GU67" s="240"/>
      <c r="GV67" s="240"/>
      <c r="GW67" s="240"/>
      <c r="GX67" s="240"/>
      <c r="GY67" s="240"/>
      <c r="GZ67" s="240"/>
      <c r="HA67" s="240"/>
      <c r="HB67" s="240"/>
      <c r="HC67" s="240"/>
      <c r="HD67" s="240"/>
      <c r="HE67" s="240"/>
      <c r="HF67" s="240"/>
      <c r="HG67" s="240"/>
      <c r="HH67" s="240"/>
      <c r="HI67" s="240"/>
      <c r="HJ67" s="240"/>
      <c r="HK67" s="240"/>
      <c r="HL67" s="240"/>
      <c r="HM67" s="240"/>
      <c r="HN67" s="240"/>
      <c r="HO67" s="240"/>
      <c r="HP67" s="240"/>
      <c r="HQ67" s="240"/>
      <c r="HR67" s="240"/>
      <c r="HS67" s="240"/>
      <c r="HT67" s="240"/>
      <c r="HU67" s="240"/>
      <c r="HV67" s="240"/>
      <c r="HW67" s="240"/>
      <c r="HX67" s="240"/>
      <c r="HY67" s="240"/>
      <c r="HZ67" s="240"/>
      <c r="IA67" s="240"/>
      <c r="IB67" s="240"/>
      <c r="IC67" s="240"/>
      <c r="ID67" s="240"/>
      <c r="IE67" s="240"/>
      <c r="IF67" s="240"/>
      <c r="IG67" s="240"/>
      <c r="IH67" s="240"/>
      <c r="II67" s="240"/>
      <c r="IJ67" s="240"/>
      <c r="IK67" s="240"/>
      <c r="IL67" s="240"/>
      <c r="IM67" s="240"/>
      <c r="IN67" s="240"/>
      <c r="IO67" s="240"/>
      <c r="IP67" s="240"/>
      <c r="IQ67" s="240"/>
      <c r="IR67" s="240"/>
      <c r="IS67" s="240"/>
      <c r="IT67" s="240"/>
    </row>
    <row r="68" spans="1:254" ht="15.75">
      <c r="A68" s="263"/>
      <c r="B68" s="275" t="s">
        <v>166</v>
      </c>
      <c r="C68" s="263" t="s">
        <v>12</v>
      </c>
      <c r="D68" s="271">
        <v>99.41</v>
      </c>
      <c r="E68" s="271">
        <v>98</v>
      </c>
      <c r="F68" s="266">
        <v>98</v>
      </c>
      <c r="G68" s="267">
        <v>98</v>
      </c>
      <c r="H68" s="271"/>
      <c r="I68" s="271"/>
      <c r="J68" s="271"/>
      <c r="K68" s="271"/>
      <c r="L68" s="271"/>
      <c r="M68" s="271"/>
      <c r="N68" s="271"/>
      <c r="O68" s="271"/>
      <c r="P68" s="271"/>
      <c r="Q68" s="271"/>
      <c r="R68" s="271"/>
      <c r="S68" s="271"/>
      <c r="T68" s="271"/>
      <c r="U68" s="271"/>
      <c r="V68" s="271"/>
      <c r="W68" s="271"/>
      <c r="X68" s="271"/>
      <c r="Y68" s="271"/>
      <c r="Z68" s="271"/>
      <c r="AA68" s="384"/>
      <c r="AB68" s="346"/>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0"/>
      <c r="CG68" s="240"/>
      <c r="CH68" s="240"/>
      <c r="CI68" s="240"/>
      <c r="CJ68" s="240"/>
      <c r="CK68" s="240"/>
      <c r="CL68" s="240"/>
      <c r="CM68" s="240"/>
      <c r="CN68" s="240"/>
      <c r="CO68" s="240"/>
      <c r="CP68" s="240"/>
      <c r="CQ68" s="240"/>
      <c r="CR68" s="240"/>
      <c r="CS68" s="240"/>
      <c r="CT68" s="240"/>
      <c r="CU68" s="240"/>
      <c r="CV68" s="240"/>
      <c r="CW68" s="240"/>
      <c r="CX68" s="240"/>
      <c r="CY68" s="240"/>
      <c r="CZ68" s="240"/>
      <c r="DA68" s="240"/>
      <c r="DB68" s="240"/>
      <c r="DC68" s="240"/>
      <c r="DD68" s="240"/>
      <c r="DE68" s="240"/>
      <c r="DF68" s="240"/>
      <c r="DG68" s="240"/>
      <c r="DH68" s="240"/>
      <c r="DI68" s="240"/>
      <c r="DJ68" s="240"/>
      <c r="DK68" s="240"/>
      <c r="DL68" s="240"/>
      <c r="DM68" s="240"/>
      <c r="DN68" s="240"/>
      <c r="DO68" s="240"/>
      <c r="DP68" s="240"/>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240"/>
      <c r="ER68" s="240"/>
      <c r="ES68" s="240"/>
      <c r="ET68" s="240"/>
      <c r="EU68" s="240"/>
      <c r="EV68" s="240"/>
      <c r="EW68" s="240"/>
      <c r="EX68" s="240"/>
      <c r="EY68" s="240"/>
      <c r="EZ68" s="240"/>
      <c r="FA68" s="240"/>
      <c r="FB68" s="240"/>
      <c r="FC68" s="240"/>
      <c r="FD68" s="240"/>
      <c r="FE68" s="240"/>
      <c r="FF68" s="240"/>
      <c r="FG68" s="240"/>
      <c r="FH68" s="240"/>
      <c r="FI68" s="240"/>
      <c r="FJ68" s="240"/>
      <c r="FK68" s="240"/>
      <c r="FL68" s="240"/>
      <c r="FM68" s="240"/>
      <c r="FN68" s="240"/>
      <c r="FO68" s="240"/>
      <c r="FP68" s="240"/>
      <c r="FQ68" s="240"/>
      <c r="FR68" s="240"/>
      <c r="FS68" s="240"/>
      <c r="FT68" s="240"/>
      <c r="FU68" s="240"/>
      <c r="FV68" s="240"/>
      <c r="FW68" s="240"/>
      <c r="FX68" s="240"/>
      <c r="FY68" s="240"/>
      <c r="FZ68" s="240"/>
      <c r="GA68" s="240"/>
      <c r="GB68" s="240"/>
      <c r="GC68" s="240"/>
      <c r="GD68" s="240"/>
      <c r="GE68" s="240"/>
      <c r="GF68" s="240"/>
      <c r="GG68" s="240"/>
      <c r="GH68" s="240"/>
      <c r="GI68" s="240"/>
      <c r="GJ68" s="240"/>
      <c r="GK68" s="240"/>
      <c r="GL68" s="240"/>
      <c r="GM68" s="240"/>
      <c r="GN68" s="240"/>
      <c r="GO68" s="240"/>
      <c r="GP68" s="240"/>
      <c r="GQ68" s="240"/>
      <c r="GR68" s="240"/>
      <c r="GS68" s="240"/>
      <c r="GT68" s="240"/>
      <c r="GU68" s="240"/>
      <c r="GV68" s="240"/>
      <c r="GW68" s="240"/>
      <c r="GX68" s="240"/>
      <c r="GY68" s="240"/>
      <c r="GZ68" s="240"/>
      <c r="HA68" s="240"/>
      <c r="HB68" s="240"/>
      <c r="HC68" s="240"/>
      <c r="HD68" s="240"/>
      <c r="HE68" s="240"/>
      <c r="HF68" s="240"/>
      <c r="HG68" s="240"/>
      <c r="HH68" s="240"/>
      <c r="HI68" s="240"/>
      <c r="HJ68" s="240"/>
      <c r="HK68" s="240"/>
      <c r="HL68" s="240"/>
      <c r="HM68" s="240"/>
      <c r="HN68" s="240"/>
      <c r="HO68" s="240"/>
      <c r="HP68" s="240"/>
      <c r="HQ68" s="240"/>
      <c r="HR68" s="240"/>
      <c r="HS68" s="240"/>
      <c r="HT68" s="240"/>
      <c r="HU68" s="240"/>
      <c r="HV68" s="240"/>
      <c r="HW68" s="240"/>
      <c r="HX68" s="240"/>
      <c r="HY68" s="240"/>
      <c r="HZ68" s="240"/>
      <c r="IA68" s="240"/>
      <c r="IB68" s="240"/>
      <c r="IC68" s="240"/>
      <c r="ID68" s="240"/>
      <c r="IE68" s="240"/>
      <c r="IF68" s="240"/>
      <c r="IG68" s="240"/>
      <c r="IH68" s="240"/>
      <c r="II68" s="240"/>
      <c r="IJ68" s="240"/>
      <c r="IK68" s="240"/>
      <c r="IL68" s="240"/>
      <c r="IM68" s="240"/>
      <c r="IN68" s="240"/>
      <c r="IO68" s="240"/>
      <c r="IP68" s="240"/>
      <c r="IQ68" s="240"/>
      <c r="IR68" s="240"/>
      <c r="IS68" s="240"/>
      <c r="IT68" s="240"/>
    </row>
    <row r="69" spans="1:28" s="258" customFormat="1" ht="18" customHeight="1">
      <c r="A69" s="252" t="s">
        <v>45</v>
      </c>
      <c r="B69" s="259" t="s">
        <v>335</v>
      </c>
      <c r="C69" s="252"/>
      <c r="D69" s="254">
        <f>D70+D71</f>
        <v>367</v>
      </c>
      <c r="E69" s="254">
        <f>E70+E71</f>
        <v>217</v>
      </c>
      <c r="F69" s="254">
        <f>F70+F71</f>
        <v>267</v>
      </c>
      <c r="G69" s="254">
        <f>G70+G71</f>
        <v>250</v>
      </c>
      <c r="H69" s="254"/>
      <c r="I69" s="254"/>
      <c r="J69" s="254"/>
      <c r="K69" s="254"/>
      <c r="L69" s="254"/>
      <c r="M69" s="254"/>
      <c r="N69" s="254"/>
      <c r="O69" s="254"/>
      <c r="P69" s="254"/>
      <c r="Q69" s="254"/>
      <c r="R69" s="254"/>
      <c r="S69" s="254"/>
      <c r="T69" s="254"/>
      <c r="U69" s="254"/>
      <c r="V69" s="254"/>
      <c r="W69" s="254"/>
      <c r="X69" s="254"/>
      <c r="Y69" s="254"/>
      <c r="Z69" s="254"/>
      <c r="AA69" s="384"/>
      <c r="AB69" s="280"/>
    </row>
    <row r="70" spans="1:254" ht="18" customHeight="1">
      <c r="A70" s="252"/>
      <c r="B70" s="275" t="s">
        <v>448</v>
      </c>
      <c r="C70" s="263" t="s">
        <v>163</v>
      </c>
      <c r="D70" s="270">
        <v>243</v>
      </c>
      <c r="E70" s="270">
        <v>117</v>
      </c>
      <c r="F70" s="266">
        <v>117</v>
      </c>
      <c r="G70" s="267">
        <v>100</v>
      </c>
      <c r="H70" s="270"/>
      <c r="I70" s="270"/>
      <c r="J70" s="270"/>
      <c r="K70" s="270"/>
      <c r="L70" s="270"/>
      <c r="M70" s="270"/>
      <c r="N70" s="270"/>
      <c r="O70" s="270"/>
      <c r="P70" s="270"/>
      <c r="Q70" s="270"/>
      <c r="R70" s="270"/>
      <c r="S70" s="270"/>
      <c r="T70" s="270"/>
      <c r="U70" s="270"/>
      <c r="V70" s="270"/>
      <c r="W70" s="270"/>
      <c r="X70" s="270"/>
      <c r="Y70" s="270"/>
      <c r="Z70" s="270"/>
      <c r="AA70" s="384"/>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0"/>
      <c r="BX70" s="240"/>
      <c r="BY70" s="240"/>
      <c r="BZ70" s="240"/>
      <c r="CA70" s="240"/>
      <c r="CB70" s="240"/>
      <c r="CC70" s="240"/>
      <c r="CD70" s="240"/>
      <c r="CE70" s="240"/>
      <c r="CF70" s="240"/>
      <c r="CG70" s="240"/>
      <c r="CH70" s="240"/>
      <c r="CI70" s="240"/>
      <c r="CJ70" s="240"/>
      <c r="CK70" s="240"/>
      <c r="CL70" s="240"/>
      <c r="CM70" s="240"/>
      <c r="CN70" s="240"/>
      <c r="CO70" s="240"/>
      <c r="CP70" s="240"/>
      <c r="CQ70" s="240"/>
      <c r="CR70" s="240"/>
      <c r="CS70" s="240"/>
      <c r="CT70" s="240"/>
      <c r="CU70" s="240"/>
      <c r="CV70" s="240"/>
      <c r="CW70" s="240"/>
      <c r="CX70" s="240"/>
      <c r="CY70" s="240"/>
      <c r="CZ70" s="240"/>
      <c r="DA70" s="240"/>
      <c r="DB70" s="240"/>
      <c r="DC70" s="240"/>
      <c r="DD70" s="240"/>
      <c r="DE70" s="240"/>
      <c r="DF70" s="240"/>
      <c r="DG70" s="240"/>
      <c r="DH70" s="240"/>
      <c r="DI70" s="240"/>
      <c r="DJ70" s="240"/>
      <c r="DK70" s="240"/>
      <c r="DL70" s="240"/>
      <c r="DM70" s="240"/>
      <c r="DN70" s="240"/>
      <c r="DO70" s="240"/>
      <c r="DP70" s="240"/>
      <c r="DQ70" s="240"/>
      <c r="DR70" s="240"/>
      <c r="DS70" s="240"/>
      <c r="DT70" s="240"/>
      <c r="DU70" s="240"/>
      <c r="DV70" s="240"/>
      <c r="DW70" s="240"/>
      <c r="DX70" s="240"/>
      <c r="DY70" s="240"/>
      <c r="DZ70" s="240"/>
      <c r="EA70" s="240"/>
      <c r="EB70" s="240"/>
      <c r="EC70" s="240"/>
      <c r="ED70" s="240"/>
      <c r="EE70" s="240"/>
      <c r="EF70" s="240"/>
      <c r="EG70" s="240"/>
      <c r="EH70" s="240"/>
      <c r="EI70" s="240"/>
      <c r="EJ70" s="240"/>
      <c r="EK70" s="240"/>
      <c r="EL70" s="240"/>
      <c r="EM70" s="240"/>
      <c r="EN70" s="240"/>
      <c r="EO70" s="240"/>
      <c r="EP70" s="240"/>
      <c r="EQ70" s="240"/>
      <c r="ER70" s="240"/>
      <c r="ES70" s="240"/>
      <c r="ET70" s="240"/>
      <c r="EU70" s="240"/>
      <c r="EV70" s="240"/>
      <c r="EW70" s="240"/>
      <c r="EX70" s="240"/>
      <c r="EY70" s="240"/>
      <c r="EZ70" s="240"/>
      <c r="FA70" s="240"/>
      <c r="FB70" s="240"/>
      <c r="FC70" s="240"/>
      <c r="FD70" s="240"/>
      <c r="FE70" s="240"/>
      <c r="FF70" s="240"/>
      <c r="FG70" s="240"/>
      <c r="FH70" s="240"/>
      <c r="FI70" s="240"/>
      <c r="FJ70" s="240"/>
      <c r="FK70" s="240"/>
      <c r="FL70" s="240"/>
      <c r="FM70" s="240"/>
      <c r="FN70" s="240"/>
      <c r="FO70" s="240"/>
      <c r="FP70" s="240"/>
      <c r="FQ70" s="240"/>
      <c r="FR70" s="240"/>
      <c r="FS70" s="240"/>
      <c r="FT70" s="240"/>
      <c r="FU70" s="240"/>
      <c r="FV70" s="240"/>
      <c r="FW70" s="240"/>
      <c r="FX70" s="240"/>
      <c r="FY70" s="240"/>
      <c r="FZ70" s="240"/>
      <c r="GA70" s="240"/>
      <c r="GB70" s="240"/>
      <c r="GC70" s="240"/>
      <c r="GD70" s="240"/>
      <c r="GE70" s="240"/>
      <c r="GF70" s="240"/>
      <c r="GG70" s="240"/>
      <c r="GH70" s="240"/>
      <c r="GI70" s="240"/>
      <c r="GJ70" s="240"/>
      <c r="GK70" s="240"/>
      <c r="GL70" s="240"/>
      <c r="GM70" s="240"/>
      <c r="GN70" s="240"/>
      <c r="GO70" s="240"/>
      <c r="GP70" s="240"/>
      <c r="GQ70" s="240"/>
      <c r="GR70" s="240"/>
      <c r="GS70" s="240"/>
      <c r="GT70" s="240"/>
      <c r="GU70" s="240"/>
      <c r="GV70" s="240"/>
      <c r="GW70" s="240"/>
      <c r="GX70" s="240"/>
      <c r="GY70" s="240"/>
      <c r="GZ70" s="240"/>
      <c r="HA70" s="240"/>
      <c r="HB70" s="240"/>
      <c r="HC70" s="240"/>
      <c r="HD70" s="240"/>
      <c r="HE70" s="240"/>
      <c r="HF70" s="240"/>
      <c r="HG70" s="240"/>
      <c r="HH70" s="240"/>
      <c r="HI70" s="240"/>
      <c r="HJ70" s="240"/>
      <c r="HK70" s="240"/>
      <c r="HL70" s="240"/>
      <c r="HM70" s="240"/>
      <c r="HN70" s="240"/>
      <c r="HO70" s="240"/>
      <c r="HP70" s="240"/>
      <c r="HQ70" s="240"/>
      <c r="HR70" s="240"/>
      <c r="HS70" s="240"/>
      <c r="HT70" s="240"/>
      <c r="HU70" s="240"/>
      <c r="HV70" s="240"/>
      <c r="HW70" s="240"/>
      <c r="HX70" s="240"/>
      <c r="HY70" s="240"/>
      <c r="HZ70" s="240"/>
      <c r="IA70" s="240"/>
      <c r="IB70" s="240"/>
      <c r="IC70" s="240"/>
      <c r="ID70" s="240"/>
      <c r="IE70" s="240"/>
      <c r="IF70" s="240"/>
      <c r="IG70" s="240"/>
      <c r="IH70" s="240"/>
      <c r="II70" s="240"/>
      <c r="IJ70" s="240"/>
      <c r="IK70" s="240"/>
      <c r="IL70" s="240"/>
      <c r="IM70" s="240"/>
      <c r="IN70" s="240"/>
      <c r="IO70" s="240"/>
      <c r="IP70" s="240"/>
      <c r="IQ70" s="240"/>
      <c r="IR70" s="240"/>
      <c r="IS70" s="240"/>
      <c r="IT70" s="240"/>
    </row>
    <row r="71" spans="1:254" ht="18" customHeight="1">
      <c r="A71" s="252"/>
      <c r="B71" s="275" t="s">
        <v>164</v>
      </c>
      <c r="C71" s="263" t="s">
        <v>163</v>
      </c>
      <c r="D71" s="270">
        <v>124</v>
      </c>
      <c r="E71" s="270">
        <v>100</v>
      </c>
      <c r="F71" s="266">
        <v>150</v>
      </c>
      <c r="G71" s="267">
        <v>150</v>
      </c>
      <c r="H71" s="270"/>
      <c r="I71" s="270"/>
      <c r="J71" s="270"/>
      <c r="K71" s="270"/>
      <c r="L71" s="270"/>
      <c r="M71" s="270"/>
      <c r="N71" s="270"/>
      <c r="O71" s="270"/>
      <c r="P71" s="270"/>
      <c r="Q71" s="270"/>
      <c r="R71" s="270"/>
      <c r="S71" s="270"/>
      <c r="T71" s="270"/>
      <c r="U71" s="270"/>
      <c r="V71" s="270"/>
      <c r="W71" s="270"/>
      <c r="X71" s="270"/>
      <c r="Y71" s="270"/>
      <c r="Z71" s="270"/>
      <c r="AA71" s="384"/>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0"/>
      <c r="CC71" s="240"/>
      <c r="CD71" s="240"/>
      <c r="CE71" s="240"/>
      <c r="CF71" s="240"/>
      <c r="CG71" s="240"/>
      <c r="CH71" s="240"/>
      <c r="CI71" s="240"/>
      <c r="CJ71" s="240"/>
      <c r="CK71" s="240"/>
      <c r="CL71" s="240"/>
      <c r="CM71" s="240"/>
      <c r="CN71" s="240"/>
      <c r="CO71" s="240"/>
      <c r="CP71" s="240"/>
      <c r="CQ71" s="240"/>
      <c r="CR71" s="240"/>
      <c r="CS71" s="240"/>
      <c r="CT71" s="240"/>
      <c r="CU71" s="240"/>
      <c r="CV71" s="240"/>
      <c r="CW71" s="240"/>
      <c r="CX71" s="240"/>
      <c r="CY71" s="240"/>
      <c r="CZ71" s="240"/>
      <c r="DA71" s="240"/>
      <c r="DB71" s="240"/>
      <c r="DC71" s="240"/>
      <c r="DD71" s="240"/>
      <c r="DE71" s="240"/>
      <c r="DF71" s="240"/>
      <c r="DG71" s="240"/>
      <c r="DH71" s="240"/>
      <c r="DI71" s="240"/>
      <c r="DJ71" s="240"/>
      <c r="DK71" s="240"/>
      <c r="DL71" s="240"/>
      <c r="DM71" s="240"/>
      <c r="DN71" s="240"/>
      <c r="DO71" s="240"/>
      <c r="DP71" s="240"/>
      <c r="DQ71" s="240"/>
      <c r="DR71" s="240"/>
      <c r="DS71" s="240"/>
      <c r="DT71" s="240"/>
      <c r="DU71" s="240"/>
      <c r="DV71" s="240"/>
      <c r="DW71" s="240"/>
      <c r="DX71" s="240"/>
      <c r="DY71" s="240"/>
      <c r="DZ71" s="240"/>
      <c r="EA71" s="240"/>
      <c r="EB71" s="240"/>
      <c r="EC71" s="240"/>
      <c r="ED71" s="240"/>
      <c r="EE71" s="240"/>
      <c r="EF71" s="240"/>
      <c r="EG71" s="240"/>
      <c r="EH71" s="240"/>
      <c r="EI71" s="240"/>
      <c r="EJ71" s="240"/>
      <c r="EK71" s="240"/>
      <c r="EL71" s="240"/>
      <c r="EM71" s="240"/>
      <c r="EN71" s="240"/>
      <c r="EO71" s="240"/>
      <c r="EP71" s="240"/>
      <c r="EQ71" s="240"/>
      <c r="ER71" s="240"/>
      <c r="ES71" s="240"/>
      <c r="ET71" s="240"/>
      <c r="EU71" s="240"/>
      <c r="EV71" s="240"/>
      <c r="EW71" s="240"/>
      <c r="EX71" s="240"/>
      <c r="EY71" s="240"/>
      <c r="EZ71" s="240"/>
      <c r="FA71" s="240"/>
      <c r="FB71" s="240"/>
      <c r="FC71" s="240"/>
      <c r="FD71" s="240"/>
      <c r="FE71" s="240"/>
      <c r="FF71" s="240"/>
      <c r="FG71" s="240"/>
      <c r="FH71" s="240"/>
      <c r="FI71" s="240"/>
      <c r="FJ71" s="240"/>
      <c r="FK71" s="240"/>
      <c r="FL71" s="240"/>
      <c r="FM71" s="240"/>
      <c r="FN71" s="240"/>
      <c r="FO71" s="240"/>
      <c r="FP71" s="240"/>
      <c r="FQ71" s="240"/>
      <c r="FR71" s="240"/>
      <c r="FS71" s="240"/>
      <c r="FT71" s="240"/>
      <c r="FU71" s="240"/>
      <c r="FV71" s="240"/>
      <c r="FW71" s="240"/>
      <c r="FX71" s="240"/>
      <c r="FY71" s="240"/>
      <c r="FZ71" s="240"/>
      <c r="GA71" s="240"/>
      <c r="GB71" s="240"/>
      <c r="GC71" s="240"/>
      <c r="GD71" s="240"/>
      <c r="GE71" s="240"/>
      <c r="GF71" s="240"/>
      <c r="GG71" s="240"/>
      <c r="GH71" s="240"/>
      <c r="GI71" s="240"/>
      <c r="GJ71" s="240"/>
      <c r="GK71" s="240"/>
      <c r="GL71" s="240"/>
      <c r="GM71" s="240"/>
      <c r="GN71" s="240"/>
      <c r="GO71" s="240"/>
      <c r="GP71" s="240"/>
      <c r="GQ71" s="240"/>
      <c r="GR71" s="240"/>
      <c r="GS71" s="240"/>
      <c r="GT71" s="240"/>
      <c r="GU71" s="240"/>
      <c r="GV71" s="240"/>
      <c r="GW71" s="240"/>
      <c r="GX71" s="240"/>
      <c r="GY71" s="240"/>
      <c r="GZ71" s="240"/>
      <c r="HA71" s="240"/>
      <c r="HB71" s="240"/>
      <c r="HC71" s="240"/>
      <c r="HD71" s="240"/>
      <c r="HE71" s="240"/>
      <c r="HF71" s="240"/>
      <c r="HG71" s="240"/>
      <c r="HH71" s="240"/>
      <c r="HI71" s="240"/>
      <c r="HJ71" s="240"/>
      <c r="HK71" s="240"/>
      <c r="HL71" s="240"/>
      <c r="HM71" s="240"/>
      <c r="HN71" s="240"/>
      <c r="HO71" s="240"/>
      <c r="HP71" s="240"/>
      <c r="HQ71" s="240"/>
      <c r="HR71" s="240"/>
      <c r="HS71" s="240"/>
      <c r="HT71" s="240"/>
      <c r="HU71" s="240"/>
      <c r="HV71" s="240"/>
      <c r="HW71" s="240"/>
      <c r="HX71" s="240"/>
      <c r="HY71" s="240"/>
      <c r="HZ71" s="240"/>
      <c r="IA71" s="240"/>
      <c r="IB71" s="240"/>
      <c r="IC71" s="240"/>
      <c r="ID71" s="240"/>
      <c r="IE71" s="240"/>
      <c r="IF71" s="240"/>
      <c r="IG71" s="240"/>
      <c r="IH71" s="240"/>
      <c r="II71" s="240"/>
      <c r="IJ71" s="240"/>
      <c r="IK71" s="240"/>
      <c r="IL71" s="240"/>
      <c r="IM71" s="240"/>
      <c r="IN71" s="240"/>
      <c r="IO71" s="240"/>
      <c r="IP71" s="240"/>
      <c r="IQ71" s="240"/>
      <c r="IR71" s="240"/>
      <c r="IS71" s="240"/>
      <c r="IT71" s="240"/>
    </row>
    <row r="72" spans="1:254" ht="18" customHeight="1">
      <c r="A72" s="252" t="s">
        <v>48</v>
      </c>
      <c r="B72" s="259" t="s">
        <v>162</v>
      </c>
      <c r="C72" s="252"/>
      <c r="D72" s="274"/>
      <c r="E72" s="271"/>
      <c r="F72" s="266"/>
      <c r="G72" s="267"/>
      <c r="H72" s="274"/>
      <c r="I72" s="274"/>
      <c r="J72" s="274"/>
      <c r="K72" s="274"/>
      <c r="L72" s="274"/>
      <c r="M72" s="274"/>
      <c r="N72" s="274"/>
      <c r="O72" s="274"/>
      <c r="P72" s="274"/>
      <c r="Q72" s="274"/>
      <c r="R72" s="274"/>
      <c r="S72" s="274"/>
      <c r="T72" s="274"/>
      <c r="U72" s="274"/>
      <c r="V72" s="274"/>
      <c r="W72" s="274"/>
      <c r="X72" s="274"/>
      <c r="Y72" s="274"/>
      <c r="Z72" s="274"/>
      <c r="AA72" s="385"/>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c r="EO72" s="257"/>
      <c r="EP72" s="257"/>
      <c r="EQ72" s="257"/>
      <c r="ER72" s="257"/>
      <c r="ES72" s="257"/>
      <c r="ET72" s="257"/>
      <c r="EU72" s="257"/>
      <c r="EV72" s="257"/>
      <c r="EW72" s="257"/>
      <c r="EX72" s="257"/>
      <c r="EY72" s="257"/>
      <c r="EZ72" s="257"/>
      <c r="FA72" s="257"/>
      <c r="FB72" s="257"/>
      <c r="FC72" s="257"/>
      <c r="FD72" s="257"/>
      <c r="FE72" s="257"/>
      <c r="FF72" s="257"/>
      <c r="FG72" s="257"/>
      <c r="FH72" s="257"/>
      <c r="FI72" s="257"/>
      <c r="FJ72" s="257"/>
      <c r="FK72" s="257"/>
      <c r="FL72" s="257"/>
      <c r="FM72" s="257"/>
      <c r="FN72" s="257"/>
      <c r="FO72" s="257"/>
      <c r="FP72" s="257"/>
      <c r="FQ72" s="257"/>
      <c r="FR72" s="257"/>
      <c r="FS72" s="257"/>
      <c r="FT72" s="257"/>
      <c r="FU72" s="257"/>
      <c r="FV72" s="257"/>
      <c r="FW72" s="257"/>
      <c r="FX72" s="257"/>
      <c r="FY72" s="257"/>
      <c r="FZ72" s="257"/>
      <c r="GA72" s="257"/>
      <c r="GB72" s="257"/>
      <c r="GC72" s="257"/>
      <c r="GD72" s="257"/>
      <c r="GE72" s="257"/>
      <c r="GF72" s="257"/>
      <c r="GG72" s="257"/>
      <c r="GH72" s="257"/>
      <c r="GI72" s="257"/>
      <c r="GJ72" s="257"/>
      <c r="GK72" s="257"/>
      <c r="GL72" s="257"/>
      <c r="GM72" s="257"/>
      <c r="GN72" s="257"/>
      <c r="GO72" s="257"/>
      <c r="GP72" s="257"/>
      <c r="GQ72" s="257"/>
      <c r="GR72" s="257"/>
      <c r="GS72" s="257"/>
      <c r="GT72" s="257"/>
      <c r="GU72" s="257"/>
      <c r="GV72" s="257"/>
      <c r="GW72" s="257"/>
      <c r="GX72" s="257"/>
      <c r="GY72" s="257"/>
      <c r="GZ72" s="257"/>
      <c r="HA72" s="257"/>
      <c r="HB72" s="257"/>
      <c r="HC72" s="257"/>
      <c r="HD72" s="257"/>
      <c r="HE72" s="257"/>
      <c r="HF72" s="257"/>
      <c r="HG72" s="257"/>
      <c r="HH72" s="257"/>
      <c r="HI72" s="257"/>
      <c r="HJ72" s="257"/>
      <c r="HK72" s="257"/>
      <c r="HL72" s="257"/>
      <c r="HM72" s="257"/>
      <c r="HN72" s="257"/>
      <c r="HO72" s="257"/>
      <c r="HP72" s="257"/>
      <c r="HQ72" s="257"/>
      <c r="HR72" s="257"/>
      <c r="HS72" s="257"/>
      <c r="HT72" s="257"/>
      <c r="HU72" s="257"/>
      <c r="HV72" s="257"/>
      <c r="HW72" s="257"/>
      <c r="HX72" s="257"/>
      <c r="HY72" s="257"/>
      <c r="HZ72" s="257"/>
      <c r="IA72" s="257"/>
      <c r="IB72" s="257"/>
      <c r="IC72" s="257"/>
      <c r="ID72" s="257"/>
      <c r="IE72" s="257"/>
      <c r="IF72" s="257"/>
      <c r="IG72" s="257"/>
      <c r="IH72" s="257"/>
      <c r="II72" s="257"/>
      <c r="IJ72" s="257"/>
      <c r="IK72" s="257"/>
      <c r="IL72" s="257"/>
      <c r="IM72" s="257"/>
      <c r="IN72" s="257"/>
      <c r="IO72" s="257"/>
      <c r="IP72" s="257"/>
      <c r="IQ72" s="257"/>
      <c r="IR72" s="257"/>
      <c r="IS72" s="257"/>
      <c r="IT72" s="257"/>
    </row>
    <row r="73" spans="1:254" s="258" customFormat="1" ht="18" customHeight="1">
      <c r="A73" s="252"/>
      <c r="B73" s="259" t="s">
        <v>161</v>
      </c>
      <c r="C73" s="252" t="s">
        <v>154</v>
      </c>
      <c r="D73" s="260">
        <v>19</v>
      </c>
      <c r="E73" s="260">
        <v>19</v>
      </c>
      <c r="F73" s="254">
        <v>19</v>
      </c>
      <c r="G73" s="261">
        <v>19</v>
      </c>
      <c r="H73" s="260">
        <v>1</v>
      </c>
      <c r="I73" s="260">
        <v>1</v>
      </c>
      <c r="J73" s="260">
        <v>1</v>
      </c>
      <c r="K73" s="260">
        <v>1</v>
      </c>
      <c r="L73" s="260">
        <v>1</v>
      </c>
      <c r="M73" s="260">
        <v>1</v>
      </c>
      <c r="N73" s="260">
        <v>1</v>
      </c>
      <c r="O73" s="260">
        <v>1</v>
      </c>
      <c r="P73" s="260">
        <v>1</v>
      </c>
      <c r="Q73" s="260">
        <v>1</v>
      </c>
      <c r="R73" s="260">
        <v>1</v>
      </c>
      <c r="S73" s="260">
        <v>1</v>
      </c>
      <c r="T73" s="260">
        <v>1</v>
      </c>
      <c r="U73" s="260">
        <v>1</v>
      </c>
      <c r="V73" s="260">
        <v>1</v>
      </c>
      <c r="W73" s="260">
        <v>1</v>
      </c>
      <c r="X73" s="260">
        <v>1</v>
      </c>
      <c r="Y73" s="260">
        <v>1</v>
      </c>
      <c r="Z73" s="260">
        <v>1</v>
      </c>
      <c r="AA73" s="255"/>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7"/>
      <c r="FU73" s="257"/>
      <c r="FV73" s="257"/>
      <c r="FW73" s="257"/>
      <c r="FX73" s="257"/>
      <c r="FY73" s="257"/>
      <c r="FZ73" s="257"/>
      <c r="GA73" s="257"/>
      <c r="GB73" s="257"/>
      <c r="GC73" s="257"/>
      <c r="GD73" s="257"/>
      <c r="GE73" s="257"/>
      <c r="GF73" s="257"/>
      <c r="GG73" s="257"/>
      <c r="GH73" s="257"/>
      <c r="GI73" s="257"/>
      <c r="GJ73" s="257"/>
      <c r="GK73" s="257"/>
      <c r="GL73" s="257"/>
      <c r="GM73" s="257"/>
      <c r="GN73" s="257"/>
      <c r="GO73" s="257"/>
      <c r="GP73" s="257"/>
      <c r="GQ73" s="257"/>
      <c r="GR73" s="257"/>
      <c r="GS73" s="257"/>
      <c r="GT73" s="257"/>
      <c r="GU73" s="257"/>
      <c r="GV73" s="257"/>
      <c r="GW73" s="257"/>
      <c r="GX73" s="257"/>
      <c r="GY73" s="257"/>
      <c r="GZ73" s="257"/>
      <c r="HA73" s="257"/>
      <c r="HB73" s="257"/>
      <c r="HC73" s="257"/>
      <c r="HD73" s="257"/>
      <c r="HE73" s="257"/>
      <c r="HF73" s="257"/>
      <c r="HG73" s="257"/>
      <c r="HH73" s="257"/>
      <c r="HI73" s="257"/>
      <c r="HJ73" s="257"/>
      <c r="HK73" s="257"/>
      <c r="HL73" s="257"/>
      <c r="HM73" s="257"/>
      <c r="HN73" s="257"/>
      <c r="HO73" s="257"/>
      <c r="HP73" s="257"/>
      <c r="HQ73" s="257"/>
      <c r="HR73" s="257"/>
      <c r="HS73" s="257"/>
      <c r="HT73" s="257"/>
      <c r="HU73" s="257"/>
      <c r="HV73" s="257"/>
      <c r="HW73" s="257"/>
      <c r="HX73" s="257"/>
      <c r="HY73" s="257"/>
      <c r="HZ73" s="257"/>
      <c r="IA73" s="257"/>
      <c r="IB73" s="257"/>
      <c r="IC73" s="257"/>
      <c r="ID73" s="257"/>
      <c r="IE73" s="257"/>
      <c r="IF73" s="257"/>
      <c r="IG73" s="257"/>
      <c r="IH73" s="257"/>
      <c r="II73" s="257"/>
      <c r="IJ73" s="257"/>
      <c r="IK73" s="257"/>
      <c r="IL73" s="257"/>
      <c r="IM73" s="257"/>
      <c r="IN73" s="257"/>
      <c r="IO73" s="257"/>
      <c r="IP73" s="257"/>
      <c r="IQ73" s="257"/>
      <c r="IR73" s="257"/>
      <c r="IS73" s="257"/>
      <c r="IT73" s="257"/>
    </row>
    <row r="74" spans="1:254" ht="18" customHeight="1">
      <c r="A74" s="135">
        <v>1</v>
      </c>
      <c r="B74" s="281" t="s">
        <v>160</v>
      </c>
      <c r="C74" s="263" t="s">
        <v>154</v>
      </c>
      <c r="D74" s="271">
        <v>19</v>
      </c>
      <c r="E74" s="271">
        <v>19</v>
      </c>
      <c r="F74" s="266">
        <v>19</v>
      </c>
      <c r="G74" s="267">
        <v>19</v>
      </c>
      <c r="H74" s="271">
        <v>1</v>
      </c>
      <c r="I74" s="271">
        <v>1</v>
      </c>
      <c r="J74" s="271">
        <v>1</v>
      </c>
      <c r="K74" s="271">
        <v>1</v>
      </c>
      <c r="L74" s="271">
        <v>1</v>
      </c>
      <c r="M74" s="271">
        <v>1</v>
      </c>
      <c r="N74" s="271">
        <v>1</v>
      </c>
      <c r="O74" s="271">
        <v>1</v>
      </c>
      <c r="P74" s="271">
        <v>1</v>
      </c>
      <c r="Q74" s="271">
        <v>1</v>
      </c>
      <c r="R74" s="271">
        <v>1</v>
      </c>
      <c r="S74" s="271">
        <v>1</v>
      </c>
      <c r="T74" s="271">
        <v>1</v>
      </c>
      <c r="U74" s="271">
        <v>1</v>
      </c>
      <c r="V74" s="271">
        <v>1</v>
      </c>
      <c r="W74" s="271">
        <v>1</v>
      </c>
      <c r="X74" s="271">
        <v>1</v>
      </c>
      <c r="Y74" s="271">
        <v>1</v>
      </c>
      <c r="Z74" s="271">
        <v>1</v>
      </c>
      <c r="AA74" s="255"/>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0"/>
      <c r="CC74" s="240"/>
      <c r="CD74" s="240"/>
      <c r="CE74" s="240"/>
      <c r="CF74" s="240"/>
      <c r="CG74" s="240"/>
      <c r="CH74" s="240"/>
      <c r="CI74" s="240"/>
      <c r="CJ74" s="240"/>
      <c r="CK74" s="240"/>
      <c r="CL74" s="240"/>
      <c r="CM74" s="240"/>
      <c r="CN74" s="240"/>
      <c r="CO74" s="240"/>
      <c r="CP74" s="240"/>
      <c r="CQ74" s="240"/>
      <c r="CR74" s="240"/>
      <c r="CS74" s="240"/>
      <c r="CT74" s="240"/>
      <c r="CU74" s="240"/>
      <c r="CV74" s="240"/>
      <c r="CW74" s="240"/>
      <c r="CX74" s="240"/>
      <c r="CY74" s="240"/>
      <c r="CZ74" s="240"/>
      <c r="DA74" s="240"/>
      <c r="DB74" s="240"/>
      <c r="DC74" s="240"/>
      <c r="DD74" s="240"/>
      <c r="DE74" s="240"/>
      <c r="DF74" s="240"/>
      <c r="DG74" s="240"/>
      <c r="DH74" s="240"/>
      <c r="DI74" s="240"/>
      <c r="DJ74" s="240"/>
      <c r="DK74" s="240"/>
      <c r="DL74" s="240"/>
      <c r="DM74" s="240"/>
      <c r="DN74" s="240"/>
      <c r="DO74" s="240"/>
      <c r="DP74" s="240"/>
      <c r="DQ74" s="240"/>
      <c r="DR74" s="240"/>
      <c r="DS74" s="240"/>
      <c r="DT74" s="240"/>
      <c r="DU74" s="240"/>
      <c r="DV74" s="240"/>
      <c r="DW74" s="240"/>
      <c r="DX74" s="240"/>
      <c r="DY74" s="240"/>
      <c r="DZ74" s="240"/>
      <c r="EA74" s="240"/>
      <c r="EB74" s="240"/>
      <c r="EC74" s="240"/>
      <c r="ED74" s="240"/>
      <c r="EE74" s="240"/>
      <c r="EF74" s="240"/>
      <c r="EG74" s="240"/>
      <c r="EH74" s="240"/>
      <c r="EI74" s="240"/>
      <c r="EJ74" s="240"/>
      <c r="EK74" s="240"/>
      <c r="EL74" s="240"/>
      <c r="EM74" s="240"/>
      <c r="EN74" s="240"/>
      <c r="EO74" s="240"/>
      <c r="EP74" s="240"/>
      <c r="EQ74" s="240"/>
      <c r="ER74" s="240"/>
      <c r="ES74" s="240"/>
      <c r="ET74" s="240"/>
      <c r="EU74" s="240"/>
      <c r="EV74" s="240"/>
      <c r="EW74" s="240"/>
      <c r="EX74" s="240"/>
      <c r="EY74" s="240"/>
      <c r="EZ74" s="240"/>
      <c r="FA74" s="240"/>
      <c r="FB74" s="240"/>
      <c r="FC74" s="240"/>
      <c r="FD74" s="240"/>
      <c r="FE74" s="240"/>
      <c r="FF74" s="240"/>
      <c r="FG74" s="240"/>
      <c r="FH74" s="240"/>
      <c r="FI74" s="240"/>
      <c r="FJ74" s="240"/>
      <c r="FK74" s="240"/>
      <c r="FL74" s="240"/>
      <c r="FM74" s="240"/>
      <c r="FN74" s="240"/>
      <c r="FO74" s="240"/>
      <c r="FP74" s="240"/>
      <c r="FQ74" s="240"/>
      <c r="FR74" s="240"/>
      <c r="FS74" s="240"/>
      <c r="FT74" s="240"/>
      <c r="FU74" s="240"/>
      <c r="FV74" s="240"/>
      <c r="FW74" s="240"/>
      <c r="FX74" s="240"/>
      <c r="FY74" s="240"/>
      <c r="FZ74" s="240"/>
      <c r="GA74" s="240"/>
      <c r="GB74" s="240"/>
      <c r="GC74" s="240"/>
      <c r="GD74" s="240"/>
      <c r="GE74" s="240"/>
      <c r="GF74" s="240"/>
      <c r="GG74" s="240"/>
      <c r="GH74" s="240"/>
      <c r="GI74" s="240"/>
      <c r="GJ74" s="240"/>
      <c r="GK74" s="240"/>
      <c r="GL74" s="240"/>
      <c r="GM74" s="240"/>
      <c r="GN74" s="240"/>
      <c r="GO74" s="240"/>
      <c r="GP74" s="240"/>
      <c r="GQ74" s="240"/>
      <c r="GR74" s="240"/>
      <c r="GS74" s="240"/>
      <c r="GT74" s="240"/>
      <c r="GU74" s="240"/>
      <c r="GV74" s="240"/>
      <c r="GW74" s="240"/>
      <c r="GX74" s="240"/>
      <c r="GY74" s="240"/>
      <c r="GZ74" s="240"/>
      <c r="HA74" s="240"/>
      <c r="HB74" s="240"/>
      <c r="HC74" s="240"/>
      <c r="HD74" s="240"/>
      <c r="HE74" s="240"/>
      <c r="HF74" s="240"/>
      <c r="HG74" s="240"/>
      <c r="HH74" s="240"/>
      <c r="HI74" s="240"/>
      <c r="HJ74" s="240"/>
      <c r="HK74" s="240"/>
      <c r="HL74" s="240"/>
      <c r="HM74" s="240"/>
      <c r="HN74" s="240"/>
      <c r="HO74" s="240"/>
      <c r="HP74" s="240"/>
      <c r="HQ74" s="240"/>
      <c r="HR74" s="240"/>
      <c r="HS74" s="240"/>
      <c r="HT74" s="240"/>
      <c r="HU74" s="240"/>
      <c r="HV74" s="240"/>
      <c r="HW74" s="240"/>
      <c r="HX74" s="240"/>
      <c r="HY74" s="240"/>
      <c r="HZ74" s="240"/>
      <c r="IA74" s="240"/>
      <c r="IB74" s="240"/>
      <c r="IC74" s="240"/>
      <c r="ID74" s="240"/>
      <c r="IE74" s="240"/>
      <c r="IF74" s="240"/>
      <c r="IG74" s="240"/>
      <c r="IH74" s="240"/>
      <c r="II74" s="240"/>
      <c r="IJ74" s="240"/>
      <c r="IK74" s="240"/>
      <c r="IL74" s="240"/>
      <c r="IM74" s="240"/>
      <c r="IN74" s="240"/>
      <c r="IO74" s="240"/>
      <c r="IP74" s="240"/>
      <c r="IQ74" s="240"/>
      <c r="IR74" s="240"/>
      <c r="IS74" s="240"/>
      <c r="IT74" s="240"/>
    </row>
    <row r="75" spans="1:254" ht="18" customHeight="1">
      <c r="A75" s="135">
        <v>2</v>
      </c>
      <c r="B75" s="281" t="s">
        <v>319</v>
      </c>
      <c r="C75" s="263" t="s">
        <v>154</v>
      </c>
      <c r="D75" s="271">
        <v>19</v>
      </c>
      <c r="E75" s="271">
        <v>19</v>
      </c>
      <c r="F75" s="266">
        <v>19</v>
      </c>
      <c r="G75" s="267">
        <v>19</v>
      </c>
      <c r="H75" s="271">
        <v>1</v>
      </c>
      <c r="I75" s="271">
        <v>1</v>
      </c>
      <c r="J75" s="271">
        <v>1</v>
      </c>
      <c r="K75" s="271">
        <v>1</v>
      </c>
      <c r="L75" s="271">
        <v>1</v>
      </c>
      <c r="M75" s="271">
        <v>1</v>
      </c>
      <c r="N75" s="271">
        <v>1</v>
      </c>
      <c r="O75" s="271">
        <v>1</v>
      </c>
      <c r="P75" s="271">
        <v>1</v>
      </c>
      <c r="Q75" s="271">
        <v>1</v>
      </c>
      <c r="R75" s="271">
        <v>1</v>
      </c>
      <c r="S75" s="271">
        <v>1</v>
      </c>
      <c r="T75" s="271">
        <v>1</v>
      </c>
      <c r="U75" s="271">
        <v>1</v>
      </c>
      <c r="V75" s="271">
        <v>1</v>
      </c>
      <c r="W75" s="271">
        <v>1</v>
      </c>
      <c r="X75" s="271">
        <v>1</v>
      </c>
      <c r="Y75" s="271">
        <v>1</v>
      </c>
      <c r="Z75" s="271">
        <v>1</v>
      </c>
      <c r="AA75" s="255"/>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c r="BZ75" s="240"/>
      <c r="CA75" s="240"/>
      <c r="CB75" s="240"/>
      <c r="CC75" s="240"/>
      <c r="CD75" s="240"/>
      <c r="CE75" s="240"/>
      <c r="CF75" s="240"/>
      <c r="CG75" s="240"/>
      <c r="CH75" s="240"/>
      <c r="CI75" s="240"/>
      <c r="CJ75" s="240"/>
      <c r="CK75" s="240"/>
      <c r="CL75" s="240"/>
      <c r="CM75" s="240"/>
      <c r="CN75" s="240"/>
      <c r="CO75" s="240"/>
      <c r="CP75" s="240"/>
      <c r="CQ75" s="240"/>
      <c r="CR75" s="240"/>
      <c r="CS75" s="240"/>
      <c r="CT75" s="240"/>
      <c r="CU75" s="240"/>
      <c r="CV75" s="240"/>
      <c r="CW75" s="240"/>
      <c r="CX75" s="240"/>
      <c r="CY75" s="240"/>
      <c r="CZ75" s="240"/>
      <c r="DA75" s="240"/>
      <c r="DB75" s="240"/>
      <c r="DC75" s="240"/>
      <c r="DD75" s="240"/>
      <c r="DE75" s="240"/>
      <c r="DF75" s="240"/>
      <c r="DG75" s="240"/>
      <c r="DH75" s="240"/>
      <c r="DI75" s="240"/>
      <c r="DJ75" s="240"/>
      <c r="DK75" s="240"/>
      <c r="DL75" s="240"/>
      <c r="DM75" s="240"/>
      <c r="DN75" s="240"/>
      <c r="DO75" s="240"/>
      <c r="DP75" s="240"/>
      <c r="DQ75" s="240"/>
      <c r="DR75" s="240"/>
      <c r="DS75" s="240"/>
      <c r="DT75" s="240"/>
      <c r="DU75" s="240"/>
      <c r="DV75" s="240"/>
      <c r="DW75" s="240"/>
      <c r="DX75" s="240"/>
      <c r="DY75" s="240"/>
      <c r="DZ75" s="240"/>
      <c r="EA75" s="240"/>
      <c r="EB75" s="240"/>
      <c r="EC75" s="240"/>
      <c r="ED75" s="240"/>
      <c r="EE75" s="240"/>
      <c r="EF75" s="240"/>
      <c r="EG75" s="240"/>
      <c r="EH75" s="240"/>
      <c r="EI75" s="240"/>
      <c r="EJ75" s="240"/>
      <c r="EK75" s="240"/>
      <c r="EL75" s="240"/>
      <c r="EM75" s="240"/>
      <c r="EN75" s="240"/>
      <c r="EO75" s="240"/>
      <c r="EP75" s="240"/>
      <c r="EQ75" s="240"/>
      <c r="ER75" s="240"/>
      <c r="ES75" s="240"/>
      <c r="ET75" s="240"/>
      <c r="EU75" s="240"/>
      <c r="EV75" s="240"/>
      <c r="EW75" s="240"/>
      <c r="EX75" s="240"/>
      <c r="EY75" s="240"/>
      <c r="EZ75" s="240"/>
      <c r="FA75" s="240"/>
      <c r="FB75" s="240"/>
      <c r="FC75" s="240"/>
      <c r="FD75" s="240"/>
      <c r="FE75" s="240"/>
      <c r="FF75" s="240"/>
      <c r="FG75" s="240"/>
      <c r="FH75" s="240"/>
      <c r="FI75" s="240"/>
      <c r="FJ75" s="240"/>
      <c r="FK75" s="240"/>
      <c r="FL75" s="240"/>
      <c r="FM75" s="240"/>
      <c r="FN75" s="240"/>
      <c r="FO75" s="240"/>
      <c r="FP75" s="240"/>
      <c r="FQ75" s="240"/>
      <c r="FR75" s="240"/>
      <c r="FS75" s="240"/>
      <c r="FT75" s="240"/>
      <c r="FU75" s="240"/>
      <c r="FV75" s="240"/>
      <c r="FW75" s="240"/>
      <c r="FX75" s="240"/>
      <c r="FY75" s="240"/>
      <c r="FZ75" s="240"/>
      <c r="GA75" s="240"/>
      <c r="GB75" s="240"/>
      <c r="GC75" s="240"/>
      <c r="GD75" s="240"/>
      <c r="GE75" s="240"/>
      <c r="GF75" s="240"/>
      <c r="GG75" s="240"/>
      <c r="GH75" s="240"/>
      <c r="GI75" s="240"/>
      <c r="GJ75" s="240"/>
      <c r="GK75" s="240"/>
      <c r="GL75" s="240"/>
      <c r="GM75" s="240"/>
      <c r="GN75" s="240"/>
      <c r="GO75" s="240"/>
      <c r="GP75" s="240"/>
      <c r="GQ75" s="240"/>
      <c r="GR75" s="240"/>
      <c r="GS75" s="240"/>
      <c r="GT75" s="240"/>
      <c r="GU75" s="240"/>
      <c r="GV75" s="240"/>
      <c r="GW75" s="240"/>
      <c r="GX75" s="240"/>
      <c r="GY75" s="240"/>
      <c r="GZ75" s="240"/>
      <c r="HA75" s="240"/>
      <c r="HB75" s="240"/>
      <c r="HC75" s="240"/>
      <c r="HD75" s="240"/>
      <c r="HE75" s="240"/>
      <c r="HF75" s="240"/>
      <c r="HG75" s="240"/>
      <c r="HH75" s="240"/>
      <c r="HI75" s="240"/>
      <c r="HJ75" s="240"/>
      <c r="HK75" s="240"/>
      <c r="HL75" s="240"/>
      <c r="HM75" s="240"/>
      <c r="HN75" s="240"/>
      <c r="HO75" s="240"/>
      <c r="HP75" s="240"/>
      <c r="HQ75" s="240"/>
      <c r="HR75" s="240"/>
      <c r="HS75" s="240"/>
      <c r="HT75" s="240"/>
      <c r="HU75" s="240"/>
      <c r="HV75" s="240"/>
      <c r="HW75" s="240"/>
      <c r="HX75" s="240"/>
      <c r="HY75" s="240"/>
      <c r="HZ75" s="240"/>
      <c r="IA75" s="240"/>
      <c r="IB75" s="240"/>
      <c r="IC75" s="240"/>
      <c r="ID75" s="240"/>
      <c r="IE75" s="240"/>
      <c r="IF75" s="240"/>
      <c r="IG75" s="240"/>
      <c r="IH75" s="240"/>
      <c r="II75" s="240"/>
      <c r="IJ75" s="240"/>
      <c r="IK75" s="240"/>
      <c r="IL75" s="240"/>
      <c r="IM75" s="240"/>
      <c r="IN75" s="240"/>
      <c r="IO75" s="240"/>
      <c r="IP75" s="240"/>
      <c r="IQ75" s="240"/>
      <c r="IR75" s="240"/>
      <c r="IS75" s="240"/>
      <c r="IT75" s="240"/>
    </row>
    <row r="76" spans="1:254" ht="18" customHeight="1">
      <c r="A76" s="135">
        <v>3</v>
      </c>
      <c r="B76" s="281" t="s">
        <v>159</v>
      </c>
      <c r="C76" s="263" t="s">
        <v>154</v>
      </c>
      <c r="D76" s="271">
        <v>19</v>
      </c>
      <c r="E76" s="271">
        <v>19</v>
      </c>
      <c r="F76" s="266">
        <v>19</v>
      </c>
      <c r="G76" s="267">
        <v>19</v>
      </c>
      <c r="H76" s="271">
        <v>1</v>
      </c>
      <c r="I76" s="271">
        <v>1</v>
      </c>
      <c r="J76" s="271">
        <v>1</v>
      </c>
      <c r="K76" s="271">
        <v>1</v>
      </c>
      <c r="L76" s="271">
        <v>1</v>
      </c>
      <c r="M76" s="271">
        <v>1</v>
      </c>
      <c r="N76" s="271">
        <v>1</v>
      </c>
      <c r="O76" s="271">
        <v>1</v>
      </c>
      <c r="P76" s="271">
        <v>1</v>
      </c>
      <c r="Q76" s="271">
        <v>1</v>
      </c>
      <c r="R76" s="271">
        <v>1</v>
      </c>
      <c r="S76" s="271">
        <v>1</v>
      </c>
      <c r="T76" s="271">
        <v>1</v>
      </c>
      <c r="U76" s="271">
        <v>1</v>
      </c>
      <c r="V76" s="271">
        <v>1</v>
      </c>
      <c r="W76" s="271">
        <v>1</v>
      </c>
      <c r="X76" s="271">
        <v>1</v>
      </c>
      <c r="Y76" s="271">
        <v>1</v>
      </c>
      <c r="Z76" s="271">
        <v>1</v>
      </c>
      <c r="AA76" s="268"/>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c r="CO76" s="240"/>
      <c r="CP76" s="240"/>
      <c r="CQ76" s="240"/>
      <c r="CR76" s="240"/>
      <c r="CS76" s="240"/>
      <c r="CT76" s="240"/>
      <c r="CU76" s="240"/>
      <c r="CV76" s="240"/>
      <c r="CW76" s="240"/>
      <c r="CX76" s="240"/>
      <c r="CY76" s="240"/>
      <c r="CZ76" s="240"/>
      <c r="DA76" s="240"/>
      <c r="DB76" s="240"/>
      <c r="DC76" s="240"/>
      <c r="DD76" s="240"/>
      <c r="DE76" s="240"/>
      <c r="DF76" s="240"/>
      <c r="DG76" s="240"/>
      <c r="DH76" s="240"/>
      <c r="DI76" s="240"/>
      <c r="DJ76" s="240"/>
      <c r="DK76" s="240"/>
      <c r="DL76" s="240"/>
      <c r="DM76" s="240"/>
      <c r="DN76" s="240"/>
      <c r="DO76" s="240"/>
      <c r="DP76" s="240"/>
      <c r="DQ76" s="240"/>
      <c r="DR76" s="240"/>
      <c r="DS76" s="240"/>
      <c r="DT76" s="240"/>
      <c r="DU76" s="240"/>
      <c r="DV76" s="240"/>
      <c r="DW76" s="240"/>
      <c r="DX76" s="240"/>
      <c r="DY76" s="240"/>
      <c r="DZ76" s="240"/>
      <c r="EA76" s="240"/>
      <c r="EB76" s="240"/>
      <c r="EC76" s="240"/>
      <c r="ED76" s="240"/>
      <c r="EE76" s="240"/>
      <c r="EF76" s="240"/>
      <c r="EG76" s="240"/>
      <c r="EH76" s="240"/>
      <c r="EI76" s="240"/>
      <c r="EJ76" s="240"/>
      <c r="EK76" s="240"/>
      <c r="EL76" s="240"/>
      <c r="EM76" s="240"/>
      <c r="EN76" s="240"/>
      <c r="EO76" s="240"/>
      <c r="EP76" s="240"/>
      <c r="EQ76" s="240"/>
      <c r="ER76" s="240"/>
      <c r="ES76" s="240"/>
      <c r="ET76" s="240"/>
      <c r="EU76" s="240"/>
      <c r="EV76" s="240"/>
      <c r="EW76" s="240"/>
      <c r="EX76" s="240"/>
      <c r="EY76" s="240"/>
      <c r="EZ76" s="240"/>
      <c r="FA76" s="240"/>
      <c r="FB76" s="240"/>
      <c r="FC76" s="240"/>
      <c r="FD76" s="240"/>
      <c r="FE76" s="240"/>
      <c r="FF76" s="240"/>
      <c r="FG76" s="240"/>
      <c r="FH76" s="240"/>
      <c r="FI76" s="240"/>
      <c r="FJ76" s="240"/>
      <c r="FK76" s="240"/>
      <c r="FL76" s="240"/>
      <c r="FM76" s="240"/>
      <c r="FN76" s="240"/>
      <c r="FO76" s="240"/>
      <c r="FP76" s="240"/>
      <c r="FQ76" s="240"/>
      <c r="FR76" s="240"/>
      <c r="FS76" s="240"/>
      <c r="FT76" s="240"/>
      <c r="FU76" s="240"/>
      <c r="FV76" s="240"/>
      <c r="FW76" s="240"/>
      <c r="FX76" s="240"/>
      <c r="FY76" s="240"/>
      <c r="FZ76" s="240"/>
      <c r="GA76" s="240"/>
      <c r="GB76" s="240"/>
      <c r="GC76" s="240"/>
      <c r="GD76" s="240"/>
      <c r="GE76" s="240"/>
      <c r="GF76" s="240"/>
      <c r="GG76" s="240"/>
      <c r="GH76" s="240"/>
      <c r="GI76" s="240"/>
      <c r="GJ76" s="240"/>
      <c r="GK76" s="240"/>
      <c r="GL76" s="240"/>
      <c r="GM76" s="240"/>
      <c r="GN76" s="240"/>
      <c r="GO76" s="240"/>
      <c r="GP76" s="240"/>
      <c r="GQ76" s="240"/>
      <c r="GR76" s="240"/>
      <c r="GS76" s="240"/>
      <c r="GT76" s="240"/>
      <c r="GU76" s="240"/>
      <c r="GV76" s="240"/>
      <c r="GW76" s="240"/>
      <c r="GX76" s="240"/>
      <c r="GY76" s="240"/>
      <c r="GZ76" s="240"/>
      <c r="HA76" s="240"/>
      <c r="HB76" s="240"/>
      <c r="HC76" s="240"/>
      <c r="HD76" s="240"/>
      <c r="HE76" s="240"/>
      <c r="HF76" s="240"/>
      <c r="HG76" s="240"/>
      <c r="HH76" s="240"/>
      <c r="HI76" s="240"/>
      <c r="HJ76" s="240"/>
      <c r="HK76" s="240"/>
      <c r="HL76" s="240"/>
      <c r="HM76" s="240"/>
      <c r="HN76" s="240"/>
      <c r="HO76" s="240"/>
      <c r="HP76" s="240"/>
      <c r="HQ76" s="240"/>
      <c r="HR76" s="240"/>
      <c r="HS76" s="240"/>
      <c r="HT76" s="240"/>
      <c r="HU76" s="240"/>
      <c r="HV76" s="240"/>
      <c r="HW76" s="240"/>
      <c r="HX76" s="240"/>
      <c r="HY76" s="240"/>
      <c r="HZ76" s="240"/>
      <c r="IA76" s="240"/>
      <c r="IB76" s="240"/>
      <c r="IC76" s="240"/>
      <c r="ID76" s="240"/>
      <c r="IE76" s="240"/>
      <c r="IF76" s="240"/>
      <c r="IG76" s="240"/>
      <c r="IH76" s="240"/>
      <c r="II76" s="240"/>
      <c r="IJ76" s="240"/>
      <c r="IK76" s="240"/>
      <c r="IL76" s="240"/>
      <c r="IM76" s="240"/>
      <c r="IN76" s="240"/>
      <c r="IO76" s="240"/>
      <c r="IP76" s="240"/>
      <c r="IQ76" s="240"/>
      <c r="IR76" s="240"/>
      <c r="IS76" s="240"/>
      <c r="IT76" s="240"/>
    </row>
    <row r="77" spans="1:254" ht="18" customHeight="1">
      <c r="A77" s="135">
        <v>4</v>
      </c>
      <c r="B77" s="281" t="s">
        <v>158</v>
      </c>
      <c r="C77" s="263" t="s">
        <v>154</v>
      </c>
      <c r="D77" s="271">
        <v>19</v>
      </c>
      <c r="E77" s="271">
        <v>19</v>
      </c>
      <c r="F77" s="266">
        <v>19</v>
      </c>
      <c r="G77" s="267">
        <v>19</v>
      </c>
      <c r="H77" s="271">
        <v>1</v>
      </c>
      <c r="I77" s="271">
        <v>1</v>
      </c>
      <c r="J77" s="271">
        <v>1</v>
      </c>
      <c r="K77" s="271">
        <v>1</v>
      </c>
      <c r="L77" s="271">
        <v>1</v>
      </c>
      <c r="M77" s="271">
        <v>1</v>
      </c>
      <c r="N77" s="271">
        <v>1</v>
      </c>
      <c r="O77" s="271">
        <v>1</v>
      </c>
      <c r="P77" s="271">
        <v>1</v>
      </c>
      <c r="Q77" s="271">
        <v>1</v>
      </c>
      <c r="R77" s="271">
        <v>1</v>
      </c>
      <c r="S77" s="271">
        <v>1</v>
      </c>
      <c r="T77" s="271">
        <v>1</v>
      </c>
      <c r="U77" s="271">
        <v>1</v>
      </c>
      <c r="V77" s="271">
        <v>1</v>
      </c>
      <c r="W77" s="271">
        <v>1</v>
      </c>
      <c r="X77" s="271">
        <v>1</v>
      </c>
      <c r="Y77" s="271">
        <v>1</v>
      </c>
      <c r="Z77" s="271">
        <v>1</v>
      </c>
      <c r="AA77" s="268"/>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c r="CO77" s="240"/>
      <c r="CP77" s="240"/>
      <c r="CQ77" s="240"/>
      <c r="CR77" s="240"/>
      <c r="CS77" s="240"/>
      <c r="CT77" s="240"/>
      <c r="CU77" s="240"/>
      <c r="CV77" s="240"/>
      <c r="CW77" s="240"/>
      <c r="CX77" s="240"/>
      <c r="CY77" s="240"/>
      <c r="CZ77" s="240"/>
      <c r="DA77" s="240"/>
      <c r="DB77" s="240"/>
      <c r="DC77" s="240"/>
      <c r="DD77" s="240"/>
      <c r="DE77" s="240"/>
      <c r="DF77" s="240"/>
      <c r="DG77" s="240"/>
      <c r="DH77" s="240"/>
      <c r="DI77" s="240"/>
      <c r="DJ77" s="240"/>
      <c r="DK77" s="240"/>
      <c r="DL77" s="240"/>
      <c r="DM77" s="240"/>
      <c r="DN77" s="240"/>
      <c r="DO77" s="240"/>
      <c r="DP77" s="240"/>
      <c r="DQ77" s="240"/>
      <c r="DR77" s="240"/>
      <c r="DS77" s="240"/>
      <c r="DT77" s="240"/>
      <c r="DU77" s="240"/>
      <c r="DV77" s="240"/>
      <c r="DW77" s="240"/>
      <c r="DX77" s="240"/>
      <c r="DY77" s="240"/>
      <c r="DZ77" s="240"/>
      <c r="EA77" s="240"/>
      <c r="EB77" s="240"/>
      <c r="EC77" s="240"/>
      <c r="ED77" s="240"/>
      <c r="EE77" s="240"/>
      <c r="EF77" s="240"/>
      <c r="EG77" s="240"/>
      <c r="EH77" s="240"/>
      <c r="EI77" s="240"/>
      <c r="EJ77" s="240"/>
      <c r="EK77" s="240"/>
      <c r="EL77" s="240"/>
      <c r="EM77" s="240"/>
      <c r="EN77" s="240"/>
      <c r="EO77" s="240"/>
      <c r="EP77" s="240"/>
      <c r="EQ77" s="240"/>
      <c r="ER77" s="240"/>
      <c r="ES77" s="240"/>
      <c r="ET77" s="240"/>
      <c r="EU77" s="240"/>
      <c r="EV77" s="240"/>
      <c r="EW77" s="240"/>
      <c r="EX77" s="240"/>
      <c r="EY77" s="240"/>
      <c r="EZ77" s="240"/>
      <c r="FA77" s="240"/>
      <c r="FB77" s="240"/>
      <c r="FC77" s="240"/>
      <c r="FD77" s="240"/>
      <c r="FE77" s="240"/>
      <c r="FF77" s="240"/>
      <c r="FG77" s="240"/>
      <c r="FH77" s="240"/>
      <c r="FI77" s="240"/>
      <c r="FJ77" s="240"/>
      <c r="FK77" s="240"/>
      <c r="FL77" s="240"/>
      <c r="FM77" s="240"/>
      <c r="FN77" s="240"/>
      <c r="FO77" s="240"/>
      <c r="FP77" s="240"/>
      <c r="FQ77" s="240"/>
      <c r="FR77" s="240"/>
      <c r="FS77" s="240"/>
      <c r="FT77" s="240"/>
      <c r="FU77" s="240"/>
      <c r="FV77" s="240"/>
      <c r="FW77" s="240"/>
      <c r="FX77" s="240"/>
      <c r="FY77" s="240"/>
      <c r="FZ77" s="240"/>
      <c r="GA77" s="240"/>
      <c r="GB77" s="240"/>
      <c r="GC77" s="240"/>
      <c r="GD77" s="240"/>
      <c r="GE77" s="240"/>
      <c r="GF77" s="240"/>
      <c r="GG77" s="240"/>
      <c r="GH77" s="240"/>
      <c r="GI77" s="240"/>
      <c r="GJ77" s="240"/>
      <c r="GK77" s="240"/>
      <c r="GL77" s="240"/>
      <c r="GM77" s="240"/>
      <c r="GN77" s="240"/>
      <c r="GO77" s="240"/>
      <c r="GP77" s="240"/>
      <c r="GQ77" s="240"/>
      <c r="GR77" s="240"/>
      <c r="GS77" s="240"/>
      <c r="GT77" s="240"/>
      <c r="GU77" s="240"/>
      <c r="GV77" s="240"/>
      <c r="GW77" s="240"/>
      <c r="GX77" s="240"/>
      <c r="GY77" s="240"/>
      <c r="GZ77" s="240"/>
      <c r="HA77" s="240"/>
      <c r="HB77" s="240"/>
      <c r="HC77" s="240"/>
      <c r="HD77" s="240"/>
      <c r="HE77" s="240"/>
      <c r="HF77" s="240"/>
      <c r="HG77" s="240"/>
      <c r="HH77" s="240"/>
      <c r="HI77" s="240"/>
      <c r="HJ77" s="240"/>
      <c r="HK77" s="240"/>
      <c r="HL77" s="240"/>
      <c r="HM77" s="240"/>
      <c r="HN77" s="240"/>
      <c r="HO77" s="240"/>
      <c r="HP77" s="240"/>
      <c r="HQ77" s="240"/>
      <c r="HR77" s="240"/>
      <c r="HS77" s="240"/>
      <c r="HT77" s="240"/>
      <c r="HU77" s="240"/>
      <c r="HV77" s="240"/>
      <c r="HW77" s="240"/>
      <c r="HX77" s="240"/>
      <c r="HY77" s="240"/>
      <c r="HZ77" s="240"/>
      <c r="IA77" s="240"/>
      <c r="IB77" s="240"/>
      <c r="IC77" s="240"/>
      <c r="ID77" s="240"/>
      <c r="IE77" s="240"/>
      <c r="IF77" s="240"/>
      <c r="IG77" s="240"/>
      <c r="IH77" s="240"/>
      <c r="II77" s="240"/>
      <c r="IJ77" s="240"/>
      <c r="IK77" s="240"/>
      <c r="IL77" s="240"/>
      <c r="IM77" s="240"/>
      <c r="IN77" s="240"/>
      <c r="IO77" s="240"/>
      <c r="IP77" s="240"/>
      <c r="IQ77" s="240"/>
      <c r="IR77" s="240"/>
      <c r="IS77" s="240"/>
      <c r="IT77" s="240"/>
    </row>
    <row r="78" spans="1:254" ht="18" customHeight="1">
      <c r="A78" s="135">
        <v>5</v>
      </c>
      <c r="B78" s="281" t="s">
        <v>320</v>
      </c>
      <c r="C78" s="263" t="s">
        <v>154</v>
      </c>
      <c r="D78" s="271">
        <v>19</v>
      </c>
      <c r="E78" s="271">
        <v>19</v>
      </c>
      <c r="F78" s="266">
        <v>19</v>
      </c>
      <c r="G78" s="267">
        <v>19</v>
      </c>
      <c r="H78" s="271">
        <v>1</v>
      </c>
      <c r="I78" s="271">
        <v>1</v>
      </c>
      <c r="J78" s="271">
        <v>1</v>
      </c>
      <c r="K78" s="271">
        <v>1</v>
      </c>
      <c r="L78" s="271">
        <v>1</v>
      </c>
      <c r="M78" s="271">
        <v>1</v>
      </c>
      <c r="N78" s="271">
        <v>1</v>
      </c>
      <c r="O78" s="271">
        <v>1</v>
      </c>
      <c r="P78" s="271">
        <v>1</v>
      </c>
      <c r="Q78" s="271">
        <v>1</v>
      </c>
      <c r="R78" s="271">
        <v>1</v>
      </c>
      <c r="S78" s="271">
        <v>1</v>
      </c>
      <c r="T78" s="271">
        <v>1</v>
      </c>
      <c r="U78" s="271">
        <v>1</v>
      </c>
      <c r="V78" s="271">
        <v>1</v>
      </c>
      <c r="W78" s="271">
        <v>1</v>
      </c>
      <c r="X78" s="271">
        <v>1</v>
      </c>
      <c r="Y78" s="271">
        <v>1</v>
      </c>
      <c r="Z78" s="271">
        <v>1</v>
      </c>
      <c r="AA78" s="268"/>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240"/>
      <c r="DV78" s="240"/>
      <c r="DW78" s="240"/>
      <c r="DX78" s="240"/>
      <c r="DY78" s="240"/>
      <c r="DZ78" s="240"/>
      <c r="EA78" s="240"/>
      <c r="EB78" s="240"/>
      <c r="EC78" s="240"/>
      <c r="ED78" s="240"/>
      <c r="EE78" s="240"/>
      <c r="EF78" s="240"/>
      <c r="EG78" s="240"/>
      <c r="EH78" s="240"/>
      <c r="EI78" s="240"/>
      <c r="EJ78" s="240"/>
      <c r="EK78" s="240"/>
      <c r="EL78" s="240"/>
      <c r="EM78" s="240"/>
      <c r="EN78" s="240"/>
      <c r="EO78" s="240"/>
      <c r="EP78" s="240"/>
      <c r="EQ78" s="240"/>
      <c r="ER78" s="240"/>
      <c r="ES78" s="240"/>
      <c r="ET78" s="240"/>
      <c r="EU78" s="240"/>
      <c r="EV78" s="240"/>
      <c r="EW78" s="240"/>
      <c r="EX78" s="240"/>
      <c r="EY78" s="240"/>
      <c r="EZ78" s="240"/>
      <c r="FA78" s="240"/>
      <c r="FB78" s="240"/>
      <c r="FC78" s="240"/>
      <c r="FD78" s="240"/>
      <c r="FE78" s="240"/>
      <c r="FF78" s="240"/>
      <c r="FG78" s="240"/>
      <c r="FH78" s="240"/>
      <c r="FI78" s="240"/>
      <c r="FJ78" s="240"/>
      <c r="FK78" s="240"/>
      <c r="FL78" s="240"/>
      <c r="FM78" s="240"/>
      <c r="FN78" s="240"/>
      <c r="FO78" s="240"/>
      <c r="FP78" s="240"/>
      <c r="FQ78" s="240"/>
      <c r="FR78" s="240"/>
      <c r="FS78" s="240"/>
      <c r="FT78" s="240"/>
      <c r="FU78" s="240"/>
      <c r="FV78" s="240"/>
      <c r="FW78" s="240"/>
      <c r="FX78" s="240"/>
      <c r="FY78" s="240"/>
      <c r="FZ78" s="240"/>
      <c r="GA78" s="240"/>
      <c r="GB78" s="240"/>
      <c r="GC78" s="240"/>
      <c r="GD78" s="240"/>
      <c r="GE78" s="240"/>
      <c r="GF78" s="240"/>
      <c r="GG78" s="240"/>
      <c r="GH78" s="240"/>
      <c r="GI78" s="240"/>
      <c r="GJ78" s="240"/>
      <c r="GK78" s="240"/>
      <c r="GL78" s="240"/>
      <c r="GM78" s="240"/>
      <c r="GN78" s="240"/>
      <c r="GO78" s="240"/>
      <c r="GP78" s="240"/>
      <c r="GQ78" s="240"/>
      <c r="GR78" s="240"/>
      <c r="GS78" s="240"/>
      <c r="GT78" s="240"/>
      <c r="GU78" s="240"/>
      <c r="GV78" s="240"/>
      <c r="GW78" s="240"/>
      <c r="GX78" s="240"/>
      <c r="GY78" s="240"/>
      <c r="GZ78" s="240"/>
      <c r="HA78" s="240"/>
      <c r="HB78" s="240"/>
      <c r="HC78" s="240"/>
      <c r="HD78" s="240"/>
      <c r="HE78" s="240"/>
      <c r="HF78" s="240"/>
      <c r="HG78" s="240"/>
      <c r="HH78" s="240"/>
      <c r="HI78" s="240"/>
      <c r="HJ78" s="240"/>
      <c r="HK78" s="240"/>
      <c r="HL78" s="240"/>
      <c r="HM78" s="240"/>
      <c r="HN78" s="240"/>
      <c r="HO78" s="240"/>
      <c r="HP78" s="240"/>
      <c r="HQ78" s="240"/>
      <c r="HR78" s="240"/>
      <c r="HS78" s="240"/>
      <c r="HT78" s="240"/>
      <c r="HU78" s="240"/>
      <c r="HV78" s="240"/>
      <c r="HW78" s="240"/>
      <c r="HX78" s="240"/>
      <c r="HY78" s="240"/>
      <c r="HZ78" s="240"/>
      <c r="IA78" s="240"/>
      <c r="IB78" s="240"/>
      <c r="IC78" s="240"/>
      <c r="ID78" s="240"/>
      <c r="IE78" s="240"/>
      <c r="IF78" s="240"/>
      <c r="IG78" s="240"/>
      <c r="IH78" s="240"/>
      <c r="II78" s="240"/>
      <c r="IJ78" s="240"/>
      <c r="IK78" s="240"/>
      <c r="IL78" s="240"/>
      <c r="IM78" s="240"/>
      <c r="IN78" s="240"/>
      <c r="IO78" s="240"/>
      <c r="IP78" s="240"/>
      <c r="IQ78" s="240"/>
      <c r="IR78" s="240"/>
      <c r="IS78" s="240"/>
      <c r="IT78" s="240"/>
    </row>
    <row r="79" spans="1:254" ht="18" customHeight="1">
      <c r="A79" s="135">
        <v>6</v>
      </c>
      <c r="B79" s="281" t="s">
        <v>157</v>
      </c>
      <c r="C79" s="263" t="s">
        <v>154</v>
      </c>
      <c r="D79" s="271">
        <v>19</v>
      </c>
      <c r="E79" s="271">
        <v>19</v>
      </c>
      <c r="F79" s="266">
        <v>19</v>
      </c>
      <c r="G79" s="267">
        <v>19</v>
      </c>
      <c r="H79" s="271">
        <v>1</v>
      </c>
      <c r="I79" s="271">
        <v>1</v>
      </c>
      <c r="J79" s="271">
        <v>1</v>
      </c>
      <c r="K79" s="271">
        <v>1</v>
      </c>
      <c r="L79" s="271">
        <v>1</v>
      </c>
      <c r="M79" s="271">
        <v>1</v>
      </c>
      <c r="N79" s="271">
        <v>1</v>
      </c>
      <c r="O79" s="271">
        <v>1</v>
      </c>
      <c r="P79" s="271">
        <v>1</v>
      </c>
      <c r="Q79" s="271">
        <v>1</v>
      </c>
      <c r="R79" s="271">
        <v>1</v>
      </c>
      <c r="S79" s="271">
        <v>1</v>
      </c>
      <c r="T79" s="271">
        <v>1</v>
      </c>
      <c r="U79" s="271">
        <v>1</v>
      </c>
      <c r="V79" s="271">
        <v>1</v>
      </c>
      <c r="W79" s="271">
        <v>1</v>
      </c>
      <c r="X79" s="271">
        <v>1</v>
      </c>
      <c r="Y79" s="271">
        <v>1</v>
      </c>
      <c r="Z79" s="271">
        <v>1</v>
      </c>
      <c r="AA79" s="268"/>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c r="CF79" s="240"/>
      <c r="CG79" s="240"/>
      <c r="CH79" s="240"/>
      <c r="CI79" s="240"/>
      <c r="CJ79" s="240"/>
      <c r="CK79" s="240"/>
      <c r="CL79" s="240"/>
      <c r="CM79" s="240"/>
      <c r="CN79" s="240"/>
      <c r="CO79" s="240"/>
      <c r="CP79" s="240"/>
      <c r="CQ79" s="240"/>
      <c r="CR79" s="240"/>
      <c r="CS79" s="240"/>
      <c r="CT79" s="240"/>
      <c r="CU79" s="240"/>
      <c r="CV79" s="240"/>
      <c r="CW79" s="240"/>
      <c r="CX79" s="240"/>
      <c r="CY79" s="240"/>
      <c r="CZ79" s="240"/>
      <c r="DA79" s="240"/>
      <c r="DB79" s="240"/>
      <c r="DC79" s="240"/>
      <c r="DD79" s="240"/>
      <c r="DE79" s="240"/>
      <c r="DF79" s="240"/>
      <c r="DG79" s="240"/>
      <c r="DH79" s="240"/>
      <c r="DI79" s="240"/>
      <c r="DJ79" s="240"/>
      <c r="DK79" s="240"/>
      <c r="DL79" s="240"/>
      <c r="DM79" s="240"/>
      <c r="DN79" s="240"/>
      <c r="DO79" s="240"/>
      <c r="DP79" s="240"/>
      <c r="DQ79" s="240"/>
      <c r="DR79" s="240"/>
      <c r="DS79" s="240"/>
      <c r="DT79" s="240"/>
      <c r="DU79" s="240"/>
      <c r="DV79" s="240"/>
      <c r="DW79" s="240"/>
      <c r="DX79" s="240"/>
      <c r="DY79" s="240"/>
      <c r="DZ79" s="240"/>
      <c r="EA79" s="240"/>
      <c r="EB79" s="240"/>
      <c r="EC79" s="240"/>
      <c r="ED79" s="240"/>
      <c r="EE79" s="240"/>
      <c r="EF79" s="240"/>
      <c r="EG79" s="240"/>
      <c r="EH79" s="240"/>
      <c r="EI79" s="240"/>
      <c r="EJ79" s="240"/>
      <c r="EK79" s="240"/>
      <c r="EL79" s="240"/>
      <c r="EM79" s="240"/>
      <c r="EN79" s="240"/>
      <c r="EO79" s="240"/>
      <c r="EP79" s="240"/>
      <c r="EQ79" s="240"/>
      <c r="ER79" s="240"/>
      <c r="ES79" s="240"/>
      <c r="ET79" s="240"/>
      <c r="EU79" s="240"/>
      <c r="EV79" s="240"/>
      <c r="EW79" s="240"/>
      <c r="EX79" s="240"/>
      <c r="EY79" s="240"/>
      <c r="EZ79" s="240"/>
      <c r="FA79" s="240"/>
      <c r="FB79" s="240"/>
      <c r="FC79" s="240"/>
      <c r="FD79" s="240"/>
      <c r="FE79" s="240"/>
      <c r="FF79" s="240"/>
      <c r="FG79" s="240"/>
      <c r="FH79" s="240"/>
      <c r="FI79" s="240"/>
      <c r="FJ79" s="240"/>
      <c r="FK79" s="240"/>
      <c r="FL79" s="240"/>
      <c r="FM79" s="240"/>
      <c r="FN79" s="240"/>
      <c r="FO79" s="240"/>
      <c r="FP79" s="240"/>
      <c r="FQ79" s="240"/>
      <c r="FR79" s="240"/>
      <c r="FS79" s="240"/>
      <c r="FT79" s="240"/>
      <c r="FU79" s="240"/>
      <c r="FV79" s="240"/>
      <c r="FW79" s="240"/>
      <c r="FX79" s="240"/>
      <c r="FY79" s="240"/>
      <c r="FZ79" s="240"/>
      <c r="GA79" s="240"/>
      <c r="GB79" s="240"/>
      <c r="GC79" s="240"/>
      <c r="GD79" s="240"/>
      <c r="GE79" s="240"/>
      <c r="GF79" s="240"/>
      <c r="GG79" s="240"/>
      <c r="GH79" s="240"/>
      <c r="GI79" s="240"/>
      <c r="GJ79" s="240"/>
      <c r="GK79" s="240"/>
      <c r="GL79" s="240"/>
      <c r="GM79" s="240"/>
      <c r="GN79" s="240"/>
      <c r="GO79" s="240"/>
      <c r="GP79" s="240"/>
      <c r="GQ79" s="240"/>
      <c r="GR79" s="240"/>
      <c r="GS79" s="240"/>
      <c r="GT79" s="240"/>
      <c r="GU79" s="240"/>
      <c r="GV79" s="240"/>
      <c r="GW79" s="240"/>
      <c r="GX79" s="240"/>
      <c r="GY79" s="240"/>
      <c r="GZ79" s="240"/>
      <c r="HA79" s="240"/>
      <c r="HB79" s="240"/>
      <c r="HC79" s="240"/>
      <c r="HD79" s="240"/>
      <c r="HE79" s="240"/>
      <c r="HF79" s="240"/>
      <c r="HG79" s="240"/>
      <c r="HH79" s="240"/>
      <c r="HI79" s="240"/>
      <c r="HJ79" s="240"/>
      <c r="HK79" s="240"/>
      <c r="HL79" s="240"/>
      <c r="HM79" s="240"/>
      <c r="HN79" s="240"/>
      <c r="HO79" s="240"/>
      <c r="HP79" s="240"/>
      <c r="HQ79" s="240"/>
      <c r="HR79" s="240"/>
      <c r="HS79" s="240"/>
      <c r="HT79" s="240"/>
      <c r="HU79" s="240"/>
      <c r="HV79" s="240"/>
      <c r="HW79" s="240"/>
      <c r="HX79" s="240"/>
      <c r="HY79" s="240"/>
      <c r="HZ79" s="240"/>
      <c r="IA79" s="240"/>
      <c r="IB79" s="240"/>
      <c r="IC79" s="240"/>
      <c r="ID79" s="240"/>
      <c r="IE79" s="240"/>
      <c r="IF79" s="240"/>
      <c r="IG79" s="240"/>
      <c r="IH79" s="240"/>
      <c r="II79" s="240"/>
      <c r="IJ79" s="240"/>
      <c r="IK79" s="240"/>
      <c r="IL79" s="240"/>
      <c r="IM79" s="240"/>
      <c r="IN79" s="240"/>
      <c r="IO79" s="240"/>
      <c r="IP79" s="240"/>
      <c r="IQ79" s="240"/>
      <c r="IR79" s="240"/>
      <c r="IS79" s="240"/>
      <c r="IT79" s="240"/>
    </row>
    <row r="80" spans="1:254" ht="18" customHeight="1">
      <c r="A80" s="135">
        <v>7</v>
      </c>
      <c r="B80" s="281" t="s">
        <v>156</v>
      </c>
      <c r="C80" s="263" t="s">
        <v>154</v>
      </c>
      <c r="D80" s="271">
        <v>18</v>
      </c>
      <c r="E80" s="271">
        <v>18</v>
      </c>
      <c r="F80" s="266">
        <v>18</v>
      </c>
      <c r="G80" s="267">
        <v>19</v>
      </c>
      <c r="H80" s="271">
        <v>1</v>
      </c>
      <c r="I80" s="271">
        <v>1</v>
      </c>
      <c r="J80" s="271">
        <v>1</v>
      </c>
      <c r="K80" s="271">
        <v>1</v>
      </c>
      <c r="L80" s="271">
        <v>1</v>
      </c>
      <c r="M80" s="271">
        <v>1</v>
      </c>
      <c r="N80" s="271">
        <v>1</v>
      </c>
      <c r="O80" s="271">
        <v>1</v>
      </c>
      <c r="P80" s="271">
        <v>1</v>
      </c>
      <c r="Q80" s="271">
        <v>1</v>
      </c>
      <c r="R80" s="271">
        <v>1</v>
      </c>
      <c r="S80" s="271">
        <v>1</v>
      </c>
      <c r="T80" s="271">
        <v>1</v>
      </c>
      <c r="U80" s="271">
        <v>1</v>
      </c>
      <c r="V80" s="271">
        <v>1</v>
      </c>
      <c r="W80" s="271">
        <v>1</v>
      </c>
      <c r="X80" s="271">
        <v>1</v>
      </c>
      <c r="Y80" s="271">
        <v>1</v>
      </c>
      <c r="Z80" s="271">
        <v>1</v>
      </c>
      <c r="AA80" s="268"/>
      <c r="AB80" s="282"/>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c r="CF80" s="240"/>
      <c r="CG80" s="240"/>
      <c r="CH80" s="240"/>
      <c r="CI80" s="240"/>
      <c r="CJ80" s="240"/>
      <c r="CK80" s="240"/>
      <c r="CL80" s="240"/>
      <c r="CM80" s="240"/>
      <c r="CN80" s="240"/>
      <c r="CO80" s="240"/>
      <c r="CP80" s="240"/>
      <c r="CQ80" s="240"/>
      <c r="CR80" s="240"/>
      <c r="CS80" s="240"/>
      <c r="CT80" s="240"/>
      <c r="CU80" s="240"/>
      <c r="CV80" s="240"/>
      <c r="CW80" s="240"/>
      <c r="CX80" s="240"/>
      <c r="CY80" s="240"/>
      <c r="CZ80" s="240"/>
      <c r="DA80" s="240"/>
      <c r="DB80" s="240"/>
      <c r="DC80" s="240"/>
      <c r="DD80" s="240"/>
      <c r="DE80" s="240"/>
      <c r="DF80" s="240"/>
      <c r="DG80" s="240"/>
      <c r="DH80" s="240"/>
      <c r="DI80" s="240"/>
      <c r="DJ80" s="240"/>
      <c r="DK80" s="240"/>
      <c r="DL80" s="240"/>
      <c r="DM80" s="240"/>
      <c r="DN80" s="240"/>
      <c r="DO80" s="240"/>
      <c r="DP80" s="240"/>
      <c r="DQ80" s="240"/>
      <c r="DR80" s="240"/>
      <c r="DS80" s="240"/>
      <c r="DT80" s="240"/>
      <c r="DU80" s="240"/>
      <c r="DV80" s="240"/>
      <c r="DW80" s="240"/>
      <c r="DX80" s="240"/>
      <c r="DY80" s="240"/>
      <c r="DZ80" s="240"/>
      <c r="EA80" s="240"/>
      <c r="EB80" s="240"/>
      <c r="EC80" s="240"/>
      <c r="ED80" s="240"/>
      <c r="EE80" s="240"/>
      <c r="EF80" s="240"/>
      <c r="EG80" s="240"/>
      <c r="EH80" s="240"/>
      <c r="EI80" s="240"/>
      <c r="EJ80" s="240"/>
      <c r="EK80" s="240"/>
      <c r="EL80" s="240"/>
      <c r="EM80" s="240"/>
      <c r="EN80" s="240"/>
      <c r="EO80" s="240"/>
      <c r="EP80" s="240"/>
      <c r="EQ80" s="240"/>
      <c r="ER80" s="240"/>
      <c r="ES80" s="240"/>
      <c r="ET80" s="240"/>
      <c r="EU80" s="240"/>
      <c r="EV80" s="240"/>
      <c r="EW80" s="240"/>
      <c r="EX80" s="240"/>
      <c r="EY80" s="240"/>
      <c r="EZ80" s="240"/>
      <c r="FA80" s="240"/>
      <c r="FB80" s="240"/>
      <c r="FC80" s="240"/>
      <c r="FD80" s="240"/>
      <c r="FE80" s="240"/>
      <c r="FF80" s="240"/>
      <c r="FG80" s="240"/>
      <c r="FH80" s="240"/>
      <c r="FI80" s="240"/>
      <c r="FJ80" s="240"/>
      <c r="FK80" s="240"/>
      <c r="FL80" s="240"/>
      <c r="FM80" s="240"/>
      <c r="FN80" s="240"/>
      <c r="FO80" s="240"/>
      <c r="FP80" s="240"/>
      <c r="FQ80" s="240"/>
      <c r="FR80" s="240"/>
      <c r="FS80" s="240"/>
      <c r="FT80" s="240"/>
      <c r="FU80" s="240"/>
      <c r="FV80" s="240"/>
      <c r="FW80" s="240"/>
      <c r="FX80" s="240"/>
      <c r="FY80" s="240"/>
      <c r="FZ80" s="240"/>
      <c r="GA80" s="240"/>
      <c r="GB80" s="240"/>
      <c r="GC80" s="240"/>
      <c r="GD80" s="240"/>
      <c r="GE80" s="240"/>
      <c r="GF80" s="240"/>
      <c r="GG80" s="240"/>
      <c r="GH80" s="240"/>
      <c r="GI80" s="240"/>
      <c r="GJ80" s="240"/>
      <c r="GK80" s="240"/>
      <c r="GL80" s="240"/>
      <c r="GM80" s="240"/>
      <c r="GN80" s="240"/>
      <c r="GO80" s="240"/>
      <c r="GP80" s="240"/>
      <c r="GQ80" s="240"/>
      <c r="GR80" s="240"/>
      <c r="GS80" s="240"/>
      <c r="GT80" s="240"/>
      <c r="GU80" s="240"/>
      <c r="GV80" s="240"/>
      <c r="GW80" s="240"/>
      <c r="GX80" s="240"/>
      <c r="GY80" s="240"/>
      <c r="GZ80" s="240"/>
      <c r="HA80" s="240"/>
      <c r="HB80" s="240"/>
      <c r="HC80" s="240"/>
      <c r="HD80" s="240"/>
      <c r="HE80" s="240"/>
      <c r="HF80" s="240"/>
      <c r="HG80" s="240"/>
      <c r="HH80" s="240"/>
      <c r="HI80" s="240"/>
      <c r="HJ80" s="240"/>
      <c r="HK80" s="240"/>
      <c r="HL80" s="240"/>
      <c r="HM80" s="240"/>
      <c r="HN80" s="240"/>
      <c r="HO80" s="240"/>
      <c r="HP80" s="240"/>
      <c r="HQ80" s="240"/>
      <c r="HR80" s="240"/>
      <c r="HS80" s="240"/>
      <c r="HT80" s="240"/>
      <c r="HU80" s="240"/>
      <c r="HV80" s="240"/>
      <c r="HW80" s="240"/>
      <c r="HX80" s="240"/>
      <c r="HY80" s="240"/>
      <c r="HZ80" s="240"/>
      <c r="IA80" s="240"/>
      <c r="IB80" s="240"/>
      <c r="IC80" s="240"/>
      <c r="ID80" s="240"/>
      <c r="IE80" s="240"/>
      <c r="IF80" s="240"/>
      <c r="IG80" s="240"/>
      <c r="IH80" s="240"/>
      <c r="II80" s="240"/>
      <c r="IJ80" s="240"/>
      <c r="IK80" s="240"/>
      <c r="IL80" s="240"/>
      <c r="IM80" s="240"/>
      <c r="IN80" s="240"/>
      <c r="IO80" s="240"/>
      <c r="IP80" s="240"/>
      <c r="IQ80" s="240"/>
      <c r="IR80" s="240"/>
      <c r="IS80" s="240"/>
      <c r="IT80" s="240"/>
    </row>
    <row r="81" spans="1:254" ht="18" customHeight="1">
      <c r="A81" s="135">
        <v>8</v>
      </c>
      <c r="B81" s="281" t="s">
        <v>321</v>
      </c>
      <c r="C81" s="263" t="s">
        <v>154</v>
      </c>
      <c r="D81" s="271">
        <v>19</v>
      </c>
      <c r="E81" s="271">
        <v>19</v>
      </c>
      <c r="F81" s="266">
        <v>19</v>
      </c>
      <c r="G81" s="267">
        <v>19</v>
      </c>
      <c r="H81" s="271">
        <v>1</v>
      </c>
      <c r="I81" s="271">
        <v>1</v>
      </c>
      <c r="J81" s="271">
        <v>1</v>
      </c>
      <c r="K81" s="271">
        <v>1</v>
      </c>
      <c r="L81" s="271">
        <v>1</v>
      </c>
      <c r="M81" s="271">
        <v>1</v>
      </c>
      <c r="N81" s="271">
        <v>1</v>
      </c>
      <c r="O81" s="271">
        <v>1</v>
      </c>
      <c r="P81" s="271">
        <v>1</v>
      </c>
      <c r="Q81" s="271">
        <v>1</v>
      </c>
      <c r="R81" s="271">
        <v>1</v>
      </c>
      <c r="S81" s="271">
        <v>1</v>
      </c>
      <c r="T81" s="271">
        <v>1</v>
      </c>
      <c r="U81" s="271">
        <v>1</v>
      </c>
      <c r="V81" s="271">
        <v>1</v>
      </c>
      <c r="W81" s="271">
        <v>1</v>
      </c>
      <c r="X81" s="271">
        <v>1</v>
      </c>
      <c r="Y81" s="271">
        <v>1</v>
      </c>
      <c r="Z81" s="271">
        <v>1</v>
      </c>
      <c r="AA81" s="268"/>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c r="CO81" s="240"/>
      <c r="CP81" s="240"/>
      <c r="CQ81" s="240"/>
      <c r="CR81" s="240"/>
      <c r="CS81" s="240"/>
      <c r="CT81" s="240"/>
      <c r="CU81" s="240"/>
      <c r="CV81" s="240"/>
      <c r="CW81" s="240"/>
      <c r="CX81" s="240"/>
      <c r="CY81" s="240"/>
      <c r="CZ81" s="240"/>
      <c r="DA81" s="240"/>
      <c r="DB81" s="240"/>
      <c r="DC81" s="240"/>
      <c r="DD81" s="240"/>
      <c r="DE81" s="240"/>
      <c r="DF81" s="240"/>
      <c r="DG81" s="240"/>
      <c r="DH81" s="240"/>
      <c r="DI81" s="240"/>
      <c r="DJ81" s="240"/>
      <c r="DK81" s="240"/>
      <c r="DL81" s="240"/>
      <c r="DM81" s="240"/>
      <c r="DN81" s="240"/>
      <c r="DO81" s="240"/>
      <c r="DP81" s="240"/>
      <c r="DQ81" s="240"/>
      <c r="DR81" s="240"/>
      <c r="DS81" s="240"/>
      <c r="DT81" s="240"/>
      <c r="DU81" s="240"/>
      <c r="DV81" s="240"/>
      <c r="DW81" s="240"/>
      <c r="DX81" s="240"/>
      <c r="DY81" s="240"/>
      <c r="DZ81" s="240"/>
      <c r="EA81" s="240"/>
      <c r="EB81" s="240"/>
      <c r="EC81" s="240"/>
      <c r="ED81" s="240"/>
      <c r="EE81" s="240"/>
      <c r="EF81" s="240"/>
      <c r="EG81" s="240"/>
      <c r="EH81" s="240"/>
      <c r="EI81" s="240"/>
      <c r="EJ81" s="240"/>
      <c r="EK81" s="240"/>
      <c r="EL81" s="240"/>
      <c r="EM81" s="240"/>
      <c r="EN81" s="240"/>
      <c r="EO81" s="240"/>
      <c r="EP81" s="240"/>
      <c r="EQ81" s="240"/>
      <c r="ER81" s="240"/>
      <c r="ES81" s="240"/>
      <c r="ET81" s="240"/>
      <c r="EU81" s="240"/>
      <c r="EV81" s="240"/>
      <c r="EW81" s="240"/>
      <c r="EX81" s="240"/>
      <c r="EY81" s="240"/>
      <c r="EZ81" s="240"/>
      <c r="FA81" s="240"/>
      <c r="FB81" s="240"/>
      <c r="FC81" s="240"/>
      <c r="FD81" s="240"/>
      <c r="FE81" s="240"/>
      <c r="FF81" s="240"/>
      <c r="FG81" s="240"/>
      <c r="FH81" s="240"/>
      <c r="FI81" s="240"/>
      <c r="FJ81" s="240"/>
      <c r="FK81" s="240"/>
      <c r="FL81" s="240"/>
      <c r="FM81" s="240"/>
      <c r="FN81" s="240"/>
      <c r="FO81" s="240"/>
      <c r="FP81" s="240"/>
      <c r="FQ81" s="240"/>
      <c r="FR81" s="240"/>
      <c r="FS81" s="240"/>
      <c r="FT81" s="240"/>
      <c r="FU81" s="240"/>
      <c r="FV81" s="240"/>
      <c r="FW81" s="240"/>
      <c r="FX81" s="240"/>
      <c r="FY81" s="240"/>
      <c r="FZ81" s="240"/>
      <c r="GA81" s="240"/>
      <c r="GB81" s="240"/>
      <c r="GC81" s="240"/>
      <c r="GD81" s="240"/>
      <c r="GE81" s="240"/>
      <c r="GF81" s="240"/>
      <c r="GG81" s="240"/>
      <c r="GH81" s="240"/>
      <c r="GI81" s="240"/>
      <c r="GJ81" s="240"/>
      <c r="GK81" s="240"/>
      <c r="GL81" s="240"/>
      <c r="GM81" s="240"/>
      <c r="GN81" s="240"/>
      <c r="GO81" s="240"/>
      <c r="GP81" s="240"/>
      <c r="GQ81" s="240"/>
      <c r="GR81" s="240"/>
      <c r="GS81" s="240"/>
      <c r="GT81" s="240"/>
      <c r="GU81" s="240"/>
      <c r="GV81" s="240"/>
      <c r="GW81" s="240"/>
      <c r="GX81" s="240"/>
      <c r="GY81" s="240"/>
      <c r="GZ81" s="240"/>
      <c r="HA81" s="240"/>
      <c r="HB81" s="240"/>
      <c r="HC81" s="240"/>
      <c r="HD81" s="240"/>
      <c r="HE81" s="240"/>
      <c r="HF81" s="240"/>
      <c r="HG81" s="240"/>
      <c r="HH81" s="240"/>
      <c r="HI81" s="240"/>
      <c r="HJ81" s="240"/>
      <c r="HK81" s="240"/>
      <c r="HL81" s="240"/>
      <c r="HM81" s="240"/>
      <c r="HN81" s="240"/>
      <c r="HO81" s="240"/>
      <c r="HP81" s="240"/>
      <c r="HQ81" s="240"/>
      <c r="HR81" s="240"/>
      <c r="HS81" s="240"/>
      <c r="HT81" s="240"/>
      <c r="HU81" s="240"/>
      <c r="HV81" s="240"/>
      <c r="HW81" s="240"/>
      <c r="HX81" s="240"/>
      <c r="HY81" s="240"/>
      <c r="HZ81" s="240"/>
      <c r="IA81" s="240"/>
      <c r="IB81" s="240"/>
      <c r="IC81" s="240"/>
      <c r="ID81" s="240"/>
      <c r="IE81" s="240"/>
      <c r="IF81" s="240"/>
      <c r="IG81" s="240"/>
      <c r="IH81" s="240"/>
      <c r="II81" s="240"/>
      <c r="IJ81" s="240"/>
      <c r="IK81" s="240"/>
      <c r="IL81" s="240"/>
      <c r="IM81" s="240"/>
      <c r="IN81" s="240"/>
      <c r="IO81" s="240"/>
      <c r="IP81" s="240"/>
      <c r="IQ81" s="240"/>
      <c r="IR81" s="240"/>
      <c r="IS81" s="240"/>
      <c r="IT81" s="240"/>
    </row>
    <row r="82" spans="1:254" ht="18" customHeight="1">
      <c r="A82" s="135">
        <v>9</v>
      </c>
      <c r="B82" s="281" t="s">
        <v>155</v>
      </c>
      <c r="C82" s="263" t="s">
        <v>154</v>
      </c>
      <c r="D82" s="271">
        <v>19</v>
      </c>
      <c r="E82" s="271">
        <v>19</v>
      </c>
      <c r="F82" s="266">
        <v>19</v>
      </c>
      <c r="G82" s="267">
        <v>19</v>
      </c>
      <c r="H82" s="271">
        <v>1</v>
      </c>
      <c r="I82" s="271">
        <v>1</v>
      </c>
      <c r="J82" s="271">
        <v>1</v>
      </c>
      <c r="K82" s="271">
        <v>1</v>
      </c>
      <c r="L82" s="271">
        <v>1</v>
      </c>
      <c r="M82" s="271">
        <v>1</v>
      </c>
      <c r="N82" s="271">
        <v>1</v>
      </c>
      <c r="O82" s="271">
        <v>1</v>
      </c>
      <c r="P82" s="271">
        <v>1</v>
      </c>
      <c r="Q82" s="271">
        <v>1</v>
      </c>
      <c r="R82" s="271">
        <v>1</v>
      </c>
      <c r="S82" s="271">
        <v>1</v>
      </c>
      <c r="T82" s="271">
        <v>1</v>
      </c>
      <c r="U82" s="271">
        <v>1</v>
      </c>
      <c r="V82" s="271">
        <v>1</v>
      </c>
      <c r="W82" s="271">
        <v>1</v>
      </c>
      <c r="X82" s="271">
        <v>1</v>
      </c>
      <c r="Y82" s="271">
        <v>1</v>
      </c>
      <c r="Z82" s="271">
        <v>1</v>
      </c>
      <c r="AA82" s="268"/>
      <c r="AB82" s="283"/>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4"/>
      <c r="DT82" s="284"/>
      <c r="DU82" s="284"/>
      <c r="DV82" s="284"/>
      <c r="DW82" s="284"/>
      <c r="DX82" s="284"/>
      <c r="DY82" s="284"/>
      <c r="DZ82" s="284"/>
      <c r="EA82" s="284"/>
      <c r="EB82" s="284"/>
      <c r="EC82" s="284"/>
      <c r="ED82" s="284"/>
      <c r="EE82" s="284"/>
      <c r="EF82" s="284"/>
      <c r="EG82" s="284"/>
      <c r="EH82" s="284"/>
      <c r="EI82" s="284"/>
      <c r="EJ82" s="284"/>
      <c r="EK82" s="284"/>
      <c r="EL82" s="284"/>
      <c r="EM82" s="284"/>
      <c r="EN82" s="284"/>
      <c r="EO82" s="284"/>
      <c r="EP82" s="284"/>
      <c r="EQ82" s="284"/>
      <c r="ER82" s="284"/>
      <c r="ES82" s="284"/>
      <c r="ET82" s="284"/>
      <c r="EU82" s="284"/>
      <c r="EV82" s="284"/>
      <c r="EW82" s="284"/>
      <c r="EX82" s="284"/>
      <c r="EY82" s="284"/>
      <c r="EZ82" s="284"/>
      <c r="FA82" s="284"/>
      <c r="FB82" s="284"/>
      <c r="FC82" s="284"/>
      <c r="FD82" s="284"/>
      <c r="FE82" s="284"/>
      <c r="FF82" s="284"/>
      <c r="FG82" s="284"/>
      <c r="FH82" s="284"/>
      <c r="FI82" s="284"/>
      <c r="FJ82" s="284"/>
      <c r="FK82" s="284"/>
      <c r="FL82" s="284"/>
      <c r="FM82" s="284"/>
      <c r="FN82" s="284"/>
      <c r="FO82" s="284"/>
      <c r="FP82" s="284"/>
      <c r="FQ82" s="284"/>
      <c r="FR82" s="284"/>
      <c r="FS82" s="284"/>
      <c r="FT82" s="284"/>
      <c r="FU82" s="284"/>
      <c r="FV82" s="284"/>
      <c r="FW82" s="284"/>
      <c r="FX82" s="284"/>
      <c r="FY82" s="284"/>
      <c r="FZ82" s="284"/>
      <c r="GA82" s="284"/>
      <c r="GB82" s="284"/>
      <c r="GC82" s="284"/>
      <c r="GD82" s="284"/>
      <c r="GE82" s="284"/>
      <c r="GF82" s="284"/>
      <c r="GG82" s="284"/>
      <c r="GH82" s="284"/>
      <c r="GI82" s="284"/>
      <c r="GJ82" s="284"/>
      <c r="GK82" s="284"/>
      <c r="GL82" s="284"/>
      <c r="GM82" s="284"/>
      <c r="GN82" s="284"/>
      <c r="GO82" s="284"/>
      <c r="GP82" s="284"/>
      <c r="GQ82" s="284"/>
      <c r="GR82" s="284"/>
      <c r="GS82" s="284"/>
      <c r="GT82" s="284"/>
      <c r="GU82" s="284"/>
      <c r="GV82" s="284"/>
      <c r="GW82" s="284"/>
      <c r="GX82" s="284"/>
      <c r="GY82" s="284"/>
      <c r="GZ82" s="284"/>
      <c r="HA82" s="284"/>
      <c r="HB82" s="284"/>
      <c r="HC82" s="284"/>
      <c r="HD82" s="284"/>
      <c r="HE82" s="284"/>
      <c r="HF82" s="284"/>
      <c r="HG82" s="284"/>
      <c r="HH82" s="284"/>
      <c r="HI82" s="284"/>
      <c r="HJ82" s="284"/>
      <c r="HK82" s="284"/>
      <c r="HL82" s="284"/>
      <c r="HM82" s="284"/>
      <c r="HN82" s="284"/>
      <c r="HO82" s="284"/>
      <c r="HP82" s="284"/>
      <c r="HQ82" s="284"/>
      <c r="HR82" s="284"/>
      <c r="HS82" s="284"/>
      <c r="HT82" s="284"/>
      <c r="HU82" s="284"/>
      <c r="HV82" s="284"/>
      <c r="HW82" s="284"/>
      <c r="HX82" s="284"/>
      <c r="HY82" s="284"/>
      <c r="HZ82" s="284"/>
      <c r="IA82" s="284"/>
      <c r="IB82" s="284"/>
      <c r="IC82" s="284"/>
      <c r="ID82" s="284"/>
      <c r="IE82" s="284"/>
      <c r="IF82" s="284"/>
      <c r="IG82" s="284"/>
      <c r="IH82" s="284"/>
      <c r="II82" s="284"/>
      <c r="IJ82" s="284"/>
      <c r="IK82" s="284"/>
      <c r="IL82" s="284"/>
      <c r="IM82" s="284"/>
      <c r="IN82" s="284"/>
      <c r="IO82" s="284"/>
      <c r="IP82" s="284"/>
      <c r="IQ82" s="284"/>
      <c r="IR82" s="284"/>
      <c r="IS82" s="284"/>
      <c r="IT82" s="284"/>
    </row>
    <row r="83" spans="1:254" s="258" customFormat="1" ht="18" customHeight="1">
      <c r="A83" s="252" t="s">
        <v>51</v>
      </c>
      <c r="B83" s="259" t="s">
        <v>360</v>
      </c>
      <c r="C83" s="252"/>
      <c r="D83" s="254">
        <v>66</v>
      </c>
      <c r="E83" s="254">
        <v>66</v>
      </c>
      <c r="F83" s="254">
        <v>66</v>
      </c>
      <c r="G83" s="261">
        <f>SUM(H83:Z83)</f>
        <v>62</v>
      </c>
      <c r="H83" s="254">
        <v>3</v>
      </c>
      <c r="I83" s="254">
        <v>3</v>
      </c>
      <c r="J83" s="254">
        <v>2</v>
      </c>
      <c r="K83" s="254">
        <v>3</v>
      </c>
      <c r="L83" s="254">
        <v>3</v>
      </c>
      <c r="M83" s="254">
        <v>6</v>
      </c>
      <c r="N83" s="254">
        <v>5</v>
      </c>
      <c r="O83" s="254">
        <v>4</v>
      </c>
      <c r="P83" s="254">
        <v>4</v>
      </c>
      <c r="Q83" s="254">
        <v>4</v>
      </c>
      <c r="R83" s="254">
        <v>2</v>
      </c>
      <c r="S83" s="254">
        <v>3</v>
      </c>
      <c r="T83" s="254">
        <v>2</v>
      </c>
      <c r="U83" s="254">
        <v>2</v>
      </c>
      <c r="V83" s="254">
        <v>2</v>
      </c>
      <c r="W83" s="254">
        <v>3</v>
      </c>
      <c r="X83" s="254">
        <v>5</v>
      </c>
      <c r="Y83" s="254">
        <v>3</v>
      </c>
      <c r="Z83" s="254">
        <v>3</v>
      </c>
      <c r="AA83" s="255"/>
      <c r="AB83" s="276"/>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c r="FS83" s="257"/>
      <c r="FT83" s="257"/>
      <c r="FU83" s="257"/>
      <c r="FV83" s="257"/>
      <c r="FW83" s="257"/>
      <c r="FX83" s="257"/>
      <c r="FY83" s="257"/>
      <c r="FZ83" s="257"/>
      <c r="GA83" s="257"/>
      <c r="GB83" s="257"/>
      <c r="GC83" s="257"/>
      <c r="GD83" s="257"/>
      <c r="GE83" s="257"/>
      <c r="GF83" s="257"/>
      <c r="GG83" s="257"/>
      <c r="GH83" s="257"/>
      <c r="GI83" s="257"/>
      <c r="GJ83" s="257"/>
      <c r="GK83" s="257"/>
      <c r="GL83" s="257"/>
      <c r="GM83" s="257"/>
      <c r="GN83" s="257"/>
      <c r="GO83" s="257"/>
      <c r="GP83" s="257"/>
      <c r="GQ83" s="257"/>
      <c r="GR83" s="257"/>
      <c r="GS83" s="257"/>
      <c r="GT83" s="257"/>
      <c r="GU83" s="257"/>
      <c r="GV83" s="257"/>
      <c r="GW83" s="257"/>
      <c r="GX83" s="257"/>
      <c r="GY83" s="257"/>
      <c r="GZ83" s="257"/>
      <c r="HA83" s="257"/>
      <c r="HB83" s="257"/>
      <c r="HC83" s="257"/>
      <c r="HD83" s="257"/>
      <c r="HE83" s="257"/>
      <c r="HF83" s="257"/>
      <c r="HG83" s="257"/>
      <c r="HH83" s="257"/>
      <c r="HI83" s="257"/>
      <c r="HJ83" s="257"/>
      <c r="HK83" s="257"/>
      <c r="HL83" s="257"/>
      <c r="HM83" s="257"/>
      <c r="HN83" s="257"/>
      <c r="HO83" s="257"/>
      <c r="HP83" s="257"/>
      <c r="HQ83" s="257"/>
      <c r="HR83" s="257"/>
      <c r="HS83" s="257"/>
      <c r="HT83" s="257"/>
      <c r="HU83" s="257"/>
      <c r="HV83" s="257"/>
      <c r="HW83" s="257"/>
      <c r="HX83" s="257"/>
      <c r="HY83" s="257"/>
      <c r="HZ83" s="257"/>
      <c r="IA83" s="257"/>
      <c r="IB83" s="257"/>
      <c r="IC83" s="257"/>
      <c r="ID83" s="257"/>
      <c r="IE83" s="257"/>
      <c r="IF83" s="257"/>
      <c r="IG83" s="257"/>
      <c r="IH83" s="257"/>
      <c r="II83" s="257"/>
      <c r="IJ83" s="257"/>
      <c r="IK83" s="257"/>
      <c r="IL83" s="257"/>
      <c r="IM83" s="257"/>
      <c r="IN83" s="257"/>
      <c r="IO83" s="257"/>
      <c r="IP83" s="257"/>
      <c r="IQ83" s="257"/>
      <c r="IR83" s="257"/>
      <c r="IS83" s="257"/>
      <c r="IT83" s="257"/>
    </row>
    <row r="84" spans="1:254" s="258" customFormat="1" ht="18" customHeight="1">
      <c r="A84" s="252">
        <v>1</v>
      </c>
      <c r="B84" s="259" t="s">
        <v>153</v>
      </c>
      <c r="C84" s="252" t="s">
        <v>148</v>
      </c>
      <c r="D84" s="260">
        <v>24</v>
      </c>
      <c r="E84" s="260">
        <v>24</v>
      </c>
      <c r="F84" s="254">
        <v>24</v>
      </c>
      <c r="G84" s="261">
        <f>SUM(H84:Z84)</f>
        <v>22</v>
      </c>
      <c r="H84" s="260">
        <v>1</v>
      </c>
      <c r="I84" s="260">
        <v>1</v>
      </c>
      <c r="J84" s="260">
        <v>1</v>
      </c>
      <c r="K84" s="260">
        <v>1</v>
      </c>
      <c r="L84" s="260">
        <v>1</v>
      </c>
      <c r="M84" s="260">
        <v>1</v>
      </c>
      <c r="N84" s="260">
        <v>2</v>
      </c>
      <c r="O84" s="260">
        <v>1</v>
      </c>
      <c r="P84" s="260">
        <v>2</v>
      </c>
      <c r="Q84" s="260">
        <v>1</v>
      </c>
      <c r="R84" s="260">
        <v>1</v>
      </c>
      <c r="S84" s="260">
        <v>1</v>
      </c>
      <c r="T84" s="260">
        <v>1</v>
      </c>
      <c r="U84" s="260">
        <v>1</v>
      </c>
      <c r="V84" s="260">
        <v>1</v>
      </c>
      <c r="W84" s="260">
        <v>1</v>
      </c>
      <c r="X84" s="260">
        <v>2</v>
      </c>
      <c r="Y84" s="260">
        <v>1</v>
      </c>
      <c r="Z84" s="260">
        <v>1</v>
      </c>
      <c r="AA84" s="255"/>
      <c r="AB84" s="276"/>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c r="EJ84" s="257"/>
      <c r="EK84" s="257"/>
      <c r="EL84" s="257"/>
      <c r="EM84" s="257"/>
      <c r="EN84" s="257"/>
      <c r="EO84" s="257"/>
      <c r="EP84" s="257"/>
      <c r="EQ84" s="257"/>
      <c r="ER84" s="257"/>
      <c r="ES84" s="257"/>
      <c r="ET84" s="257"/>
      <c r="EU84" s="257"/>
      <c r="EV84" s="257"/>
      <c r="EW84" s="257"/>
      <c r="EX84" s="257"/>
      <c r="EY84" s="257"/>
      <c r="EZ84" s="257"/>
      <c r="FA84" s="257"/>
      <c r="FB84" s="257"/>
      <c r="FC84" s="257"/>
      <c r="FD84" s="257"/>
      <c r="FE84" s="257"/>
      <c r="FF84" s="257"/>
      <c r="FG84" s="257"/>
      <c r="FH84" s="257"/>
      <c r="FI84" s="257"/>
      <c r="FJ84" s="257"/>
      <c r="FK84" s="257"/>
      <c r="FL84" s="257"/>
      <c r="FM84" s="257"/>
      <c r="FN84" s="257"/>
      <c r="FO84" s="257"/>
      <c r="FP84" s="257"/>
      <c r="FQ84" s="257"/>
      <c r="FR84" s="257"/>
      <c r="FS84" s="257"/>
      <c r="FT84" s="257"/>
      <c r="FU84" s="257"/>
      <c r="FV84" s="257"/>
      <c r="FW84" s="257"/>
      <c r="FX84" s="257"/>
      <c r="FY84" s="257"/>
      <c r="FZ84" s="257"/>
      <c r="GA84" s="257"/>
      <c r="GB84" s="257"/>
      <c r="GC84" s="257"/>
      <c r="GD84" s="257"/>
      <c r="GE84" s="257"/>
      <c r="GF84" s="257"/>
      <c r="GG84" s="257"/>
      <c r="GH84" s="257"/>
      <c r="GI84" s="257"/>
      <c r="GJ84" s="257"/>
      <c r="GK84" s="257"/>
      <c r="GL84" s="257"/>
      <c r="GM84" s="257"/>
      <c r="GN84" s="257"/>
      <c r="GO84" s="257"/>
      <c r="GP84" s="257"/>
      <c r="GQ84" s="257"/>
      <c r="GR84" s="257"/>
      <c r="GS84" s="257"/>
      <c r="GT84" s="257"/>
      <c r="GU84" s="257"/>
      <c r="GV84" s="257"/>
      <c r="GW84" s="257"/>
      <c r="GX84" s="257"/>
      <c r="GY84" s="257"/>
      <c r="GZ84" s="257"/>
      <c r="HA84" s="257"/>
      <c r="HB84" s="257"/>
      <c r="HC84" s="257"/>
      <c r="HD84" s="257"/>
      <c r="HE84" s="257"/>
      <c r="HF84" s="257"/>
      <c r="HG84" s="257"/>
      <c r="HH84" s="257"/>
      <c r="HI84" s="257"/>
      <c r="HJ84" s="257"/>
      <c r="HK84" s="257"/>
      <c r="HL84" s="257"/>
      <c r="HM84" s="257"/>
      <c r="HN84" s="257"/>
      <c r="HO84" s="257"/>
      <c r="HP84" s="257"/>
      <c r="HQ84" s="257"/>
      <c r="HR84" s="257"/>
      <c r="HS84" s="257"/>
      <c r="HT84" s="257"/>
      <c r="HU84" s="257"/>
      <c r="HV84" s="257"/>
      <c r="HW84" s="257"/>
      <c r="HX84" s="257"/>
      <c r="HY84" s="257"/>
      <c r="HZ84" s="257"/>
      <c r="IA84" s="257"/>
      <c r="IB84" s="257"/>
      <c r="IC84" s="257"/>
      <c r="ID84" s="257"/>
      <c r="IE84" s="257"/>
      <c r="IF84" s="257"/>
      <c r="IG84" s="257"/>
      <c r="IH84" s="257"/>
      <c r="II84" s="257"/>
      <c r="IJ84" s="257"/>
      <c r="IK84" s="257"/>
      <c r="IL84" s="257"/>
      <c r="IM84" s="257"/>
      <c r="IN84" s="257"/>
      <c r="IO84" s="257"/>
      <c r="IP84" s="257"/>
      <c r="IQ84" s="257"/>
      <c r="IR84" s="257"/>
      <c r="IS84" s="257"/>
      <c r="IT84" s="257"/>
    </row>
    <row r="85" spans="1:254" ht="18" customHeight="1">
      <c r="A85" s="263"/>
      <c r="B85" s="264" t="s">
        <v>143</v>
      </c>
      <c r="C85" s="263" t="s">
        <v>141</v>
      </c>
      <c r="D85" s="271">
        <v>21</v>
      </c>
      <c r="E85" s="271">
        <v>21</v>
      </c>
      <c r="F85" s="266">
        <v>21</v>
      </c>
      <c r="G85" s="267">
        <f>SUM(H85:Z85)</f>
        <v>21</v>
      </c>
      <c r="H85" s="271">
        <v>1</v>
      </c>
      <c r="I85" s="271">
        <v>1</v>
      </c>
      <c r="J85" s="271">
        <v>1</v>
      </c>
      <c r="K85" s="271"/>
      <c r="L85" s="271">
        <v>1</v>
      </c>
      <c r="M85" s="271">
        <v>1</v>
      </c>
      <c r="N85" s="271">
        <v>2</v>
      </c>
      <c r="O85" s="271">
        <v>1</v>
      </c>
      <c r="P85" s="271">
        <v>2</v>
      </c>
      <c r="Q85" s="271">
        <v>1</v>
      </c>
      <c r="R85" s="271">
        <v>1</v>
      </c>
      <c r="S85" s="271">
        <v>1</v>
      </c>
      <c r="T85" s="271">
        <v>1</v>
      </c>
      <c r="U85" s="271">
        <v>1</v>
      </c>
      <c r="V85" s="271">
        <v>1</v>
      </c>
      <c r="W85" s="271">
        <v>1</v>
      </c>
      <c r="X85" s="271">
        <v>2</v>
      </c>
      <c r="Y85" s="271">
        <v>1</v>
      </c>
      <c r="Z85" s="271">
        <v>1</v>
      </c>
      <c r="AA85" s="268"/>
      <c r="AB85" s="285"/>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c r="CF85" s="240"/>
      <c r="CG85" s="240"/>
      <c r="CH85" s="240"/>
      <c r="CI85" s="240"/>
      <c r="CJ85" s="240"/>
      <c r="CK85" s="240"/>
      <c r="CL85" s="240"/>
      <c r="CM85" s="240"/>
      <c r="CN85" s="240"/>
      <c r="CO85" s="240"/>
      <c r="CP85" s="240"/>
      <c r="CQ85" s="240"/>
      <c r="CR85" s="240"/>
      <c r="CS85" s="240"/>
      <c r="CT85" s="240"/>
      <c r="CU85" s="240"/>
      <c r="CV85" s="240"/>
      <c r="CW85" s="240"/>
      <c r="CX85" s="240"/>
      <c r="CY85" s="240"/>
      <c r="CZ85" s="240"/>
      <c r="DA85" s="240"/>
      <c r="DB85" s="240"/>
      <c r="DC85" s="240"/>
      <c r="DD85" s="240"/>
      <c r="DE85" s="240"/>
      <c r="DF85" s="240"/>
      <c r="DG85" s="240"/>
      <c r="DH85" s="240"/>
      <c r="DI85" s="240"/>
      <c r="DJ85" s="240"/>
      <c r="DK85" s="240"/>
      <c r="DL85" s="240"/>
      <c r="DM85" s="240"/>
      <c r="DN85" s="240"/>
      <c r="DO85" s="240"/>
      <c r="DP85" s="240"/>
      <c r="DQ85" s="240"/>
      <c r="DR85" s="240"/>
      <c r="DS85" s="240"/>
      <c r="DT85" s="240"/>
      <c r="DU85" s="240"/>
      <c r="DV85" s="240"/>
      <c r="DW85" s="240"/>
      <c r="DX85" s="240"/>
      <c r="DY85" s="240"/>
      <c r="DZ85" s="240"/>
      <c r="EA85" s="240"/>
      <c r="EB85" s="240"/>
      <c r="EC85" s="240"/>
      <c r="ED85" s="240"/>
      <c r="EE85" s="240"/>
      <c r="EF85" s="240"/>
      <c r="EG85" s="240"/>
      <c r="EH85" s="240"/>
      <c r="EI85" s="240"/>
      <c r="EJ85" s="240"/>
      <c r="EK85" s="240"/>
      <c r="EL85" s="240"/>
      <c r="EM85" s="240"/>
      <c r="EN85" s="240"/>
      <c r="EO85" s="240"/>
      <c r="EP85" s="240"/>
      <c r="EQ85" s="240"/>
      <c r="ER85" s="240"/>
      <c r="ES85" s="240"/>
      <c r="ET85" s="240"/>
      <c r="EU85" s="240"/>
      <c r="EV85" s="240"/>
      <c r="EW85" s="240"/>
      <c r="EX85" s="240"/>
      <c r="EY85" s="240"/>
      <c r="EZ85" s="240"/>
      <c r="FA85" s="240"/>
      <c r="FB85" s="240"/>
      <c r="FC85" s="240"/>
      <c r="FD85" s="240"/>
      <c r="FE85" s="240"/>
      <c r="FF85" s="240"/>
      <c r="FG85" s="240"/>
      <c r="FH85" s="240"/>
      <c r="FI85" s="240"/>
      <c r="FJ85" s="240"/>
      <c r="FK85" s="240"/>
      <c r="FL85" s="240"/>
      <c r="FM85" s="240"/>
      <c r="FN85" s="240"/>
      <c r="FO85" s="240"/>
      <c r="FP85" s="240"/>
      <c r="FQ85" s="240"/>
      <c r="FR85" s="240"/>
      <c r="FS85" s="240"/>
      <c r="FT85" s="240"/>
      <c r="FU85" s="240"/>
      <c r="FV85" s="240"/>
      <c r="FW85" s="240"/>
      <c r="FX85" s="240"/>
      <c r="FY85" s="240"/>
      <c r="FZ85" s="240"/>
      <c r="GA85" s="240"/>
      <c r="GB85" s="240"/>
      <c r="GC85" s="240"/>
      <c r="GD85" s="240"/>
      <c r="GE85" s="240"/>
      <c r="GF85" s="240"/>
      <c r="GG85" s="240"/>
      <c r="GH85" s="240"/>
      <c r="GI85" s="240"/>
      <c r="GJ85" s="240"/>
      <c r="GK85" s="240"/>
      <c r="GL85" s="240"/>
      <c r="GM85" s="240"/>
      <c r="GN85" s="240"/>
      <c r="GO85" s="240"/>
      <c r="GP85" s="240"/>
      <c r="GQ85" s="240"/>
      <c r="GR85" s="240"/>
      <c r="GS85" s="240"/>
      <c r="GT85" s="240"/>
      <c r="GU85" s="240"/>
      <c r="GV85" s="240"/>
      <c r="GW85" s="240"/>
      <c r="GX85" s="240"/>
      <c r="GY85" s="240"/>
      <c r="GZ85" s="240"/>
      <c r="HA85" s="240"/>
      <c r="HB85" s="240"/>
      <c r="HC85" s="240"/>
      <c r="HD85" s="240"/>
      <c r="HE85" s="240"/>
      <c r="HF85" s="240"/>
      <c r="HG85" s="240"/>
      <c r="HH85" s="240"/>
      <c r="HI85" s="240"/>
      <c r="HJ85" s="240"/>
      <c r="HK85" s="240"/>
      <c r="HL85" s="240"/>
      <c r="HM85" s="240"/>
      <c r="HN85" s="240"/>
      <c r="HO85" s="240"/>
      <c r="HP85" s="240"/>
      <c r="HQ85" s="240"/>
      <c r="HR85" s="240"/>
      <c r="HS85" s="240"/>
      <c r="HT85" s="240"/>
      <c r="HU85" s="240"/>
      <c r="HV85" s="240"/>
      <c r="HW85" s="240"/>
      <c r="HX85" s="240"/>
      <c r="HY85" s="240"/>
      <c r="HZ85" s="240"/>
      <c r="IA85" s="240"/>
      <c r="IB85" s="240"/>
      <c r="IC85" s="240"/>
      <c r="ID85" s="240"/>
      <c r="IE85" s="240"/>
      <c r="IF85" s="240"/>
      <c r="IG85" s="240"/>
      <c r="IH85" s="240"/>
      <c r="II85" s="240"/>
      <c r="IJ85" s="240"/>
      <c r="IK85" s="240"/>
      <c r="IL85" s="240"/>
      <c r="IM85" s="240"/>
      <c r="IN85" s="240"/>
      <c r="IO85" s="240"/>
      <c r="IP85" s="240"/>
      <c r="IQ85" s="240"/>
      <c r="IR85" s="240"/>
      <c r="IS85" s="240"/>
      <c r="IT85" s="240"/>
    </row>
    <row r="86" spans="1:254" ht="18" customHeight="1">
      <c r="A86" s="263"/>
      <c r="B86" s="275" t="s">
        <v>322</v>
      </c>
      <c r="C86" s="263" t="s">
        <v>141</v>
      </c>
      <c r="D86" s="271"/>
      <c r="E86" s="271"/>
      <c r="F86" s="266"/>
      <c r="G86" s="267"/>
      <c r="H86" s="271"/>
      <c r="I86" s="271"/>
      <c r="J86" s="271"/>
      <c r="K86" s="271"/>
      <c r="L86" s="271"/>
      <c r="M86" s="271"/>
      <c r="N86" s="271"/>
      <c r="O86" s="271"/>
      <c r="P86" s="271"/>
      <c r="Q86" s="271"/>
      <c r="R86" s="271"/>
      <c r="S86" s="271"/>
      <c r="T86" s="271"/>
      <c r="U86" s="271"/>
      <c r="V86" s="271"/>
      <c r="W86" s="271"/>
      <c r="X86" s="271"/>
      <c r="Y86" s="271"/>
      <c r="Z86" s="271"/>
      <c r="AA86" s="268"/>
      <c r="AB86" s="285"/>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c r="CO86" s="240"/>
      <c r="CP86" s="240"/>
      <c r="CQ86" s="240"/>
      <c r="CR86" s="240"/>
      <c r="CS86" s="240"/>
      <c r="CT86" s="240"/>
      <c r="CU86" s="240"/>
      <c r="CV86" s="240"/>
      <c r="CW86" s="240"/>
      <c r="CX86" s="240"/>
      <c r="CY86" s="240"/>
      <c r="CZ86" s="240"/>
      <c r="DA86" s="240"/>
      <c r="DB86" s="240"/>
      <c r="DC86" s="240"/>
      <c r="DD86" s="240"/>
      <c r="DE86" s="240"/>
      <c r="DF86" s="240"/>
      <c r="DG86" s="240"/>
      <c r="DH86" s="240"/>
      <c r="DI86" s="240"/>
      <c r="DJ86" s="240"/>
      <c r="DK86" s="240"/>
      <c r="DL86" s="240"/>
      <c r="DM86" s="240"/>
      <c r="DN86" s="240"/>
      <c r="DO86" s="240"/>
      <c r="DP86" s="240"/>
      <c r="DQ86" s="240"/>
      <c r="DR86" s="240"/>
      <c r="DS86" s="240"/>
      <c r="DT86" s="240"/>
      <c r="DU86" s="240"/>
      <c r="DV86" s="240"/>
      <c r="DW86" s="240"/>
      <c r="DX86" s="240"/>
      <c r="DY86" s="240"/>
      <c r="DZ86" s="240"/>
      <c r="EA86" s="240"/>
      <c r="EB86" s="240"/>
      <c r="EC86" s="240"/>
      <c r="ED86" s="240"/>
      <c r="EE86" s="240"/>
      <c r="EF86" s="240"/>
      <c r="EG86" s="240"/>
      <c r="EH86" s="240"/>
      <c r="EI86" s="240"/>
      <c r="EJ86" s="240"/>
      <c r="EK86" s="240"/>
      <c r="EL86" s="240"/>
      <c r="EM86" s="240"/>
      <c r="EN86" s="240"/>
      <c r="EO86" s="240"/>
      <c r="EP86" s="240"/>
      <c r="EQ86" s="240"/>
      <c r="ER86" s="240"/>
      <c r="ES86" s="240"/>
      <c r="ET86" s="240"/>
      <c r="EU86" s="240"/>
      <c r="EV86" s="240"/>
      <c r="EW86" s="240"/>
      <c r="EX86" s="240"/>
      <c r="EY86" s="240"/>
      <c r="EZ86" s="240"/>
      <c r="FA86" s="240"/>
      <c r="FB86" s="240"/>
      <c r="FC86" s="240"/>
      <c r="FD86" s="240"/>
      <c r="FE86" s="240"/>
      <c r="FF86" s="240"/>
      <c r="FG86" s="240"/>
      <c r="FH86" s="240"/>
      <c r="FI86" s="240"/>
      <c r="FJ86" s="240"/>
      <c r="FK86" s="240"/>
      <c r="FL86" s="240"/>
      <c r="FM86" s="240"/>
      <c r="FN86" s="240"/>
      <c r="FO86" s="240"/>
      <c r="FP86" s="240"/>
      <c r="FQ86" s="240"/>
      <c r="FR86" s="240"/>
      <c r="FS86" s="240"/>
      <c r="FT86" s="240"/>
      <c r="FU86" s="240"/>
      <c r="FV86" s="240"/>
      <c r="FW86" s="240"/>
      <c r="FX86" s="240"/>
      <c r="FY86" s="240"/>
      <c r="FZ86" s="240"/>
      <c r="GA86" s="240"/>
      <c r="GB86" s="240"/>
      <c r="GC86" s="240"/>
      <c r="GD86" s="240"/>
      <c r="GE86" s="240"/>
      <c r="GF86" s="240"/>
      <c r="GG86" s="240"/>
      <c r="GH86" s="240"/>
      <c r="GI86" s="240"/>
      <c r="GJ86" s="240"/>
      <c r="GK86" s="240"/>
      <c r="GL86" s="240"/>
      <c r="GM86" s="240"/>
      <c r="GN86" s="240"/>
      <c r="GO86" s="240"/>
      <c r="GP86" s="240"/>
      <c r="GQ86" s="240"/>
      <c r="GR86" s="240"/>
      <c r="GS86" s="240"/>
      <c r="GT86" s="240"/>
      <c r="GU86" s="240"/>
      <c r="GV86" s="240"/>
      <c r="GW86" s="240"/>
      <c r="GX86" s="240"/>
      <c r="GY86" s="240"/>
      <c r="GZ86" s="240"/>
      <c r="HA86" s="240"/>
      <c r="HB86" s="240"/>
      <c r="HC86" s="240"/>
      <c r="HD86" s="240"/>
      <c r="HE86" s="240"/>
      <c r="HF86" s="240"/>
      <c r="HG86" s="240"/>
      <c r="HH86" s="240"/>
      <c r="HI86" s="240"/>
      <c r="HJ86" s="240"/>
      <c r="HK86" s="240"/>
      <c r="HL86" s="240"/>
      <c r="HM86" s="240"/>
      <c r="HN86" s="240"/>
      <c r="HO86" s="240"/>
      <c r="HP86" s="240"/>
      <c r="HQ86" s="240"/>
      <c r="HR86" s="240"/>
      <c r="HS86" s="240"/>
      <c r="HT86" s="240"/>
      <c r="HU86" s="240"/>
      <c r="HV86" s="240"/>
      <c r="HW86" s="240"/>
      <c r="HX86" s="240"/>
      <c r="HY86" s="240"/>
      <c r="HZ86" s="240"/>
      <c r="IA86" s="240"/>
      <c r="IB86" s="240"/>
      <c r="IC86" s="240"/>
      <c r="ID86" s="240"/>
      <c r="IE86" s="240"/>
      <c r="IF86" s="240"/>
      <c r="IG86" s="240"/>
      <c r="IH86" s="240"/>
      <c r="II86" s="240"/>
      <c r="IJ86" s="240"/>
      <c r="IK86" s="240"/>
      <c r="IL86" s="240"/>
      <c r="IM86" s="240"/>
      <c r="IN86" s="240"/>
      <c r="IO86" s="240"/>
      <c r="IP86" s="240"/>
      <c r="IQ86" s="240"/>
      <c r="IR86" s="240"/>
      <c r="IS86" s="240"/>
      <c r="IT86" s="240"/>
    </row>
    <row r="87" spans="1:254" s="258" customFormat="1" ht="18" customHeight="1">
      <c r="A87" s="252">
        <v>2</v>
      </c>
      <c r="B87" s="259" t="s">
        <v>152</v>
      </c>
      <c r="C87" s="252"/>
      <c r="D87" s="261">
        <f>D91+D94+D97</f>
        <v>42</v>
      </c>
      <c r="E87" s="261">
        <f>E91+E94+E97</f>
        <v>42</v>
      </c>
      <c r="F87" s="261">
        <f>F91+F94+F97</f>
        <v>42</v>
      </c>
      <c r="G87" s="261">
        <f>G91+G94+G97</f>
        <v>40</v>
      </c>
      <c r="H87" s="286">
        <v>2</v>
      </c>
      <c r="I87" s="286">
        <v>2</v>
      </c>
      <c r="J87" s="286">
        <v>1</v>
      </c>
      <c r="K87" s="286">
        <v>2</v>
      </c>
      <c r="L87" s="286">
        <v>2</v>
      </c>
      <c r="M87" s="286">
        <v>5</v>
      </c>
      <c r="N87" s="286">
        <v>3</v>
      </c>
      <c r="O87" s="286">
        <v>3</v>
      </c>
      <c r="P87" s="286">
        <v>2</v>
      </c>
      <c r="Q87" s="286">
        <v>3</v>
      </c>
      <c r="R87" s="286">
        <v>1</v>
      </c>
      <c r="S87" s="286">
        <v>2</v>
      </c>
      <c r="T87" s="286">
        <v>1</v>
      </c>
      <c r="U87" s="286">
        <v>1</v>
      </c>
      <c r="V87" s="286">
        <v>1</v>
      </c>
      <c r="W87" s="286">
        <v>2</v>
      </c>
      <c r="X87" s="286">
        <v>3</v>
      </c>
      <c r="Y87" s="286">
        <v>2</v>
      </c>
      <c r="Z87" s="286">
        <v>2</v>
      </c>
      <c r="AA87" s="255"/>
      <c r="AB87" s="276"/>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c r="IL87" s="257"/>
      <c r="IM87" s="257"/>
      <c r="IN87" s="257"/>
      <c r="IO87" s="257"/>
      <c r="IP87" s="257"/>
      <c r="IQ87" s="257"/>
      <c r="IR87" s="257"/>
      <c r="IS87" s="257"/>
      <c r="IT87" s="257"/>
    </row>
    <row r="88" spans="1:254" ht="18" customHeight="1">
      <c r="A88" s="263"/>
      <c r="B88" s="264" t="s">
        <v>151</v>
      </c>
      <c r="C88" s="263" t="s">
        <v>141</v>
      </c>
      <c r="D88" s="271">
        <v>1</v>
      </c>
      <c r="E88" s="271">
        <v>1</v>
      </c>
      <c r="F88" s="266">
        <v>1</v>
      </c>
      <c r="G88" s="267">
        <f>SUM(H88:Z88)</f>
        <v>1</v>
      </c>
      <c r="H88" s="271"/>
      <c r="I88" s="271"/>
      <c r="J88" s="271"/>
      <c r="K88" s="271"/>
      <c r="L88" s="271"/>
      <c r="M88" s="271">
        <v>1</v>
      </c>
      <c r="N88" s="271"/>
      <c r="O88" s="271"/>
      <c r="P88" s="271"/>
      <c r="Q88" s="271"/>
      <c r="R88" s="271"/>
      <c r="S88" s="271"/>
      <c r="T88" s="271"/>
      <c r="U88" s="271"/>
      <c r="V88" s="271"/>
      <c r="W88" s="271"/>
      <c r="X88" s="271"/>
      <c r="Y88" s="271"/>
      <c r="Z88" s="271"/>
      <c r="AA88" s="268"/>
      <c r="AB88" s="285"/>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c r="CF88" s="240"/>
      <c r="CG88" s="240"/>
      <c r="CH88" s="240"/>
      <c r="CI88" s="240"/>
      <c r="CJ88" s="240"/>
      <c r="CK88" s="240"/>
      <c r="CL88" s="240"/>
      <c r="CM88" s="240"/>
      <c r="CN88" s="240"/>
      <c r="CO88" s="240"/>
      <c r="CP88" s="240"/>
      <c r="CQ88" s="240"/>
      <c r="CR88" s="240"/>
      <c r="CS88" s="240"/>
      <c r="CT88" s="240"/>
      <c r="CU88" s="240"/>
      <c r="CV88" s="240"/>
      <c r="CW88" s="240"/>
      <c r="CX88" s="240"/>
      <c r="CY88" s="240"/>
      <c r="CZ88" s="240"/>
      <c r="DA88" s="240"/>
      <c r="DB88" s="240"/>
      <c r="DC88" s="240"/>
      <c r="DD88" s="240"/>
      <c r="DE88" s="240"/>
      <c r="DF88" s="240"/>
      <c r="DG88" s="240"/>
      <c r="DH88" s="240"/>
      <c r="DI88" s="240"/>
      <c r="DJ88" s="240"/>
      <c r="DK88" s="240"/>
      <c r="DL88" s="240"/>
      <c r="DM88" s="240"/>
      <c r="DN88" s="240"/>
      <c r="DO88" s="240"/>
      <c r="DP88" s="240"/>
      <c r="DQ88" s="240"/>
      <c r="DR88" s="240"/>
      <c r="DS88" s="240"/>
      <c r="DT88" s="240"/>
      <c r="DU88" s="240"/>
      <c r="DV88" s="240"/>
      <c r="DW88" s="240"/>
      <c r="DX88" s="240"/>
      <c r="DY88" s="240"/>
      <c r="DZ88" s="240"/>
      <c r="EA88" s="240"/>
      <c r="EB88" s="240"/>
      <c r="EC88" s="240"/>
      <c r="ED88" s="240"/>
      <c r="EE88" s="240"/>
      <c r="EF88" s="240"/>
      <c r="EG88" s="240"/>
      <c r="EH88" s="240"/>
      <c r="EI88" s="240"/>
      <c r="EJ88" s="240"/>
      <c r="EK88" s="240"/>
      <c r="EL88" s="240"/>
      <c r="EM88" s="240"/>
      <c r="EN88" s="240"/>
      <c r="EO88" s="240"/>
      <c r="EP88" s="240"/>
      <c r="EQ88" s="240"/>
      <c r="ER88" s="240"/>
      <c r="ES88" s="240"/>
      <c r="ET88" s="240"/>
      <c r="EU88" s="240"/>
      <c r="EV88" s="240"/>
      <c r="EW88" s="240"/>
      <c r="EX88" s="240"/>
      <c r="EY88" s="240"/>
      <c r="EZ88" s="240"/>
      <c r="FA88" s="240"/>
      <c r="FB88" s="240"/>
      <c r="FC88" s="240"/>
      <c r="FD88" s="240"/>
      <c r="FE88" s="240"/>
      <c r="FF88" s="240"/>
      <c r="FG88" s="240"/>
      <c r="FH88" s="240"/>
      <c r="FI88" s="240"/>
      <c r="FJ88" s="240"/>
      <c r="FK88" s="240"/>
      <c r="FL88" s="240"/>
      <c r="FM88" s="240"/>
      <c r="FN88" s="240"/>
      <c r="FO88" s="240"/>
      <c r="FP88" s="240"/>
      <c r="FQ88" s="240"/>
      <c r="FR88" s="240"/>
      <c r="FS88" s="240"/>
      <c r="FT88" s="240"/>
      <c r="FU88" s="240"/>
      <c r="FV88" s="240"/>
      <c r="FW88" s="240"/>
      <c r="FX88" s="240"/>
      <c r="FY88" s="240"/>
      <c r="FZ88" s="240"/>
      <c r="GA88" s="240"/>
      <c r="GB88" s="240"/>
      <c r="GC88" s="240"/>
      <c r="GD88" s="240"/>
      <c r="GE88" s="240"/>
      <c r="GF88" s="240"/>
      <c r="GG88" s="240"/>
      <c r="GH88" s="240"/>
      <c r="GI88" s="240"/>
      <c r="GJ88" s="240"/>
      <c r="GK88" s="240"/>
      <c r="GL88" s="240"/>
      <c r="GM88" s="240"/>
      <c r="GN88" s="240"/>
      <c r="GO88" s="240"/>
      <c r="GP88" s="240"/>
      <c r="GQ88" s="240"/>
      <c r="GR88" s="240"/>
      <c r="GS88" s="240"/>
      <c r="GT88" s="240"/>
      <c r="GU88" s="240"/>
      <c r="GV88" s="240"/>
      <c r="GW88" s="240"/>
      <c r="GX88" s="240"/>
      <c r="GY88" s="240"/>
      <c r="GZ88" s="240"/>
      <c r="HA88" s="240"/>
      <c r="HB88" s="240"/>
      <c r="HC88" s="240"/>
      <c r="HD88" s="240"/>
      <c r="HE88" s="240"/>
      <c r="HF88" s="240"/>
      <c r="HG88" s="240"/>
      <c r="HH88" s="240"/>
      <c r="HI88" s="240"/>
      <c r="HJ88" s="240"/>
      <c r="HK88" s="240"/>
      <c r="HL88" s="240"/>
      <c r="HM88" s="240"/>
      <c r="HN88" s="240"/>
      <c r="HO88" s="240"/>
      <c r="HP88" s="240"/>
      <c r="HQ88" s="240"/>
      <c r="HR88" s="240"/>
      <c r="HS88" s="240"/>
      <c r="HT88" s="240"/>
      <c r="HU88" s="240"/>
      <c r="HV88" s="240"/>
      <c r="HW88" s="240"/>
      <c r="HX88" s="240"/>
      <c r="HY88" s="240"/>
      <c r="HZ88" s="240"/>
      <c r="IA88" s="240"/>
      <c r="IB88" s="240"/>
      <c r="IC88" s="240"/>
      <c r="ID88" s="240"/>
      <c r="IE88" s="240"/>
      <c r="IF88" s="240"/>
      <c r="IG88" s="240"/>
      <c r="IH88" s="240"/>
      <c r="II88" s="240"/>
      <c r="IJ88" s="240"/>
      <c r="IK88" s="240"/>
      <c r="IL88" s="240"/>
      <c r="IM88" s="240"/>
      <c r="IN88" s="240"/>
      <c r="IO88" s="240"/>
      <c r="IP88" s="240"/>
      <c r="IQ88" s="240"/>
      <c r="IR88" s="240"/>
      <c r="IS88" s="240"/>
      <c r="IT88" s="240"/>
    </row>
    <row r="89" spans="1:254" ht="15.75">
      <c r="A89" s="287"/>
      <c r="B89" s="264" t="s">
        <v>150</v>
      </c>
      <c r="C89" s="263" t="s">
        <v>141</v>
      </c>
      <c r="D89" s="271">
        <f>D92+D95+D98</f>
        <v>36</v>
      </c>
      <c r="E89" s="271">
        <f>E92+E95+E98</f>
        <v>36</v>
      </c>
      <c r="F89" s="271">
        <f>F92+F95+F98</f>
        <v>36</v>
      </c>
      <c r="G89" s="271">
        <f>G92+G95+G98</f>
        <v>38</v>
      </c>
      <c r="H89" s="271">
        <v>2</v>
      </c>
      <c r="I89" s="271">
        <v>2</v>
      </c>
      <c r="J89" s="271">
        <v>1</v>
      </c>
      <c r="K89" s="271">
        <v>2</v>
      </c>
      <c r="L89" s="271">
        <v>2</v>
      </c>
      <c r="M89" s="271">
        <v>3</v>
      </c>
      <c r="N89" s="271">
        <v>2</v>
      </c>
      <c r="O89" s="271">
        <v>3</v>
      </c>
      <c r="P89" s="271">
        <v>2</v>
      </c>
      <c r="Q89" s="271">
        <v>2</v>
      </c>
      <c r="R89" s="271">
        <v>1</v>
      </c>
      <c r="S89" s="271">
        <v>2</v>
      </c>
      <c r="T89" s="271">
        <v>0</v>
      </c>
      <c r="U89" s="271">
        <v>1</v>
      </c>
      <c r="V89" s="271">
        <v>1</v>
      </c>
      <c r="W89" s="271">
        <v>2</v>
      </c>
      <c r="X89" s="271">
        <v>3</v>
      </c>
      <c r="Y89" s="271">
        <v>2</v>
      </c>
      <c r="Z89" s="271">
        <v>2</v>
      </c>
      <c r="AA89" s="268"/>
      <c r="AB89" s="285"/>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c r="CD89" s="240"/>
      <c r="CE89" s="240"/>
      <c r="CF89" s="240"/>
      <c r="CG89" s="240"/>
      <c r="CH89" s="240"/>
      <c r="CI89" s="240"/>
      <c r="CJ89" s="240"/>
      <c r="CK89" s="240"/>
      <c r="CL89" s="240"/>
      <c r="CM89" s="240"/>
      <c r="CN89" s="240"/>
      <c r="CO89" s="240"/>
      <c r="CP89" s="240"/>
      <c r="CQ89" s="240"/>
      <c r="CR89" s="240"/>
      <c r="CS89" s="240"/>
      <c r="CT89" s="240"/>
      <c r="CU89" s="240"/>
      <c r="CV89" s="240"/>
      <c r="CW89" s="240"/>
      <c r="CX89" s="240"/>
      <c r="CY89" s="240"/>
      <c r="CZ89" s="240"/>
      <c r="DA89" s="240"/>
      <c r="DB89" s="240"/>
      <c r="DC89" s="240"/>
      <c r="DD89" s="240"/>
      <c r="DE89" s="240"/>
      <c r="DF89" s="240"/>
      <c r="DG89" s="240"/>
      <c r="DH89" s="240"/>
      <c r="DI89" s="240"/>
      <c r="DJ89" s="240"/>
      <c r="DK89" s="240"/>
      <c r="DL89" s="240"/>
      <c r="DM89" s="240"/>
      <c r="DN89" s="240"/>
      <c r="DO89" s="240"/>
      <c r="DP89" s="240"/>
      <c r="DQ89" s="240"/>
      <c r="DR89" s="240"/>
      <c r="DS89" s="240"/>
      <c r="DT89" s="240"/>
      <c r="DU89" s="240"/>
      <c r="DV89" s="240"/>
      <c r="DW89" s="240"/>
      <c r="DX89" s="240"/>
      <c r="DY89" s="240"/>
      <c r="DZ89" s="240"/>
      <c r="EA89" s="240"/>
      <c r="EB89" s="240"/>
      <c r="EC89" s="240"/>
      <c r="ED89" s="240"/>
      <c r="EE89" s="240"/>
      <c r="EF89" s="240"/>
      <c r="EG89" s="240"/>
      <c r="EH89" s="240"/>
      <c r="EI89" s="240"/>
      <c r="EJ89" s="240"/>
      <c r="EK89" s="240"/>
      <c r="EL89" s="240"/>
      <c r="EM89" s="240"/>
      <c r="EN89" s="240"/>
      <c r="EO89" s="240"/>
      <c r="EP89" s="240"/>
      <c r="EQ89" s="240"/>
      <c r="ER89" s="240"/>
      <c r="ES89" s="240"/>
      <c r="ET89" s="240"/>
      <c r="EU89" s="240"/>
      <c r="EV89" s="240"/>
      <c r="EW89" s="240"/>
      <c r="EX89" s="240"/>
      <c r="EY89" s="240"/>
      <c r="EZ89" s="240"/>
      <c r="FA89" s="240"/>
      <c r="FB89" s="240"/>
      <c r="FC89" s="240"/>
      <c r="FD89" s="240"/>
      <c r="FE89" s="240"/>
      <c r="FF89" s="240"/>
      <c r="FG89" s="240"/>
      <c r="FH89" s="240"/>
      <c r="FI89" s="240"/>
      <c r="FJ89" s="240"/>
      <c r="FK89" s="240"/>
      <c r="FL89" s="240"/>
      <c r="FM89" s="240"/>
      <c r="FN89" s="240"/>
      <c r="FO89" s="240"/>
      <c r="FP89" s="240"/>
      <c r="FQ89" s="240"/>
      <c r="FR89" s="240"/>
      <c r="FS89" s="240"/>
      <c r="FT89" s="240"/>
      <c r="FU89" s="240"/>
      <c r="FV89" s="240"/>
      <c r="FW89" s="240"/>
      <c r="FX89" s="240"/>
      <c r="FY89" s="240"/>
      <c r="FZ89" s="240"/>
      <c r="GA89" s="240"/>
      <c r="GB89" s="240"/>
      <c r="GC89" s="240"/>
      <c r="GD89" s="240"/>
      <c r="GE89" s="240"/>
      <c r="GF89" s="240"/>
      <c r="GG89" s="240"/>
      <c r="GH89" s="240"/>
      <c r="GI89" s="240"/>
      <c r="GJ89" s="240"/>
      <c r="GK89" s="240"/>
      <c r="GL89" s="240"/>
      <c r="GM89" s="240"/>
      <c r="GN89" s="240"/>
      <c r="GO89" s="240"/>
      <c r="GP89" s="240"/>
      <c r="GQ89" s="240"/>
      <c r="GR89" s="240"/>
      <c r="GS89" s="240"/>
      <c r="GT89" s="240"/>
      <c r="GU89" s="240"/>
      <c r="GV89" s="240"/>
      <c r="GW89" s="240"/>
      <c r="GX89" s="240"/>
      <c r="GY89" s="240"/>
      <c r="GZ89" s="240"/>
      <c r="HA89" s="240"/>
      <c r="HB89" s="240"/>
      <c r="HC89" s="240"/>
      <c r="HD89" s="240"/>
      <c r="HE89" s="240"/>
      <c r="HF89" s="240"/>
      <c r="HG89" s="240"/>
      <c r="HH89" s="240"/>
      <c r="HI89" s="240"/>
      <c r="HJ89" s="240"/>
      <c r="HK89" s="240"/>
      <c r="HL89" s="240"/>
      <c r="HM89" s="240"/>
      <c r="HN89" s="240"/>
      <c r="HO89" s="240"/>
      <c r="HP89" s="240"/>
      <c r="HQ89" s="240"/>
      <c r="HR89" s="240"/>
      <c r="HS89" s="240"/>
      <c r="HT89" s="240"/>
      <c r="HU89" s="240"/>
      <c r="HV89" s="240"/>
      <c r="HW89" s="240"/>
      <c r="HX89" s="240"/>
      <c r="HY89" s="240"/>
      <c r="HZ89" s="240"/>
      <c r="IA89" s="240"/>
      <c r="IB89" s="240"/>
      <c r="IC89" s="240"/>
      <c r="ID89" s="240"/>
      <c r="IE89" s="240"/>
      <c r="IF89" s="240"/>
      <c r="IG89" s="240"/>
      <c r="IH89" s="240"/>
      <c r="II89" s="240"/>
      <c r="IJ89" s="240"/>
      <c r="IK89" s="240"/>
      <c r="IL89" s="240"/>
      <c r="IM89" s="240"/>
      <c r="IN89" s="240"/>
      <c r="IO89" s="240"/>
      <c r="IP89" s="240"/>
      <c r="IQ89" s="240"/>
      <c r="IR89" s="240"/>
      <c r="IS89" s="240"/>
      <c r="IT89" s="240"/>
    </row>
    <row r="90" spans="1:254" ht="18" customHeight="1">
      <c r="A90" s="263"/>
      <c r="B90" s="264" t="s">
        <v>145</v>
      </c>
      <c r="C90" s="263" t="s">
        <v>141</v>
      </c>
      <c r="D90" s="288">
        <v>10</v>
      </c>
      <c r="E90" s="288">
        <v>11</v>
      </c>
      <c r="F90" s="266">
        <v>11</v>
      </c>
      <c r="G90" s="288">
        <v>14</v>
      </c>
      <c r="H90" s="288">
        <v>0</v>
      </c>
      <c r="I90" s="288">
        <v>1</v>
      </c>
      <c r="J90" s="288">
        <v>0</v>
      </c>
      <c r="K90" s="288">
        <v>0</v>
      </c>
      <c r="L90" s="288">
        <v>0</v>
      </c>
      <c r="M90" s="288">
        <v>0</v>
      </c>
      <c r="N90" s="288">
        <v>0</v>
      </c>
      <c r="O90" s="288">
        <v>0</v>
      </c>
      <c r="P90" s="288">
        <v>0</v>
      </c>
      <c r="Q90" s="288">
        <v>2</v>
      </c>
      <c r="R90" s="288">
        <v>1</v>
      </c>
      <c r="S90" s="288">
        <v>1</v>
      </c>
      <c r="T90" s="288">
        <v>1</v>
      </c>
      <c r="U90" s="288">
        <v>1</v>
      </c>
      <c r="V90" s="288">
        <v>1</v>
      </c>
      <c r="W90" s="288">
        <v>0</v>
      </c>
      <c r="X90" s="288">
        <v>3</v>
      </c>
      <c r="Y90" s="288">
        <v>1</v>
      </c>
      <c r="Z90" s="288">
        <v>2</v>
      </c>
      <c r="AA90" s="268"/>
      <c r="AB90" s="285"/>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c r="CM90" s="240"/>
      <c r="CN90" s="240"/>
      <c r="CO90" s="240"/>
      <c r="CP90" s="240"/>
      <c r="CQ90" s="240"/>
      <c r="CR90" s="240"/>
      <c r="CS90" s="240"/>
      <c r="CT90" s="240"/>
      <c r="CU90" s="240"/>
      <c r="CV90" s="240"/>
      <c r="CW90" s="240"/>
      <c r="CX90" s="240"/>
      <c r="CY90" s="240"/>
      <c r="CZ90" s="240"/>
      <c r="DA90" s="240"/>
      <c r="DB90" s="240"/>
      <c r="DC90" s="240"/>
      <c r="DD90" s="240"/>
      <c r="DE90" s="240"/>
      <c r="DF90" s="240"/>
      <c r="DG90" s="240"/>
      <c r="DH90" s="240"/>
      <c r="DI90" s="240"/>
      <c r="DJ90" s="240"/>
      <c r="DK90" s="240"/>
      <c r="DL90" s="240"/>
      <c r="DM90" s="240"/>
      <c r="DN90" s="240"/>
      <c r="DO90" s="240"/>
      <c r="DP90" s="240"/>
      <c r="DQ90" s="240"/>
      <c r="DR90" s="240"/>
      <c r="DS90" s="240"/>
      <c r="DT90" s="240"/>
      <c r="DU90" s="240"/>
      <c r="DV90" s="240"/>
      <c r="DW90" s="240"/>
      <c r="DX90" s="240"/>
      <c r="DY90" s="240"/>
      <c r="DZ90" s="240"/>
      <c r="EA90" s="240"/>
      <c r="EB90" s="240"/>
      <c r="EC90" s="240"/>
      <c r="ED90" s="240"/>
      <c r="EE90" s="240"/>
      <c r="EF90" s="240"/>
      <c r="EG90" s="240"/>
      <c r="EH90" s="240"/>
      <c r="EI90" s="240"/>
      <c r="EJ90" s="240"/>
      <c r="EK90" s="240"/>
      <c r="EL90" s="240"/>
      <c r="EM90" s="240"/>
      <c r="EN90" s="240"/>
      <c r="EO90" s="240"/>
      <c r="EP90" s="240"/>
      <c r="EQ90" s="240"/>
      <c r="ER90" s="240"/>
      <c r="ES90" s="240"/>
      <c r="ET90" s="240"/>
      <c r="EU90" s="240"/>
      <c r="EV90" s="240"/>
      <c r="EW90" s="240"/>
      <c r="EX90" s="240"/>
      <c r="EY90" s="240"/>
      <c r="EZ90" s="240"/>
      <c r="FA90" s="240"/>
      <c r="FB90" s="240"/>
      <c r="FC90" s="240"/>
      <c r="FD90" s="240"/>
      <c r="FE90" s="240"/>
      <c r="FF90" s="240"/>
      <c r="FG90" s="240"/>
      <c r="FH90" s="240"/>
      <c r="FI90" s="240"/>
      <c r="FJ90" s="240"/>
      <c r="FK90" s="240"/>
      <c r="FL90" s="240"/>
      <c r="FM90" s="240"/>
      <c r="FN90" s="240"/>
      <c r="FO90" s="240"/>
      <c r="FP90" s="240"/>
      <c r="FQ90" s="240"/>
      <c r="FR90" s="240"/>
      <c r="FS90" s="240"/>
      <c r="FT90" s="240"/>
      <c r="FU90" s="240"/>
      <c r="FV90" s="240"/>
      <c r="FW90" s="240"/>
      <c r="FX90" s="240"/>
      <c r="FY90" s="240"/>
      <c r="FZ90" s="240"/>
      <c r="GA90" s="240"/>
      <c r="GB90" s="240"/>
      <c r="GC90" s="240"/>
      <c r="GD90" s="240"/>
      <c r="GE90" s="240"/>
      <c r="GF90" s="240"/>
      <c r="GG90" s="240"/>
      <c r="GH90" s="240"/>
      <c r="GI90" s="240"/>
      <c r="GJ90" s="240"/>
      <c r="GK90" s="240"/>
      <c r="GL90" s="240"/>
      <c r="GM90" s="240"/>
      <c r="GN90" s="240"/>
      <c r="GO90" s="240"/>
      <c r="GP90" s="240"/>
      <c r="GQ90" s="240"/>
      <c r="GR90" s="240"/>
      <c r="GS90" s="240"/>
      <c r="GT90" s="240"/>
      <c r="GU90" s="240"/>
      <c r="GV90" s="240"/>
      <c r="GW90" s="240"/>
      <c r="GX90" s="240"/>
      <c r="GY90" s="240"/>
      <c r="GZ90" s="240"/>
      <c r="HA90" s="240"/>
      <c r="HB90" s="240"/>
      <c r="HC90" s="240"/>
      <c r="HD90" s="240"/>
      <c r="HE90" s="240"/>
      <c r="HF90" s="240"/>
      <c r="HG90" s="240"/>
      <c r="HH90" s="240"/>
      <c r="HI90" s="240"/>
      <c r="HJ90" s="240"/>
      <c r="HK90" s="240"/>
      <c r="HL90" s="240"/>
      <c r="HM90" s="240"/>
      <c r="HN90" s="240"/>
      <c r="HO90" s="240"/>
      <c r="HP90" s="240"/>
      <c r="HQ90" s="240"/>
      <c r="HR90" s="240"/>
      <c r="HS90" s="240"/>
      <c r="HT90" s="240"/>
      <c r="HU90" s="240"/>
      <c r="HV90" s="240"/>
      <c r="HW90" s="240"/>
      <c r="HX90" s="240"/>
      <c r="HY90" s="240"/>
      <c r="HZ90" s="240"/>
      <c r="IA90" s="240"/>
      <c r="IB90" s="240"/>
      <c r="IC90" s="240"/>
      <c r="ID90" s="240"/>
      <c r="IE90" s="240"/>
      <c r="IF90" s="240"/>
      <c r="IG90" s="240"/>
      <c r="IH90" s="240"/>
      <c r="II90" s="240"/>
      <c r="IJ90" s="240"/>
      <c r="IK90" s="240"/>
      <c r="IL90" s="240"/>
      <c r="IM90" s="240"/>
      <c r="IN90" s="240"/>
      <c r="IO90" s="240"/>
      <c r="IP90" s="240"/>
      <c r="IQ90" s="240"/>
      <c r="IR90" s="240"/>
      <c r="IS90" s="240"/>
      <c r="IT90" s="240"/>
    </row>
    <row r="91" spans="1:254" s="258" customFormat="1" ht="18" customHeight="1">
      <c r="A91" s="252" t="s">
        <v>361</v>
      </c>
      <c r="B91" s="259" t="s">
        <v>149</v>
      </c>
      <c r="C91" s="252" t="s">
        <v>148</v>
      </c>
      <c r="D91" s="260">
        <v>21</v>
      </c>
      <c r="E91" s="260">
        <v>21</v>
      </c>
      <c r="F91" s="254">
        <v>21</v>
      </c>
      <c r="G91" s="261">
        <f>SUM(H91:Z91)</f>
        <v>19</v>
      </c>
      <c r="H91" s="260">
        <v>1</v>
      </c>
      <c r="I91" s="260">
        <v>1</v>
      </c>
      <c r="J91" s="260">
        <v>0</v>
      </c>
      <c r="K91" s="260">
        <v>1</v>
      </c>
      <c r="L91" s="260">
        <v>1</v>
      </c>
      <c r="M91" s="260">
        <v>2</v>
      </c>
      <c r="N91" s="260">
        <v>2</v>
      </c>
      <c r="O91" s="260">
        <v>2</v>
      </c>
      <c r="P91" s="260">
        <v>1</v>
      </c>
      <c r="Q91" s="260">
        <v>1</v>
      </c>
      <c r="R91" s="260">
        <v>1</v>
      </c>
      <c r="S91" s="260">
        <v>1</v>
      </c>
      <c r="T91" s="260">
        <v>0</v>
      </c>
      <c r="U91" s="260">
        <v>0</v>
      </c>
      <c r="V91" s="260">
        <v>0</v>
      </c>
      <c r="W91" s="260">
        <v>1</v>
      </c>
      <c r="X91" s="260">
        <v>2</v>
      </c>
      <c r="Y91" s="260">
        <v>1</v>
      </c>
      <c r="Z91" s="260">
        <v>1</v>
      </c>
      <c r="AA91" s="255"/>
      <c r="AB91" s="276"/>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c r="IL91" s="257"/>
      <c r="IM91" s="257"/>
      <c r="IN91" s="257"/>
      <c r="IO91" s="257"/>
      <c r="IP91" s="257"/>
      <c r="IQ91" s="257"/>
      <c r="IR91" s="257"/>
      <c r="IS91" s="257"/>
      <c r="IT91" s="257"/>
    </row>
    <row r="92" spans="1:254" ht="18" customHeight="1">
      <c r="A92" s="263"/>
      <c r="B92" s="264" t="s">
        <v>143</v>
      </c>
      <c r="C92" s="263" t="s">
        <v>141</v>
      </c>
      <c r="D92" s="271">
        <v>19</v>
      </c>
      <c r="E92" s="271">
        <v>19</v>
      </c>
      <c r="F92" s="266">
        <v>19</v>
      </c>
      <c r="G92" s="267">
        <v>19</v>
      </c>
      <c r="H92" s="271">
        <v>1</v>
      </c>
      <c r="I92" s="271">
        <v>1</v>
      </c>
      <c r="J92" s="271">
        <v>0</v>
      </c>
      <c r="K92" s="271">
        <v>1</v>
      </c>
      <c r="L92" s="271">
        <v>1</v>
      </c>
      <c r="M92" s="271">
        <v>2</v>
      </c>
      <c r="N92" s="271">
        <v>2</v>
      </c>
      <c r="O92" s="271">
        <v>2</v>
      </c>
      <c r="P92" s="271">
        <v>1</v>
      </c>
      <c r="Q92" s="271">
        <v>1</v>
      </c>
      <c r="R92" s="271">
        <v>1</v>
      </c>
      <c r="S92" s="271">
        <v>1</v>
      </c>
      <c r="T92" s="271">
        <v>0</v>
      </c>
      <c r="U92" s="271">
        <v>0</v>
      </c>
      <c r="V92" s="271">
        <v>0</v>
      </c>
      <c r="W92" s="271">
        <v>1</v>
      </c>
      <c r="X92" s="271">
        <v>2</v>
      </c>
      <c r="Y92" s="271">
        <v>1</v>
      </c>
      <c r="Z92" s="271">
        <v>1</v>
      </c>
      <c r="AA92" s="268"/>
      <c r="AB92" s="285"/>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0"/>
      <c r="CC92" s="240"/>
      <c r="CD92" s="240"/>
      <c r="CE92" s="240"/>
      <c r="CF92" s="240"/>
      <c r="CG92" s="240"/>
      <c r="CH92" s="240"/>
      <c r="CI92" s="240"/>
      <c r="CJ92" s="240"/>
      <c r="CK92" s="240"/>
      <c r="CL92" s="240"/>
      <c r="CM92" s="240"/>
      <c r="CN92" s="240"/>
      <c r="CO92" s="240"/>
      <c r="CP92" s="240"/>
      <c r="CQ92" s="240"/>
      <c r="CR92" s="240"/>
      <c r="CS92" s="240"/>
      <c r="CT92" s="240"/>
      <c r="CU92" s="240"/>
      <c r="CV92" s="240"/>
      <c r="CW92" s="240"/>
      <c r="CX92" s="240"/>
      <c r="CY92" s="240"/>
      <c r="CZ92" s="240"/>
      <c r="DA92" s="240"/>
      <c r="DB92" s="240"/>
      <c r="DC92" s="240"/>
      <c r="DD92" s="240"/>
      <c r="DE92" s="240"/>
      <c r="DF92" s="240"/>
      <c r="DG92" s="240"/>
      <c r="DH92" s="240"/>
      <c r="DI92" s="240"/>
      <c r="DJ92" s="240"/>
      <c r="DK92" s="240"/>
      <c r="DL92" s="240"/>
      <c r="DM92" s="240"/>
      <c r="DN92" s="240"/>
      <c r="DO92" s="240"/>
      <c r="DP92" s="240"/>
      <c r="DQ92" s="240"/>
      <c r="DR92" s="240"/>
      <c r="DS92" s="240"/>
      <c r="DT92" s="240"/>
      <c r="DU92" s="240"/>
      <c r="DV92" s="240"/>
      <c r="DW92" s="240"/>
      <c r="DX92" s="240"/>
      <c r="DY92" s="240"/>
      <c r="DZ92" s="240"/>
      <c r="EA92" s="240"/>
      <c r="EB92" s="240"/>
      <c r="EC92" s="240"/>
      <c r="ED92" s="240"/>
      <c r="EE92" s="240"/>
      <c r="EF92" s="240"/>
      <c r="EG92" s="240"/>
      <c r="EH92" s="240"/>
      <c r="EI92" s="240"/>
      <c r="EJ92" s="240"/>
      <c r="EK92" s="240"/>
      <c r="EL92" s="240"/>
      <c r="EM92" s="240"/>
      <c r="EN92" s="240"/>
      <c r="EO92" s="240"/>
      <c r="EP92" s="240"/>
      <c r="EQ92" s="240"/>
      <c r="ER92" s="240"/>
      <c r="ES92" s="240"/>
      <c r="ET92" s="240"/>
      <c r="EU92" s="240"/>
      <c r="EV92" s="240"/>
      <c r="EW92" s="240"/>
      <c r="EX92" s="240"/>
      <c r="EY92" s="240"/>
      <c r="EZ92" s="240"/>
      <c r="FA92" s="240"/>
      <c r="FB92" s="240"/>
      <c r="FC92" s="240"/>
      <c r="FD92" s="240"/>
      <c r="FE92" s="240"/>
      <c r="FF92" s="240"/>
      <c r="FG92" s="240"/>
      <c r="FH92" s="240"/>
      <c r="FI92" s="240"/>
      <c r="FJ92" s="240"/>
      <c r="FK92" s="240"/>
      <c r="FL92" s="240"/>
      <c r="FM92" s="240"/>
      <c r="FN92" s="240"/>
      <c r="FO92" s="240"/>
      <c r="FP92" s="240"/>
      <c r="FQ92" s="240"/>
      <c r="FR92" s="240"/>
      <c r="FS92" s="240"/>
      <c r="FT92" s="240"/>
      <c r="FU92" s="240"/>
      <c r="FV92" s="240"/>
      <c r="FW92" s="240"/>
      <c r="FX92" s="240"/>
      <c r="FY92" s="240"/>
      <c r="FZ92" s="240"/>
      <c r="GA92" s="240"/>
      <c r="GB92" s="240"/>
      <c r="GC92" s="240"/>
      <c r="GD92" s="240"/>
      <c r="GE92" s="240"/>
      <c r="GF92" s="240"/>
      <c r="GG92" s="240"/>
      <c r="GH92" s="240"/>
      <c r="GI92" s="240"/>
      <c r="GJ92" s="240"/>
      <c r="GK92" s="240"/>
      <c r="GL92" s="240"/>
      <c r="GM92" s="240"/>
      <c r="GN92" s="240"/>
      <c r="GO92" s="240"/>
      <c r="GP92" s="240"/>
      <c r="GQ92" s="240"/>
      <c r="GR92" s="240"/>
      <c r="GS92" s="240"/>
      <c r="GT92" s="240"/>
      <c r="GU92" s="240"/>
      <c r="GV92" s="240"/>
      <c r="GW92" s="240"/>
      <c r="GX92" s="240"/>
      <c r="GY92" s="240"/>
      <c r="GZ92" s="240"/>
      <c r="HA92" s="240"/>
      <c r="HB92" s="240"/>
      <c r="HC92" s="240"/>
      <c r="HD92" s="240"/>
      <c r="HE92" s="240"/>
      <c r="HF92" s="240"/>
      <c r="HG92" s="240"/>
      <c r="HH92" s="240"/>
      <c r="HI92" s="240"/>
      <c r="HJ92" s="240"/>
      <c r="HK92" s="240"/>
      <c r="HL92" s="240"/>
      <c r="HM92" s="240"/>
      <c r="HN92" s="240"/>
      <c r="HO92" s="240"/>
      <c r="HP92" s="240"/>
      <c r="HQ92" s="240"/>
      <c r="HR92" s="240"/>
      <c r="HS92" s="240"/>
      <c r="HT92" s="240"/>
      <c r="HU92" s="240"/>
      <c r="HV92" s="240"/>
      <c r="HW92" s="240"/>
      <c r="HX92" s="240"/>
      <c r="HY92" s="240"/>
      <c r="HZ92" s="240"/>
      <c r="IA92" s="240"/>
      <c r="IB92" s="240"/>
      <c r="IC92" s="240"/>
      <c r="ID92" s="240"/>
      <c r="IE92" s="240"/>
      <c r="IF92" s="240"/>
      <c r="IG92" s="240"/>
      <c r="IH92" s="240"/>
      <c r="II92" s="240"/>
      <c r="IJ92" s="240"/>
      <c r="IK92" s="240"/>
      <c r="IL92" s="240"/>
      <c r="IM92" s="240"/>
      <c r="IN92" s="240"/>
      <c r="IO92" s="240"/>
      <c r="IP92" s="240"/>
      <c r="IQ92" s="240"/>
      <c r="IR92" s="240"/>
      <c r="IS92" s="240"/>
      <c r="IT92" s="240"/>
    </row>
    <row r="93" spans="1:254" ht="18" customHeight="1">
      <c r="A93" s="263"/>
      <c r="B93" s="264" t="s">
        <v>145</v>
      </c>
      <c r="C93" s="263" t="s">
        <v>141</v>
      </c>
      <c r="D93" s="271">
        <v>4</v>
      </c>
      <c r="E93" s="271">
        <v>5</v>
      </c>
      <c r="F93" s="266">
        <v>5</v>
      </c>
      <c r="G93" s="267">
        <v>8</v>
      </c>
      <c r="H93" s="271">
        <v>0</v>
      </c>
      <c r="I93" s="271">
        <v>1</v>
      </c>
      <c r="J93" s="271">
        <v>0</v>
      </c>
      <c r="K93" s="271">
        <v>0</v>
      </c>
      <c r="L93" s="271">
        <v>0</v>
      </c>
      <c r="M93" s="271">
        <v>0</v>
      </c>
      <c r="N93" s="271">
        <v>0</v>
      </c>
      <c r="O93" s="271">
        <v>0</v>
      </c>
      <c r="P93" s="271">
        <v>0</v>
      </c>
      <c r="Q93" s="271">
        <v>1</v>
      </c>
      <c r="R93" s="271">
        <v>1</v>
      </c>
      <c r="S93" s="271">
        <v>1</v>
      </c>
      <c r="T93" s="271">
        <v>0</v>
      </c>
      <c r="U93" s="271">
        <v>0</v>
      </c>
      <c r="V93" s="271">
        <v>0</v>
      </c>
      <c r="W93" s="271">
        <v>0</v>
      </c>
      <c r="X93" s="271">
        <v>2</v>
      </c>
      <c r="Y93" s="271">
        <v>1</v>
      </c>
      <c r="Z93" s="271">
        <v>1</v>
      </c>
      <c r="AA93" s="268"/>
      <c r="AB93" s="285"/>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c r="CD93" s="240"/>
      <c r="CE93" s="240"/>
      <c r="CF93" s="240"/>
      <c r="CG93" s="240"/>
      <c r="CH93" s="240"/>
      <c r="CI93" s="240"/>
      <c r="CJ93" s="240"/>
      <c r="CK93" s="240"/>
      <c r="CL93" s="240"/>
      <c r="CM93" s="240"/>
      <c r="CN93" s="240"/>
      <c r="CO93" s="240"/>
      <c r="CP93" s="240"/>
      <c r="CQ93" s="240"/>
      <c r="CR93" s="240"/>
      <c r="CS93" s="240"/>
      <c r="CT93" s="240"/>
      <c r="CU93" s="240"/>
      <c r="CV93" s="240"/>
      <c r="CW93" s="240"/>
      <c r="CX93" s="240"/>
      <c r="CY93" s="240"/>
      <c r="CZ93" s="240"/>
      <c r="DA93" s="240"/>
      <c r="DB93" s="240"/>
      <c r="DC93" s="240"/>
      <c r="DD93" s="240"/>
      <c r="DE93" s="240"/>
      <c r="DF93" s="240"/>
      <c r="DG93" s="240"/>
      <c r="DH93" s="240"/>
      <c r="DI93" s="240"/>
      <c r="DJ93" s="240"/>
      <c r="DK93" s="240"/>
      <c r="DL93" s="240"/>
      <c r="DM93" s="240"/>
      <c r="DN93" s="240"/>
      <c r="DO93" s="240"/>
      <c r="DP93" s="240"/>
      <c r="DQ93" s="240"/>
      <c r="DR93" s="240"/>
      <c r="DS93" s="240"/>
      <c r="DT93" s="240"/>
      <c r="DU93" s="240"/>
      <c r="DV93" s="240"/>
      <c r="DW93" s="240"/>
      <c r="DX93" s="240"/>
      <c r="DY93" s="240"/>
      <c r="DZ93" s="240"/>
      <c r="EA93" s="240"/>
      <c r="EB93" s="240"/>
      <c r="EC93" s="240"/>
      <c r="ED93" s="240"/>
      <c r="EE93" s="240"/>
      <c r="EF93" s="240"/>
      <c r="EG93" s="240"/>
      <c r="EH93" s="240"/>
      <c r="EI93" s="240"/>
      <c r="EJ93" s="240"/>
      <c r="EK93" s="240"/>
      <c r="EL93" s="240"/>
      <c r="EM93" s="240"/>
      <c r="EN93" s="240"/>
      <c r="EO93" s="240"/>
      <c r="EP93" s="240"/>
      <c r="EQ93" s="240"/>
      <c r="ER93" s="240"/>
      <c r="ES93" s="240"/>
      <c r="ET93" s="240"/>
      <c r="EU93" s="240"/>
      <c r="EV93" s="240"/>
      <c r="EW93" s="240"/>
      <c r="EX93" s="240"/>
      <c r="EY93" s="240"/>
      <c r="EZ93" s="240"/>
      <c r="FA93" s="240"/>
      <c r="FB93" s="240"/>
      <c r="FC93" s="240"/>
      <c r="FD93" s="240"/>
      <c r="FE93" s="240"/>
      <c r="FF93" s="240"/>
      <c r="FG93" s="240"/>
      <c r="FH93" s="240"/>
      <c r="FI93" s="240"/>
      <c r="FJ93" s="240"/>
      <c r="FK93" s="240"/>
      <c r="FL93" s="240"/>
      <c r="FM93" s="240"/>
      <c r="FN93" s="240"/>
      <c r="FO93" s="240"/>
      <c r="FP93" s="240"/>
      <c r="FQ93" s="240"/>
      <c r="FR93" s="240"/>
      <c r="FS93" s="240"/>
      <c r="FT93" s="240"/>
      <c r="FU93" s="240"/>
      <c r="FV93" s="240"/>
      <c r="FW93" s="240"/>
      <c r="FX93" s="240"/>
      <c r="FY93" s="240"/>
      <c r="FZ93" s="240"/>
      <c r="GA93" s="240"/>
      <c r="GB93" s="240"/>
      <c r="GC93" s="240"/>
      <c r="GD93" s="240"/>
      <c r="GE93" s="240"/>
      <c r="GF93" s="240"/>
      <c r="GG93" s="240"/>
      <c r="GH93" s="240"/>
      <c r="GI93" s="240"/>
      <c r="GJ93" s="240"/>
      <c r="GK93" s="240"/>
      <c r="GL93" s="240"/>
      <c r="GM93" s="240"/>
      <c r="GN93" s="240"/>
      <c r="GO93" s="240"/>
      <c r="GP93" s="240"/>
      <c r="GQ93" s="240"/>
      <c r="GR93" s="240"/>
      <c r="GS93" s="240"/>
      <c r="GT93" s="240"/>
      <c r="GU93" s="240"/>
      <c r="GV93" s="240"/>
      <c r="GW93" s="240"/>
      <c r="GX93" s="240"/>
      <c r="GY93" s="240"/>
      <c r="GZ93" s="240"/>
      <c r="HA93" s="240"/>
      <c r="HB93" s="240"/>
      <c r="HC93" s="240"/>
      <c r="HD93" s="240"/>
      <c r="HE93" s="240"/>
      <c r="HF93" s="240"/>
      <c r="HG93" s="240"/>
      <c r="HH93" s="240"/>
      <c r="HI93" s="240"/>
      <c r="HJ93" s="240"/>
      <c r="HK93" s="240"/>
      <c r="HL93" s="240"/>
      <c r="HM93" s="240"/>
      <c r="HN93" s="240"/>
      <c r="HO93" s="240"/>
      <c r="HP93" s="240"/>
      <c r="HQ93" s="240"/>
      <c r="HR93" s="240"/>
      <c r="HS93" s="240"/>
      <c r="HT93" s="240"/>
      <c r="HU93" s="240"/>
      <c r="HV93" s="240"/>
      <c r="HW93" s="240"/>
      <c r="HX93" s="240"/>
      <c r="HY93" s="240"/>
      <c r="HZ93" s="240"/>
      <c r="IA93" s="240"/>
      <c r="IB93" s="240"/>
      <c r="IC93" s="240"/>
      <c r="ID93" s="240"/>
      <c r="IE93" s="240"/>
      <c r="IF93" s="240"/>
      <c r="IG93" s="240"/>
      <c r="IH93" s="240"/>
      <c r="II93" s="240"/>
      <c r="IJ93" s="240"/>
      <c r="IK93" s="240"/>
      <c r="IL93" s="240"/>
      <c r="IM93" s="240"/>
      <c r="IN93" s="240"/>
      <c r="IO93" s="240"/>
      <c r="IP93" s="240"/>
      <c r="IQ93" s="240"/>
      <c r="IR93" s="240"/>
      <c r="IS93" s="240"/>
      <c r="IT93" s="240"/>
    </row>
    <row r="94" spans="1:254" s="258" customFormat="1" ht="18" customHeight="1">
      <c r="A94" s="252" t="s">
        <v>362</v>
      </c>
      <c r="B94" s="259" t="s">
        <v>147</v>
      </c>
      <c r="C94" s="252" t="s">
        <v>148</v>
      </c>
      <c r="D94" s="260">
        <v>17</v>
      </c>
      <c r="E94" s="260">
        <v>17</v>
      </c>
      <c r="F94" s="254">
        <v>17</v>
      </c>
      <c r="G94" s="261">
        <f>SUM(H94:Z94)</f>
        <v>17</v>
      </c>
      <c r="H94" s="260">
        <v>1</v>
      </c>
      <c r="I94" s="260">
        <v>1</v>
      </c>
      <c r="J94" s="260">
        <v>1</v>
      </c>
      <c r="K94" s="260">
        <v>1</v>
      </c>
      <c r="L94" s="260">
        <v>1</v>
      </c>
      <c r="M94" s="260">
        <v>1</v>
      </c>
      <c r="N94" s="260"/>
      <c r="O94" s="260">
        <v>1</v>
      </c>
      <c r="P94" s="260">
        <v>1</v>
      </c>
      <c r="Q94" s="260">
        <v>1</v>
      </c>
      <c r="R94" s="260"/>
      <c r="S94" s="260">
        <v>1</v>
      </c>
      <c r="T94" s="260">
        <v>1</v>
      </c>
      <c r="U94" s="260">
        <v>1</v>
      </c>
      <c r="V94" s="260">
        <v>1</v>
      </c>
      <c r="W94" s="260">
        <v>1</v>
      </c>
      <c r="X94" s="260">
        <v>1</v>
      </c>
      <c r="Y94" s="260">
        <v>1</v>
      </c>
      <c r="Z94" s="260">
        <v>1</v>
      </c>
      <c r="AA94" s="255"/>
      <c r="AB94" s="276"/>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7"/>
      <c r="DT94" s="257"/>
      <c r="DU94" s="257"/>
      <c r="DV94" s="257"/>
      <c r="DW94" s="257"/>
      <c r="DX94" s="257"/>
      <c r="DY94" s="257"/>
      <c r="DZ94" s="257"/>
      <c r="EA94" s="257"/>
      <c r="EB94" s="257"/>
      <c r="EC94" s="257"/>
      <c r="ED94" s="257"/>
      <c r="EE94" s="257"/>
      <c r="EF94" s="257"/>
      <c r="EG94" s="257"/>
      <c r="EH94" s="257"/>
      <c r="EI94" s="257"/>
      <c r="EJ94" s="257"/>
      <c r="EK94" s="257"/>
      <c r="EL94" s="257"/>
      <c r="EM94" s="257"/>
      <c r="EN94" s="257"/>
      <c r="EO94" s="257"/>
      <c r="EP94" s="257"/>
      <c r="EQ94" s="257"/>
      <c r="ER94" s="257"/>
      <c r="ES94" s="257"/>
      <c r="ET94" s="257"/>
      <c r="EU94" s="257"/>
      <c r="EV94" s="257"/>
      <c r="EW94" s="257"/>
      <c r="EX94" s="257"/>
      <c r="EY94" s="257"/>
      <c r="EZ94" s="257"/>
      <c r="FA94" s="257"/>
      <c r="FB94" s="257"/>
      <c r="FC94" s="257"/>
      <c r="FD94" s="257"/>
      <c r="FE94" s="257"/>
      <c r="FF94" s="257"/>
      <c r="FG94" s="257"/>
      <c r="FH94" s="257"/>
      <c r="FI94" s="257"/>
      <c r="FJ94" s="257"/>
      <c r="FK94" s="257"/>
      <c r="FL94" s="257"/>
      <c r="FM94" s="257"/>
      <c r="FN94" s="257"/>
      <c r="FO94" s="257"/>
      <c r="FP94" s="257"/>
      <c r="FQ94" s="257"/>
      <c r="FR94" s="257"/>
      <c r="FS94" s="257"/>
      <c r="FT94" s="257"/>
      <c r="FU94" s="257"/>
      <c r="FV94" s="257"/>
      <c r="FW94" s="257"/>
      <c r="FX94" s="257"/>
      <c r="FY94" s="257"/>
      <c r="FZ94" s="257"/>
      <c r="GA94" s="257"/>
      <c r="GB94" s="257"/>
      <c r="GC94" s="257"/>
      <c r="GD94" s="257"/>
      <c r="GE94" s="257"/>
      <c r="GF94" s="257"/>
      <c r="GG94" s="257"/>
      <c r="GH94" s="257"/>
      <c r="GI94" s="257"/>
      <c r="GJ94" s="257"/>
      <c r="GK94" s="257"/>
      <c r="GL94" s="257"/>
      <c r="GM94" s="257"/>
      <c r="GN94" s="257"/>
      <c r="GO94" s="257"/>
      <c r="GP94" s="257"/>
      <c r="GQ94" s="257"/>
      <c r="GR94" s="257"/>
      <c r="GS94" s="257"/>
      <c r="GT94" s="257"/>
      <c r="GU94" s="257"/>
      <c r="GV94" s="257"/>
      <c r="GW94" s="257"/>
      <c r="GX94" s="257"/>
      <c r="GY94" s="257"/>
      <c r="GZ94" s="257"/>
      <c r="HA94" s="257"/>
      <c r="HB94" s="257"/>
      <c r="HC94" s="257"/>
      <c r="HD94" s="257"/>
      <c r="HE94" s="257"/>
      <c r="HF94" s="257"/>
      <c r="HG94" s="257"/>
      <c r="HH94" s="257"/>
      <c r="HI94" s="257"/>
      <c r="HJ94" s="257"/>
      <c r="HK94" s="257"/>
      <c r="HL94" s="257"/>
      <c r="HM94" s="257"/>
      <c r="HN94" s="257"/>
      <c r="HO94" s="257"/>
      <c r="HP94" s="257"/>
      <c r="HQ94" s="257"/>
      <c r="HR94" s="257"/>
      <c r="HS94" s="257"/>
      <c r="HT94" s="257"/>
      <c r="HU94" s="257"/>
      <c r="HV94" s="257"/>
      <c r="HW94" s="257"/>
      <c r="HX94" s="257"/>
      <c r="HY94" s="257"/>
      <c r="HZ94" s="257"/>
      <c r="IA94" s="257"/>
      <c r="IB94" s="257"/>
      <c r="IC94" s="257"/>
      <c r="ID94" s="257"/>
      <c r="IE94" s="257"/>
      <c r="IF94" s="257"/>
      <c r="IG94" s="257"/>
      <c r="IH94" s="257"/>
      <c r="II94" s="257"/>
      <c r="IJ94" s="257"/>
      <c r="IK94" s="257"/>
      <c r="IL94" s="257"/>
      <c r="IM94" s="257"/>
      <c r="IN94" s="257"/>
      <c r="IO94" s="257"/>
      <c r="IP94" s="257"/>
      <c r="IQ94" s="257"/>
      <c r="IR94" s="257"/>
      <c r="IS94" s="257"/>
      <c r="IT94" s="257"/>
    </row>
    <row r="95" spans="1:254" ht="18" customHeight="1">
      <c r="A95" s="263"/>
      <c r="B95" s="264" t="s">
        <v>146</v>
      </c>
      <c r="C95" s="263" t="s">
        <v>141</v>
      </c>
      <c r="D95" s="271">
        <v>15</v>
      </c>
      <c r="E95" s="271">
        <v>15</v>
      </c>
      <c r="F95" s="266">
        <v>15</v>
      </c>
      <c r="G95" s="267">
        <v>16</v>
      </c>
      <c r="H95" s="271">
        <v>1</v>
      </c>
      <c r="I95" s="271">
        <v>1</v>
      </c>
      <c r="J95" s="271">
        <v>1</v>
      </c>
      <c r="K95" s="271">
        <v>1</v>
      </c>
      <c r="L95" s="271">
        <v>1</v>
      </c>
      <c r="M95" s="271">
        <v>1</v>
      </c>
      <c r="N95" s="271"/>
      <c r="O95" s="271">
        <v>1</v>
      </c>
      <c r="P95" s="271">
        <v>1</v>
      </c>
      <c r="Q95" s="271">
        <v>1</v>
      </c>
      <c r="R95" s="271"/>
      <c r="S95" s="271">
        <v>1</v>
      </c>
      <c r="T95" s="271"/>
      <c r="U95" s="271">
        <v>1</v>
      </c>
      <c r="V95" s="271">
        <v>1</v>
      </c>
      <c r="W95" s="271">
        <v>1</v>
      </c>
      <c r="X95" s="271">
        <v>1</v>
      </c>
      <c r="Y95" s="271">
        <v>1</v>
      </c>
      <c r="Z95" s="271">
        <v>1</v>
      </c>
      <c r="AA95" s="268"/>
      <c r="AB95" s="285"/>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c r="CF95" s="240"/>
      <c r="CG95" s="240"/>
      <c r="CH95" s="240"/>
      <c r="CI95" s="240"/>
      <c r="CJ95" s="240"/>
      <c r="CK95" s="240"/>
      <c r="CL95" s="240"/>
      <c r="CM95" s="240"/>
      <c r="CN95" s="240"/>
      <c r="CO95" s="240"/>
      <c r="CP95" s="240"/>
      <c r="CQ95" s="240"/>
      <c r="CR95" s="240"/>
      <c r="CS95" s="240"/>
      <c r="CT95" s="240"/>
      <c r="CU95" s="240"/>
      <c r="CV95" s="240"/>
      <c r="CW95" s="240"/>
      <c r="CX95" s="240"/>
      <c r="CY95" s="240"/>
      <c r="CZ95" s="240"/>
      <c r="DA95" s="240"/>
      <c r="DB95" s="240"/>
      <c r="DC95" s="240"/>
      <c r="DD95" s="240"/>
      <c r="DE95" s="240"/>
      <c r="DF95" s="240"/>
      <c r="DG95" s="240"/>
      <c r="DH95" s="240"/>
      <c r="DI95" s="240"/>
      <c r="DJ95" s="240"/>
      <c r="DK95" s="240"/>
      <c r="DL95" s="240"/>
      <c r="DM95" s="240"/>
      <c r="DN95" s="240"/>
      <c r="DO95" s="240"/>
      <c r="DP95" s="240"/>
      <c r="DQ95" s="240"/>
      <c r="DR95" s="240"/>
      <c r="DS95" s="240"/>
      <c r="DT95" s="240"/>
      <c r="DU95" s="240"/>
      <c r="DV95" s="240"/>
      <c r="DW95" s="240"/>
      <c r="DX95" s="240"/>
      <c r="DY95" s="240"/>
      <c r="DZ95" s="240"/>
      <c r="EA95" s="240"/>
      <c r="EB95" s="240"/>
      <c r="EC95" s="240"/>
      <c r="ED95" s="240"/>
      <c r="EE95" s="240"/>
      <c r="EF95" s="240"/>
      <c r="EG95" s="240"/>
      <c r="EH95" s="240"/>
      <c r="EI95" s="240"/>
      <c r="EJ95" s="240"/>
      <c r="EK95" s="240"/>
      <c r="EL95" s="240"/>
      <c r="EM95" s="240"/>
      <c r="EN95" s="240"/>
      <c r="EO95" s="240"/>
      <c r="EP95" s="240"/>
      <c r="EQ95" s="240"/>
      <c r="ER95" s="240"/>
      <c r="ES95" s="240"/>
      <c r="ET95" s="240"/>
      <c r="EU95" s="240"/>
      <c r="EV95" s="240"/>
      <c r="EW95" s="240"/>
      <c r="EX95" s="240"/>
      <c r="EY95" s="240"/>
      <c r="EZ95" s="240"/>
      <c r="FA95" s="240"/>
      <c r="FB95" s="240"/>
      <c r="FC95" s="240"/>
      <c r="FD95" s="240"/>
      <c r="FE95" s="240"/>
      <c r="FF95" s="240"/>
      <c r="FG95" s="240"/>
      <c r="FH95" s="240"/>
      <c r="FI95" s="240"/>
      <c r="FJ95" s="240"/>
      <c r="FK95" s="240"/>
      <c r="FL95" s="240"/>
      <c r="FM95" s="240"/>
      <c r="FN95" s="240"/>
      <c r="FO95" s="240"/>
      <c r="FP95" s="240"/>
      <c r="FQ95" s="240"/>
      <c r="FR95" s="240"/>
      <c r="FS95" s="240"/>
      <c r="FT95" s="240"/>
      <c r="FU95" s="240"/>
      <c r="FV95" s="240"/>
      <c r="FW95" s="240"/>
      <c r="FX95" s="240"/>
      <c r="FY95" s="240"/>
      <c r="FZ95" s="240"/>
      <c r="GA95" s="240"/>
      <c r="GB95" s="240"/>
      <c r="GC95" s="240"/>
      <c r="GD95" s="240"/>
      <c r="GE95" s="240"/>
      <c r="GF95" s="240"/>
      <c r="GG95" s="240"/>
      <c r="GH95" s="240"/>
      <c r="GI95" s="240"/>
      <c r="GJ95" s="240"/>
      <c r="GK95" s="240"/>
      <c r="GL95" s="240"/>
      <c r="GM95" s="240"/>
      <c r="GN95" s="240"/>
      <c r="GO95" s="240"/>
      <c r="GP95" s="240"/>
      <c r="GQ95" s="240"/>
      <c r="GR95" s="240"/>
      <c r="GS95" s="240"/>
      <c r="GT95" s="240"/>
      <c r="GU95" s="240"/>
      <c r="GV95" s="240"/>
      <c r="GW95" s="240"/>
      <c r="GX95" s="240"/>
      <c r="GY95" s="240"/>
      <c r="GZ95" s="240"/>
      <c r="HA95" s="240"/>
      <c r="HB95" s="240"/>
      <c r="HC95" s="240"/>
      <c r="HD95" s="240"/>
      <c r="HE95" s="240"/>
      <c r="HF95" s="240"/>
      <c r="HG95" s="240"/>
      <c r="HH95" s="240"/>
      <c r="HI95" s="240"/>
      <c r="HJ95" s="240"/>
      <c r="HK95" s="240"/>
      <c r="HL95" s="240"/>
      <c r="HM95" s="240"/>
      <c r="HN95" s="240"/>
      <c r="HO95" s="240"/>
      <c r="HP95" s="240"/>
      <c r="HQ95" s="240"/>
      <c r="HR95" s="240"/>
      <c r="HS95" s="240"/>
      <c r="HT95" s="240"/>
      <c r="HU95" s="240"/>
      <c r="HV95" s="240"/>
      <c r="HW95" s="240"/>
      <c r="HX95" s="240"/>
      <c r="HY95" s="240"/>
      <c r="HZ95" s="240"/>
      <c r="IA95" s="240"/>
      <c r="IB95" s="240"/>
      <c r="IC95" s="240"/>
      <c r="ID95" s="240"/>
      <c r="IE95" s="240"/>
      <c r="IF95" s="240"/>
      <c r="IG95" s="240"/>
      <c r="IH95" s="240"/>
      <c r="II95" s="240"/>
      <c r="IJ95" s="240"/>
      <c r="IK95" s="240"/>
      <c r="IL95" s="240"/>
      <c r="IM95" s="240"/>
      <c r="IN95" s="240"/>
      <c r="IO95" s="240"/>
      <c r="IP95" s="240"/>
      <c r="IQ95" s="240"/>
      <c r="IR95" s="240"/>
      <c r="IS95" s="240"/>
      <c r="IT95" s="240"/>
    </row>
    <row r="96" spans="1:254" ht="18" customHeight="1">
      <c r="A96" s="287"/>
      <c r="B96" s="264" t="s">
        <v>145</v>
      </c>
      <c r="C96" s="263" t="s">
        <v>141</v>
      </c>
      <c r="D96" s="271">
        <v>6</v>
      </c>
      <c r="E96" s="271">
        <v>6</v>
      </c>
      <c r="F96" s="266">
        <v>6</v>
      </c>
      <c r="G96" s="267">
        <v>6</v>
      </c>
      <c r="H96" s="271"/>
      <c r="I96" s="271"/>
      <c r="J96" s="271"/>
      <c r="K96" s="271"/>
      <c r="L96" s="271"/>
      <c r="M96" s="271"/>
      <c r="N96" s="271"/>
      <c r="O96" s="271"/>
      <c r="P96" s="271"/>
      <c r="Q96" s="271">
        <v>1</v>
      </c>
      <c r="R96" s="271"/>
      <c r="S96" s="271"/>
      <c r="T96" s="271">
        <v>1</v>
      </c>
      <c r="U96" s="271">
        <v>1</v>
      </c>
      <c r="V96" s="271">
        <v>1</v>
      </c>
      <c r="W96" s="271"/>
      <c r="X96" s="271">
        <v>1</v>
      </c>
      <c r="Y96" s="271"/>
      <c r="Z96" s="271">
        <v>1</v>
      </c>
      <c r="AA96" s="268"/>
      <c r="AB96" s="285"/>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c r="EI96" s="240"/>
      <c r="EJ96" s="240"/>
      <c r="EK96" s="240"/>
      <c r="EL96" s="240"/>
      <c r="EM96" s="240"/>
      <c r="EN96" s="240"/>
      <c r="EO96" s="240"/>
      <c r="EP96" s="240"/>
      <c r="EQ96" s="240"/>
      <c r="ER96" s="240"/>
      <c r="ES96" s="240"/>
      <c r="ET96" s="240"/>
      <c r="EU96" s="240"/>
      <c r="EV96" s="240"/>
      <c r="EW96" s="240"/>
      <c r="EX96" s="240"/>
      <c r="EY96" s="240"/>
      <c r="EZ96" s="240"/>
      <c r="FA96" s="240"/>
      <c r="FB96" s="240"/>
      <c r="FC96" s="240"/>
      <c r="FD96" s="240"/>
      <c r="FE96" s="240"/>
      <c r="FF96" s="240"/>
      <c r="FG96" s="240"/>
      <c r="FH96" s="240"/>
      <c r="FI96" s="240"/>
      <c r="FJ96" s="240"/>
      <c r="FK96" s="240"/>
      <c r="FL96" s="240"/>
      <c r="FM96" s="240"/>
      <c r="FN96" s="240"/>
      <c r="FO96" s="240"/>
      <c r="FP96" s="240"/>
      <c r="FQ96" s="240"/>
      <c r="FR96" s="240"/>
      <c r="FS96" s="240"/>
      <c r="FT96" s="240"/>
      <c r="FU96" s="240"/>
      <c r="FV96" s="240"/>
      <c r="FW96" s="240"/>
      <c r="FX96" s="240"/>
      <c r="FY96" s="240"/>
      <c r="FZ96" s="240"/>
      <c r="GA96" s="240"/>
      <c r="GB96" s="240"/>
      <c r="GC96" s="240"/>
      <c r="GD96" s="240"/>
      <c r="GE96" s="240"/>
      <c r="GF96" s="240"/>
      <c r="GG96" s="240"/>
      <c r="GH96" s="240"/>
      <c r="GI96" s="240"/>
      <c r="GJ96" s="240"/>
      <c r="GK96" s="240"/>
      <c r="GL96" s="240"/>
      <c r="GM96" s="240"/>
      <c r="GN96" s="240"/>
      <c r="GO96" s="240"/>
      <c r="GP96" s="240"/>
      <c r="GQ96" s="240"/>
      <c r="GR96" s="240"/>
      <c r="GS96" s="240"/>
      <c r="GT96" s="240"/>
      <c r="GU96" s="240"/>
      <c r="GV96" s="240"/>
      <c r="GW96" s="240"/>
      <c r="GX96" s="240"/>
      <c r="GY96" s="240"/>
      <c r="GZ96" s="240"/>
      <c r="HA96" s="240"/>
      <c r="HB96" s="240"/>
      <c r="HC96" s="240"/>
      <c r="HD96" s="240"/>
      <c r="HE96" s="240"/>
      <c r="HF96" s="240"/>
      <c r="HG96" s="240"/>
      <c r="HH96" s="240"/>
      <c r="HI96" s="240"/>
      <c r="HJ96" s="240"/>
      <c r="HK96" s="240"/>
      <c r="HL96" s="240"/>
      <c r="HM96" s="240"/>
      <c r="HN96" s="240"/>
      <c r="HO96" s="240"/>
      <c r="HP96" s="240"/>
      <c r="HQ96" s="240"/>
      <c r="HR96" s="240"/>
      <c r="HS96" s="240"/>
      <c r="HT96" s="240"/>
      <c r="HU96" s="240"/>
      <c r="HV96" s="240"/>
      <c r="HW96" s="240"/>
      <c r="HX96" s="240"/>
      <c r="HY96" s="240"/>
      <c r="HZ96" s="240"/>
      <c r="IA96" s="240"/>
      <c r="IB96" s="240"/>
      <c r="IC96" s="240"/>
      <c r="ID96" s="240"/>
      <c r="IE96" s="240"/>
      <c r="IF96" s="240"/>
      <c r="IG96" s="240"/>
      <c r="IH96" s="240"/>
      <c r="II96" s="240"/>
      <c r="IJ96" s="240"/>
      <c r="IK96" s="240"/>
      <c r="IL96" s="240"/>
      <c r="IM96" s="240"/>
      <c r="IN96" s="240"/>
      <c r="IO96" s="240"/>
      <c r="IP96" s="240"/>
      <c r="IQ96" s="240"/>
      <c r="IR96" s="240"/>
      <c r="IS96" s="240"/>
      <c r="IT96" s="240"/>
    </row>
    <row r="97" spans="1:254" s="258" customFormat="1" ht="18" customHeight="1">
      <c r="A97" s="252" t="s">
        <v>363</v>
      </c>
      <c r="B97" s="259" t="s">
        <v>144</v>
      </c>
      <c r="C97" s="252" t="s">
        <v>141</v>
      </c>
      <c r="D97" s="260">
        <v>4</v>
      </c>
      <c r="E97" s="260">
        <v>4</v>
      </c>
      <c r="F97" s="254">
        <v>4</v>
      </c>
      <c r="G97" s="261">
        <f>SUM(H97:Z97)</f>
        <v>4</v>
      </c>
      <c r="H97" s="260"/>
      <c r="I97" s="260"/>
      <c r="J97" s="260"/>
      <c r="K97" s="260"/>
      <c r="L97" s="260"/>
      <c r="M97" s="260">
        <v>2</v>
      </c>
      <c r="N97" s="260">
        <v>1</v>
      </c>
      <c r="O97" s="260"/>
      <c r="P97" s="260"/>
      <c r="Q97" s="260">
        <v>1</v>
      </c>
      <c r="R97" s="260"/>
      <c r="S97" s="260"/>
      <c r="T97" s="260"/>
      <c r="U97" s="260"/>
      <c r="V97" s="260"/>
      <c r="W97" s="260"/>
      <c r="X97" s="260"/>
      <c r="Y97" s="260"/>
      <c r="Z97" s="260"/>
      <c r="AA97" s="255"/>
      <c r="AB97" s="276"/>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7"/>
      <c r="FU97" s="257"/>
      <c r="FV97" s="257"/>
      <c r="FW97" s="257"/>
      <c r="FX97" s="257"/>
      <c r="FY97" s="257"/>
      <c r="FZ97" s="257"/>
      <c r="GA97" s="257"/>
      <c r="GB97" s="257"/>
      <c r="GC97" s="257"/>
      <c r="GD97" s="257"/>
      <c r="GE97" s="257"/>
      <c r="GF97" s="257"/>
      <c r="GG97" s="257"/>
      <c r="GH97" s="257"/>
      <c r="GI97" s="257"/>
      <c r="GJ97" s="257"/>
      <c r="GK97" s="257"/>
      <c r="GL97" s="257"/>
      <c r="GM97" s="257"/>
      <c r="GN97" s="257"/>
      <c r="GO97" s="257"/>
      <c r="GP97" s="257"/>
      <c r="GQ97" s="257"/>
      <c r="GR97" s="257"/>
      <c r="GS97" s="257"/>
      <c r="GT97" s="257"/>
      <c r="GU97" s="257"/>
      <c r="GV97" s="257"/>
      <c r="GW97" s="257"/>
      <c r="GX97" s="257"/>
      <c r="GY97" s="257"/>
      <c r="GZ97" s="257"/>
      <c r="HA97" s="257"/>
      <c r="HB97" s="257"/>
      <c r="HC97" s="257"/>
      <c r="HD97" s="257"/>
      <c r="HE97" s="257"/>
      <c r="HF97" s="257"/>
      <c r="HG97" s="257"/>
      <c r="HH97" s="257"/>
      <c r="HI97" s="257"/>
      <c r="HJ97" s="257"/>
      <c r="HK97" s="257"/>
      <c r="HL97" s="257"/>
      <c r="HM97" s="257"/>
      <c r="HN97" s="257"/>
      <c r="HO97" s="257"/>
      <c r="HP97" s="257"/>
      <c r="HQ97" s="257"/>
      <c r="HR97" s="257"/>
      <c r="HS97" s="257"/>
      <c r="HT97" s="257"/>
      <c r="HU97" s="257"/>
      <c r="HV97" s="257"/>
      <c r="HW97" s="257"/>
      <c r="HX97" s="257"/>
      <c r="HY97" s="257"/>
      <c r="HZ97" s="257"/>
      <c r="IA97" s="257"/>
      <c r="IB97" s="257"/>
      <c r="IC97" s="257"/>
      <c r="ID97" s="257"/>
      <c r="IE97" s="257"/>
      <c r="IF97" s="257"/>
      <c r="IG97" s="257"/>
      <c r="IH97" s="257"/>
      <c r="II97" s="257"/>
      <c r="IJ97" s="257"/>
      <c r="IK97" s="257"/>
      <c r="IL97" s="257"/>
      <c r="IM97" s="257"/>
      <c r="IN97" s="257"/>
      <c r="IO97" s="257"/>
      <c r="IP97" s="257"/>
      <c r="IQ97" s="257"/>
      <c r="IR97" s="257"/>
      <c r="IS97" s="257"/>
      <c r="IT97" s="257"/>
    </row>
    <row r="98" spans="1:254" ht="18" customHeight="1">
      <c r="A98" s="263"/>
      <c r="B98" s="264" t="s">
        <v>143</v>
      </c>
      <c r="C98" s="263" t="s">
        <v>141</v>
      </c>
      <c r="D98" s="271">
        <v>2</v>
      </c>
      <c r="E98" s="271">
        <v>2</v>
      </c>
      <c r="F98" s="266">
        <v>2</v>
      </c>
      <c r="G98" s="267">
        <v>3</v>
      </c>
      <c r="H98" s="271"/>
      <c r="I98" s="271"/>
      <c r="J98" s="271"/>
      <c r="K98" s="271"/>
      <c r="L98" s="271"/>
      <c r="M98" s="271">
        <v>2</v>
      </c>
      <c r="N98" s="271">
        <v>1</v>
      </c>
      <c r="O98" s="271"/>
      <c r="P98" s="271"/>
      <c r="Q98" s="271"/>
      <c r="R98" s="271"/>
      <c r="S98" s="271"/>
      <c r="T98" s="271"/>
      <c r="U98" s="271"/>
      <c r="V98" s="271"/>
      <c r="W98" s="271"/>
      <c r="X98" s="271"/>
      <c r="Y98" s="271"/>
      <c r="Z98" s="271"/>
      <c r="AA98" s="268"/>
      <c r="AB98" s="285"/>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40"/>
      <c r="CF98" s="240"/>
      <c r="CG98" s="240"/>
      <c r="CH98" s="240"/>
      <c r="CI98" s="240"/>
      <c r="CJ98" s="240"/>
      <c r="CK98" s="240"/>
      <c r="CL98" s="240"/>
      <c r="CM98" s="240"/>
      <c r="CN98" s="240"/>
      <c r="CO98" s="240"/>
      <c r="CP98" s="240"/>
      <c r="CQ98" s="240"/>
      <c r="CR98" s="240"/>
      <c r="CS98" s="240"/>
      <c r="CT98" s="240"/>
      <c r="CU98" s="240"/>
      <c r="CV98" s="240"/>
      <c r="CW98" s="240"/>
      <c r="CX98" s="240"/>
      <c r="CY98" s="240"/>
      <c r="CZ98" s="240"/>
      <c r="DA98" s="240"/>
      <c r="DB98" s="240"/>
      <c r="DC98" s="240"/>
      <c r="DD98" s="240"/>
      <c r="DE98" s="240"/>
      <c r="DF98" s="240"/>
      <c r="DG98" s="240"/>
      <c r="DH98" s="240"/>
      <c r="DI98" s="240"/>
      <c r="DJ98" s="240"/>
      <c r="DK98" s="240"/>
      <c r="DL98" s="240"/>
      <c r="DM98" s="240"/>
      <c r="DN98" s="240"/>
      <c r="DO98" s="240"/>
      <c r="DP98" s="240"/>
      <c r="DQ98" s="240"/>
      <c r="DR98" s="240"/>
      <c r="DS98" s="240"/>
      <c r="DT98" s="240"/>
      <c r="DU98" s="240"/>
      <c r="DV98" s="240"/>
      <c r="DW98" s="240"/>
      <c r="DX98" s="240"/>
      <c r="DY98" s="240"/>
      <c r="DZ98" s="240"/>
      <c r="EA98" s="240"/>
      <c r="EB98" s="240"/>
      <c r="EC98" s="240"/>
      <c r="ED98" s="240"/>
      <c r="EE98" s="240"/>
      <c r="EF98" s="240"/>
      <c r="EG98" s="240"/>
      <c r="EH98" s="240"/>
      <c r="EI98" s="240"/>
      <c r="EJ98" s="240"/>
      <c r="EK98" s="240"/>
      <c r="EL98" s="240"/>
      <c r="EM98" s="240"/>
      <c r="EN98" s="240"/>
      <c r="EO98" s="240"/>
      <c r="EP98" s="240"/>
      <c r="EQ98" s="240"/>
      <c r="ER98" s="240"/>
      <c r="ES98" s="240"/>
      <c r="ET98" s="240"/>
      <c r="EU98" s="240"/>
      <c r="EV98" s="240"/>
      <c r="EW98" s="240"/>
      <c r="EX98" s="240"/>
      <c r="EY98" s="240"/>
      <c r="EZ98" s="240"/>
      <c r="FA98" s="240"/>
      <c r="FB98" s="240"/>
      <c r="FC98" s="240"/>
      <c r="FD98" s="240"/>
      <c r="FE98" s="240"/>
      <c r="FF98" s="240"/>
      <c r="FG98" s="240"/>
      <c r="FH98" s="240"/>
      <c r="FI98" s="240"/>
      <c r="FJ98" s="240"/>
      <c r="FK98" s="240"/>
      <c r="FL98" s="240"/>
      <c r="FM98" s="240"/>
      <c r="FN98" s="240"/>
      <c r="FO98" s="240"/>
      <c r="FP98" s="240"/>
      <c r="FQ98" s="240"/>
      <c r="FR98" s="240"/>
      <c r="FS98" s="240"/>
      <c r="FT98" s="240"/>
      <c r="FU98" s="240"/>
      <c r="FV98" s="240"/>
      <c r="FW98" s="240"/>
      <c r="FX98" s="240"/>
      <c r="FY98" s="240"/>
      <c r="FZ98" s="240"/>
      <c r="GA98" s="240"/>
      <c r="GB98" s="240"/>
      <c r="GC98" s="240"/>
      <c r="GD98" s="240"/>
      <c r="GE98" s="240"/>
      <c r="GF98" s="240"/>
      <c r="GG98" s="240"/>
      <c r="GH98" s="240"/>
      <c r="GI98" s="240"/>
      <c r="GJ98" s="240"/>
      <c r="GK98" s="240"/>
      <c r="GL98" s="240"/>
      <c r="GM98" s="240"/>
      <c r="GN98" s="240"/>
      <c r="GO98" s="240"/>
      <c r="GP98" s="240"/>
      <c r="GQ98" s="240"/>
      <c r="GR98" s="240"/>
      <c r="GS98" s="240"/>
      <c r="GT98" s="240"/>
      <c r="GU98" s="240"/>
      <c r="GV98" s="240"/>
      <c r="GW98" s="240"/>
      <c r="GX98" s="240"/>
      <c r="GY98" s="240"/>
      <c r="GZ98" s="240"/>
      <c r="HA98" s="240"/>
      <c r="HB98" s="240"/>
      <c r="HC98" s="240"/>
      <c r="HD98" s="240"/>
      <c r="HE98" s="240"/>
      <c r="HF98" s="240"/>
      <c r="HG98" s="240"/>
      <c r="HH98" s="240"/>
      <c r="HI98" s="240"/>
      <c r="HJ98" s="240"/>
      <c r="HK98" s="240"/>
      <c r="HL98" s="240"/>
      <c r="HM98" s="240"/>
      <c r="HN98" s="240"/>
      <c r="HO98" s="240"/>
      <c r="HP98" s="240"/>
      <c r="HQ98" s="240"/>
      <c r="HR98" s="240"/>
      <c r="HS98" s="240"/>
      <c r="HT98" s="240"/>
      <c r="HU98" s="240"/>
      <c r="HV98" s="240"/>
      <c r="HW98" s="240"/>
      <c r="HX98" s="240"/>
      <c r="HY98" s="240"/>
      <c r="HZ98" s="240"/>
      <c r="IA98" s="240"/>
      <c r="IB98" s="240"/>
      <c r="IC98" s="240"/>
      <c r="ID98" s="240"/>
      <c r="IE98" s="240"/>
      <c r="IF98" s="240"/>
      <c r="IG98" s="240"/>
      <c r="IH98" s="240"/>
      <c r="II98" s="240"/>
      <c r="IJ98" s="240"/>
      <c r="IK98" s="240"/>
      <c r="IL98" s="240"/>
      <c r="IM98" s="240"/>
      <c r="IN98" s="240"/>
      <c r="IO98" s="240"/>
      <c r="IP98" s="240"/>
      <c r="IQ98" s="240"/>
      <c r="IR98" s="240"/>
      <c r="IS98" s="240"/>
      <c r="IT98" s="240"/>
    </row>
    <row r="99" spans="1:254" s="258" customFormat="1" ht="18" customHeight="1">
      <c r="A99" s="252">
        <v>3</v>
      </c>
      <c r="B99" s="278" t="s">
        <v>142</v>
      </c>
      <c r="C99" s="252"/>
      <c r="D99" s="260">
        <v>1</v>
      </c>
      <c r="E99" s="260">
        <v>1</v>
      </c>
      <c r="F99" s="254">
        <v>1</v>
      </c>
      <c r="G99" s="261">
        <v>1</v>
      </c>
      <c r="H99" s="260"/>
      <c r="I99" s="260"/>
      <c r="J99" s="260"/>
      <c r="K99" s="260"/>
      <c r="L99" s="260"/>
      <c r="M99" s="260">
        <v>1</v>
      </c>
      <c r="N99" s="260"/>
      <c r="O99" s="260"/>
      <c r="P99" s="260"/>
      <c r="Q99" s="260"/>
      <c r="R99" s="260"/>
      <c r="S99" s="260"/>
      <c r="T99" s="260"/>
      <c r="U99" s="260"/>
      <c r="V99" s="260"/>
      <c r="W99" s="260"/>
      <c r="X99" s="260"/>
      <c r="Y99" s="260"/>
      <c r="Z99" s="260"/>
      <c r="AA99" s="255"/>
      <c r="AB99" s="276"/>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7"/>
      <c r="DT99" s="257"/>
      <c r="DU99" s="257"/>
      <c r="DV99" s="257"/>
      <c r="DW99" s="257"/>
      <c r="DX99" s="257"/>
      <c r="DY99" s="257"/>
      <c r="DZ99" s="257"/>
      <c r="EA99" s="257"/>
      <c r="EB99" s="257"/>
      <c r="EC99" s="257"/>
      <c r="ED99" s="257"/>
      <c r="EE99" s="257"/>
      <c r="EF99" s="257"/>
      <c r="EG99" s="257"/>
      <c r="EH99" s="257"/>
      <c r="EI99" s="257"/>
      <c r="EJ99" s="257"/>
      <c r="EK99" s="257"/>
      <c r="EL99" s="257"/>
      <c r="EM99" s="257"/>
      <c r="EN99" s="257"/>
      <c r="EO99" s="257"/>
      <c r="EP99" s="257"/>
      <c r="EQ99" s="257"/>
      <c r="ER99" s="257"/>
      <c r="ES99" s="257"/>
      <c r="ET99" s="257"/>
      <c r="EU99" s="257"/>
      <c r="EV99" s="257"/>
      <c r="EW99" s="257"/>
      <c r="EX99" s="257"/>
      <c r="EY99" s="257"/>
      <c r="EZ99" s="257"/>
      <c r="FA99" s="257"/>
      <c r="FB99" s="257"/>
      <c r="FC99" s="257"/>
      <c r="FD99" s="257"/>
      <c r="FE99" s="257"/>
      <c r="FF99" s="257"/>
      <c r="FG99" s="257"/>
      <c r="FH99" s="257"/>
      <c r="FI99" s="257"/>
      <c r="FJ99" s="257"/>
      <c r="FK99" s="257"/>
      <c r="FL99" s="257"/>
      <c r="FM99" s="257"/>
      <c r="FN99" s="257"/>
      <c r="FO99" s="257"/>
      <c r="FP99" s="257"/>
      <c r="FQ99" s="257"/>
      <c r="FR99" s="257"/>
      <c r="FS99" s="257"/>
      <c r="FT99" s="257"/>
      <c r="FU99" s="257"/>
      <c r="FV99" s="257"/>
      <c r="FW99" s="257"/>
      <c r="FX99" s="257"/>
      <c r="FY99" s="257"/>
      <c r="FZ99" s="257"/>
      <c r="GA99" s="257"/>
      <c r="GB99" s="257"/>
      <c r="GC99" s="257"/>
      <c r="GD99" s="257"/>
      <c r="GE99" s="257"/>
      <c r="GF99" s="257"/>
      <c r="GG99" s="257"/>
      <c r="GH99" s="257"/>
      <c r="GI99" s="257"/>
      <c r="GJ99" s="257"/>
      <c r="GK99" s="257"/>
      <c r="GL99" s="257"/>
      <c r="GM99" s="257"/>
      <c r="GN99" s="257"/>
      <c r="GO99" s="257"/>
      <c r="GP99" s="257"/>
      <c r="GQ99" s="257"/>
      <c r="GR99" s="257"/>
      <c r="GS99" s="257"/>
      <c r="GT99" s="257"/>
      <c r="GU99" s="257"/>
      <c r="GV99" s="257"/>
      <c r="GW99" s="257"/>
      <c r="GX99" s="257"/>
      <c r="GY99" s="257"/>
      <c r="GZ99" s="257"/>
      <c r="HA99" s="257"/>
      <c r="HB99" s="257"/>
      <c r="HC99" s="257"/>
      <c r="HD99" s="257"/>
      <c r="HE99" s="257"/>
      <c r="HF99" s="257"/>
      <c r="HG99" s="257"/>
      <c r="HH99" s="257"/>
      <c r="HI99" s="257"/>
      <c r="HJ99" s="257"/>
      <c r="HK99" s="257"/>
      <c r="HL99" s="257"/>
      <c r="HM99" s="257"/>
      <c r="HN99" s="257"/>
      <c r="HO99" s="257"/>
      <c r="HP99" s="257"/>
      <c r="HQ99" s="257"/>
      <c r="HR99" s="257"/>
      <c r="HS99" s="257"/>
      <c r="HT99" s="257"/>
      <c r="HU99" s="257"/>
      <c r="HV99" s="257"/>
      <c r="HW99" s="257"/>
      <c r="HX99" s="257"/>
      <c r="HY99" s="257"/>
      <c r="HZ99" s="257"/>
      <c r="IA99" s="257"/>
      <c r="IB99" s="257"/>
      <c r="IC99" s="257"/>
      <c r="ID99" s="257"/>
      <c r="IE99" s="257"/>
      <c r="IF99" s="257"/>
      <c r="IG99" s="257"/>
      <c r="IH99" s="257"/>
      <c r="II99" s="257"/>
      <c r="IJ99" s="257"/>
      <c r="IK99" s="257"/>
      <c r="IL99" s="257"/>
      <c r="IM99" s="257"/>
      <c r="IN99" s="257"/>
      <c r="IO99" s="257"/>
      <c r="IP99" s="257"/>
      <c r="IQ99" s="257"/>
      <c r="IR99" s="257"/>
      <c r="IS99" s="257"/>
      <c r="IT99" s="257"/>
    </row>
    <row r="100" spans="1:254" s="258" customFormat="1" ht="29.25" customHeight="1">
      <c r="A100" s="252" t="s">
        <v>140</v>
      </c>
      <c r="B100" s="259" t="s">
        <v>132</v>
      </c>
      <c r="C100" s="252"/>
      <c r="D100" s="260"/>
      <c r="E100" s="260"/>
      <c r="F100" s="254"/>
      <c r="G100" s="267"/>
      <c r="H100" s="260"/>
      <c r="I100" s="260"/>
      <c r="J100" s="260"/>
      <c r="K100" s="260"/>
      <c r="L100" s="260"/>
      <c r="M100" s="260"/>
      <c r="N100" s="260"/>
      <c r="O100" s="260"/>
      <c r="P100" s="260"/>
      <c r="Q100" s="260"/>
      <c r="R100" s="260"/>
      <c r="S100" s="260"/>
      <c r="T100" s="260"/>
      <c r="U100" s="260"/>
      <c r="V100" s="260"/>
      <c r="W100" s="260"/>
      <c r="X100" s="260"/>
      <c r="Y100" s="260"/>
      <c r="Z100" s="260"/>
      <c r="AA100" s="255"/>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7"/>
      <c r="FU100" s="257"/>
      <c r="FV100" s="257"/>
      <c r="FW100" s="257"/>
      <c r="FX100" s="257"/>
      <c r="FY100" s="257"/>
      <c r="FZ100" s="257"/>
      <c r="GA100" s="257"/>
      <c r="GB100" s="257"/>
      <c r="GC100" s="257"/>
      <c r="GD100" s="257"/>
      <c r="GE100" s="257"/>
      <c r="GF100" s="257"/>
      <c r="GG100" s="257"/>
      <c r="GH100" s="257"/>
      <c r="GI100" s="257"/>
      <c r="GJ100" s="257"/>
      <c r="GK100" s="257"/>
      <c r="GL100" s="257"/>
      <c r="GM100" s="257"/>
      <c r="GN100" s="257"/>
      <c r="GO100" s="257"/>
      <c r="GP100" s="257"/>
      <c r="GQ100" s="257"/>
      <c r="GR100" s="257"/>
      <c r="GS100" s="257"/>
      <c r="GT100" s="257"/>
      <c r="GU100" s="257"/>
      <c r="GV100" s="257"/>
      <c r="GW100" s="257"/>
      <c r="GX100" s="257"/>
      <c r="GY100" s="257"/>
      <c r="GZ100" s="257"/>
      <c r="HA100" s="257"/>
      <c r="HB100" s="257"/>
      <c r="HC100" s="257"/>
      <c r="HD100" s="257"/>
      <c r="HE100" s="257"/>
      <c r="HF100" s="257"/>
      <c r="HG100" s="257"/>
      <c r="HH100" s="257"/>
      <c r="HI100" s="257"/>
      <c r="HJ100" s="257"/>
      <c r="HK100" s="257"/>
      <c r="HL100" s="257"/>
      <c r="HM100" s="257"/>
      <c r="HN100" s="257"/>
      <c r="HO100" s="257"/>
      <c r="HP100" s="257"/>
      <c r="HQ100" s="257"/>
      <c r="HR100" s="257"/>
      <c r="HS100" s="257"/>
      <c r="HT100" s="257"/>
      <c r="HU100" s="257"/>
      <c r="HV100" s="257"/>
      <c r="HW100" s="257"/>
      <c r="HX100" s="257"/>
      <c r="HY100" s="257"/>
      <c r="HZ100" s="257"/>
      <c r="IA100" s="257"/>
      <c r="IB100" s="257"/>
      <c r="IC100" s="257"/>
      <c r="ID100" s="257"/>
      <c r="IE100" s="257"/>
      <c r="IF100" s="257"/>
      <c r="IG100" s="257"/>
      <c r="IH100" s="257"/>
      <c r="II100" s="257"/>
      <c r="IJ100" s="257"/>
      <c r="IK100" s="257"/>
      <c r="IL100" s="257"/>
      <c r="IM100" s="257"/>
      <c r="IN100" s="257"/>
      <c r="IO100" s="257"/>
      <c r="IP100" s="257"/>
      <c r="IQ100" s="257"/>
      <c r="IR100" s="257"/>
      <c r="IS100" s="257"/>
      <c r="IT100" s="257"/>
    </row>
    <row r="101" spans="1:254" ht="31.5" customHeight="1">
      <c r="A101" s="263">
        <v>1</v>
      </c>
      <c r="B101" s="264" t="s">
        <v>131</v>
      </c>
      <c r="C101" s="263" t="s">
        <v>77</v>
      </c>
      <c r="D101" s="271">
        <v>582</v>
      </c>
      <c r="E101" s="271">
        <v>598</v>
      </c>
      <c r="F101" s="266">
        <v>605</v>
      </c>
      <c r="G101" s="267">
        <f aca="true" t="shared" si="1" ref="G101:G106">SUM(H101:Z101)</f>
        <v>683</v>
      </c>
      <c r="H101" s="271">
        <v>29</v>
      </c>
      <c r="I101" s="271">
        <v>33</v>
      </c>
      <c r="J101" s="271">
        <v>24</v>
      </c>
      <c r="K101" s="271">
        <v>26</v>
      </c>
      <c r="L101" s="271">
        <v>21</v>
      </c>
      <c r="M101" s="271">
        <v>61</v>
      </c>
      <c r="N101" s="271">
        <v>66</v>
      </c>
      <c r="O101" s="271">
        <v>51</v>
      </c>
      <c r="P101" s="271">
        <v>51</v>
      </c>
      <c r="Q101" s="271">
        <v>26</v>
      </c>
      <c r="R101" s="271">
        <v>27</v>
      </c>
      <c r="S101" s="271">
        <v>48</v>
      </c>
      <c r="T101" s="271">
        <v>40</v>
      </c>
      <c r="U101" s="271">
        <v>18</v>
      </c>
      <c r="V101" s="271">
        <v>18</v>
      </c>
      <c r="W101" s="271">
        <v>29</v>
      </c>
      <c r="X101" s="271">
        <v>53</v>
      </c>
      <c r="Y101" s="271">
        <v>26</v>
      </c>
      <c r="Z101" s="271">
        <v>36</v>
      </c>
      <c r="AA101" s="268"/>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S101" s="240"/>
      <c r="CT101" s="240"/>
      <c r="CU101" s="240"/>
      <c r="CV101" s="240"/>
      <c r="CW101" s="240"/>
      <c r="CX101" s="240"/>
      <c r="CY101" s="240"/>
      <c r="CZ101" s="240"/>
      <c r="DA101" s="240"/>
      <c r="DB101" s="240"/>
      <c r="DC101" s="240"/>
      <c r="DD101" s="240"/>
      <c r="DE101" s="240"/>
      <c r="DF101" s="240"/>
      <c r="DG101" s="240"/>
      <c r="DH101" s="240"/>
      <c r="DI101" s="240"/>
      <c r="DJ101" s="240"/>
      <c r="DK101" s="240"/>
      <c r="DL101" s="240"/>
      <c r="DM101" s="240"/>
      <c r="DN101" s="240"/>
      <c r="DO101" s="240"/>
      <c r="DP101" s="240"/>
      <c r="DQ101" s="240"/>
      <c r="DR101" s="240"/>
      <c r="DS101" s="240"/>
      <c r="DT101" s="240"/>
      <c r="DU101" s="240"/>
      <c r="DV101" s="240"/>
      <c r="DW101" s="240"/>
      <c r="DX101" s="240"/>
      <c r="DY101" s="240"/>
      <c r="DZ101" s="240"/>
      <c r="EA101" s="240"/>
      <c r="EB101" s="240"/>
      <c r="EC101" s="240"/>
      <c r="ED101" s="240"/>
      <c r="EE101" s="240"/>
      <c r="EF101" s="240"/>
      <c r="EG101" s="240"/>
      <c r="EH101" s="240"/>
      <c r="EI101" s="240"/>
      <c r="EJ101" s="240"/>
      <c r="EK101" s="240"/>
      <c r="EL101" s="240"/>
      <c r="EM101" s="240"/>
      <c r="EN101" s="240"/>
      <c r="EO101" s="240"/>
      <c r="EP101" s="240"/>
      <c r="EQ101" s="240"/>
      <c r="ER101" s="240"/>
      <c r="ES101" s="240"/>
      <c r="ET101" s="240"/>
      <c r="EU101" s="240"/>
      <c r="EV101" s="240"/>
      <c r="EW101" s="240"/>
      <c r="EX101" s="240"/>
      <c r="EY101" s="240"/>
      <c r="EZ101" s="240"/>
      <c r="FA101" s="240"/>
      <c r="FB101" s="240"/>
      <c r="FC101" s="240"/>
      <c r="FD101" s="240"/>
      <c r="FE101" s="240"/>
      <c r="FF101" s="240"/>
      <c r="FG101" s="240"/>
      <c r="FH101" s="240"/>
      <c r="FI101" s="240"/>
      <c r="FJ101" s="240"/>
      <c r="FK101" s="240"/>
      <c r="FL101" s="240"/>
      <c r="FM101" s="240"/>
      <c r="FN101" s="240"/>
      <c r="FO101" s="240"/>
      <c r="FP101" s="240"/>
      <c r="FQ101" s="240"/>
      <c r="FR101" s="240"/>
      <c r="FS101" s="240"/>
      <c r="FT101" s="240"/>
      <c r="FU101" s="240"/>
      <c r="FV101" s="240"/>
      <c r="FW101" s="240"/>
      <c r="FX101" s="240"/>
      <c r="FY101" s="240"/>
      <c r="FZ101" s="240"/>
      <c r="GA101" s="240"/>
      <c r="GB101" s="240"/>
      <c r="GC101" s="240"/>
      <c r="GD101" s="240"/>
      <c r="GE101" s="240"/>
      <c r="GF101" s="240"/>
      <c r="GG101" s="240"/>
      <c r="GH101" s="240"/>
      <c r="GI101" s="240"/>
      <c r="GJ101" s="240"/>
      <c r="GK101" s="240"/>
      <c r="GL101" s="240"/>
      <c r="GM101" s="240"/>
      <c r="GN101" s="240"/>
      <c r="GO101" s="240"/>
      <c r="GP101" s="240"/>
      <c r="GQ101" s="240"/>
      <c r="GR101" s="240"/>
      <c r="GS101" s="240"/>
      <c r="GT101" s="240"/>
      <c r="GU101" s="240"/>
      <c r="GV101" s="240"/>
      <c r="GW101" s="240"/>
      <c r="GX101" s="240"/>
      <c r="GY101" s="240"/>
      <c r="GZ101" s="240"/>
      <c r="HA101" s="240"/>
      <c r="HB101" s="240"/>
      <c r="HC101" s="240"/>
      <c r="HD101" s="240"/>
      <c r="HE101" s="240"/>
      <c r="HF101" s="240"/>
      <c r="HG101" s="240"/>
      <c r="HH101" s="240"/>
      <c r="HI101" s="240"/>
      <c r="HJ101" s="240"/>
      <c r="HK101" s="240"/>
      <c r="HL101" s="240"/>
      <c r="HM101" s="240"/>
      <c r="HN101" s="240"/>
      <c r="HO101" s="240"/>
      <c r="HP101" s="240"/>
      <c r="HQ101" s="240"/>
      <c r="HR101" s="240"/>
      <c r="HS101" s="240"/>
      <c r="HT101" s="240"/>
      <c r="HU101" s="240"/>
      <c r="HV101" s="240"/>
      <c r="HW101" s="240"/>
      <c r="HX101" s="240"/>
      <c r="HY101" s="240"/>
      <c r="HZ101" s="240"/>
      <c r="IA101" s="240"/>
      <c r="IB101" s="240"/>
      <c r="IC101" s="240"/>
      <c r="ID101" s="240"/>
      <c r="IE101" s="240"/>
      <c r="IF101" s="240"/>
      <c r="IG101" s="240"/>
      <c r="IH101" s="240"/>
      <c r="II101" s="240"/>
      <c r="IJ101" s="240"/>
      <c r="IK101" s="240"/>
      <c r="IL101" s="240"/>
      <c r="IM101" s="240"/>
      <c r="IN101" s="240"/>
      <c r="IO101" s="240"/>
      <c r="IP101" s="240"/>
      <c r="IQ101" s="240"/>
      <c r="IR101" s="240"/>
      <c r="IS101" s="240"/>
      <c r="IT101" s="240"/>
    </row>
    <row r="102" spans="1:254" ht="18" customHeight="1">
      <c r="A102" s="263">
        <v>2</v>
      </c>
      <c r="B102" s="264" t="s">
        <v>130</v>
      </c>
      <c r="C102" s="263" t="s">
        <v>77</v>
      </c>
      <c r="D102" s="271">
        <v>62</v>
      </c>
      <c r="E102" s="271">
        <v>61</v>
      </c>
      <c r="F102" s="266">
        <v>50</v>
      </c>
      <c r="G102" s="267">
        <f t="shared" si="1"/>
        <v>50</v>
      </c>
      <c r="H102" s="271">
        <v>3</v>
      </c>
      <c r="I102" s="271">
        <v>4</v>
      </c>
      <c r="J102" s="271">
        <v>2</v>
      </c>
      <c r="K102" s="271">
        <v>0</v>
      </c>
      <c r="L102" s="271">
        <v>1</v>
      </c>
      <c r="M102" s="271">
        <v>8</v>
      </c>
      <c r="N102" s="271">
        <v>9</v>
      </c>
      <c r="O102" s="271">
        <v>1</v>
      </c>
      <c r="P102" s="271">
        <v>2</v>
      </c>
      <c r="Q102" s="271">
        <v>1</v>
      </c>
      <c r="R102" s="271">
        <v>2</v>
      </c>
      <c r="S102" s="271">
        <v>2</v>
      </c>
      <c r="T102" s="271">
        <v>3</v>
      </c>
      <c r="U102" s="271">
        <v>1</v>
      </c>
      <c r="V102" s="271">
        <v>0</v>
      </c>
      <c r="W102" s="271">
        <v>5</v>
      </c>
      <c r="X102" s="271">
        <v>4</v>
      </c>
      <c r="Y102" s="271">
        <v>0</v>
      </c>
      <c r="Z102" s="271">
        <v>2</v>
      </c>
      <c r="AA102" s="289"/>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40"/>
      <c r="CF102" s="240"/>
      <c r="CG102" s="240"/>
      <c r="CH102" s="240"/>
      <c r="CI102" s="240"/>
      <c r="CJ102" s="240"/>
      <c r="CK102" s="240"/>
      <c r="CL102" s="240"/>
      <c r="CM102" s="240"/>
      <c r="CN102" s="240"/>
      <c r="CO102" s="240"/>
      <c r="CP102" s="240"/>
      <c r="CQ102" s="240"/>
      <c r="CR102" s="240"/>
      <c r="CS102" s="240"/>
      <c r="CT102" s="240"/>
      <c r="CU102" s="240"/>
      <c r="CV102" s="240"/>
      <c r="CW102" s="240"/>
      <c r="CX102" s="240"/>
      <c r="CY102" s="240"/>
      <c r="CZ102" s="240"/>
      <c r="DA102" s="240"/>
      <c r="DB102" s="240"/>
      <c r="DC102" s="240"/>
      <c r="DD102" s="240"/>
      <c r="DE102" s="240"/>
      <c r="DF102" s="240"/>
      <c r="DG102" s="240"/>
      <c r="DH102" s="240"/>
      <c r="DI102" s="240"/>
      <c r="DJ102" s="240"/>
      <c r="DK102" s="240"/>
      <c r="DL102" s="240"/>
      <c r="DM102" s="240"/>
      <c r="DN102" s="240"/>
      <c r="DO102" s="240"/>
      <c r="DP102" s="240"/>
      <c r="DQ102" s="240"/>
      <c r="DR102" s="240"/>
      <c r="DS102" s="240"/>
      <c r="DT102" s="240"/>
      <c r="DU102" s="240"/>
      <c r="DV102" s="240"/>
      <c r="DW102" s="240"/>
      <c r="DX102" s="240"/>
      <c r="DY102" s="240"/>
      <c r="DZ102" s="240"/>
      <c r="EA102" s="240"/>
      <c r="EB102" s="240"/>
      <c r="EC102" s="240"/>
      <c r="ED102" s="240"/>
      <c r="EE102" s="240"/>
      <c r="EF102" s="240"/>
      <c r="EG102" s="240"/>
      <c r="EH102" s="240"/>
      <c r="EI102" s="240"/>
      <c r="EJ102" s="240"/>
      <c r="EK102" s="240"/>
      <c r="EL102" s="240"/>
      <c r="EM102" s="240"/>
      <c r="EN102" s="240"/>
      <c r="EO102" s="240"/>
      <c r="EP102" s="240"/>
      <c r="EQ102" s="240"/>
      <c r="ER102" s="240"/>
      <c r="ES102" s="240"/>
      <c r="ET102" s="240"/>
      <c r="EU102" s="240"/>
      <c r="EV102" s="240"/>
      <c r="EW102" s="240"/>
      <c r="EX102" s="240"/>
      <c r="EY102" s="240"/>
      <c r="EZ102" s="240"/>
      <c r="FA102" s="240"/>
      <c r="FB102" s="240"/>
      <c r="FC102" s="240"/>
      <c r="FD102" s="240"/>
      <c r="FE102" s="240"/>
      <c r="FF102" s="240"/>
      <c r="FG102" s="240"/>
      <c r="FH102" s="240"/>
      <c r="FI102" s="240"/>
      <c r="FJ102" s="240"/>
      <c r="FK102" s="240"/>
      <c r="FL102" s="240"/>
      <c r="FM102" s="240"/>
      <c r="FN102" s="240"/>
      <c r="FO102" s="240"/>
      <c r="FP102" s="240"/>
      <c r="FQ102" s="240"/>
      <c r="FR102" s="240"/>
      <c r="FS102" s="240"/>
      <c r="FT102" s="240"/>
      <c r="FU102" s="240"/>
      <c r="FV102" s="240"/>
      <c r="FW102" s="240"/>
      <c r="FX102" s="240"/>
      <c r="FY102" s="240"/>
      <c r="FZ102" s="240"/>
      <c r="GA102" s="240"/>
      <c r="GB102" s="240"/>
      <c r="GC102" s="240"/>
      <c r="GD102" s="240"/>
      <c r="GE102" s="240"/>
      <c r="GF102" s="240"/>
      <c r="GG102" s="240"/>
      <c r="GH102" s="240"/>
      <c r="GI102" s="240"/>
      <c r="GJ102" s="240"/>
      <c r="GK102" s="240"/>
      <c r="GL102" s="240"/>
      <c r="GM102" s="240"/>
      <c r="GN102" s="240"/>
      <c r="GO102" s="240"/>
      <c r="GP102" s="240"/>
      <c r="GQ102" s="240"/>
      <c r="GR102" s="240"/>
      <c r="GS102" s="240"/>
      <c r="GT102" s="240"/>
      <c r="GU102" s="240"/>
      <c r="GV102" s="240"/>
      <c r="GW102" s="240"/>
      <c r="GX102" s="240"/>
      <c r="GY102" s="240"/>
      <c r="GZ102" s="240"/>
      <c r="HA102" s="240"/>
      <c r="HB102" s="240"/>
      <c r="HC102" s="240"/>
      <c r="HD102" s="240"/>
      <c r="HE102" s="240"/>
      <c r="HF102" s="240"/>
      <c r="HG102" s="240"/>
      <c r="HH102" s="240"/>
      <c r="HI102" s="240"/>
      <c r="HJ102" s="240"/>
      <c r="HK102" s="240"/>
      <c r="HL102" s="240"/>
      <c r="HM102" s="240"/>
      <c r="HN102" s="240"/>
      <c r="HO102" s="240"/>
      <c r="HP102" s="240"/>
      <c r="HQ102" s="240"/>
      <c r="HR102" s="240"/>
      <c r="HS102" s="240"/>
      <c r="HT102" s="240"/>
      <c r="HU102" s="240"/>
      <c r="HV102" s="240"/>
      <c r="HW102" s="240"/>
      <c r="HX102" s="240"/>
      <c r="HY102" s="240"/>
      <c r="HZ102" s="240"/>
      <c r="IA102" s="240"/>
      <c r="IB102" s="240"/>
      <c r="IC102" s="240"/>
      <c r="ID102" s="240"/>
      <c r="IE102" s="240"/>
      <c r="IF102" s="240"/>
      <c r="IG102" s="240"/>
      <c r="IH102" s="240"/>
      <c r="II102" s="240"/>
      <c r="IJ102" s="240"/>
      <c r="IK102" s="240"/>
      <c r="IL102" s="240"/>
      <c r="IM102" s="240"/>
      <c r="IN102" s="240"/>
      <c r="IO102" s="240"/>
      <c r="IP102" s="240"/>
      <c r="IQ102" s="240"/>
      <c r="IR102" s="240"/>
      <c r="IS102" s="240"/>
      <c r="IT102" s="240"/>
    </row>
    <row r="103" spans="1:254" ht="32.25" customHeight="1">
      <c r="A103" s="263">
        <v>3</v>
      </c>
      <c r="B103" s="264" t="s">
        <v>129</v>
      </c>
      <c r="C103" s="263" t="s">
        <v>125</v>
      </c>
      <c r="D103" s="271">
        <v>96</v>
      </c>
      <c r="E103" s="271">
        <v>96</v>
      </c>
      <c r="F103" s="266">
        <v>95</v>
      </c>
      <c r="G103" s="267">
        <f t="shared" si="1"/>
        <v>97</v>
      </c>
      <c r="H103" s="290">
        <v>3</v>
      </c>
      <c r="I103" s="290">
        <v>4</v>
      </c>
      <c r="J103" s="290">
        <v>2</v>
      </c>
      <c r="K103" s="290">
        <v>6</v>
      </c>
      <c r="L103" s="290">
        <v>3</v>
      </c>
      <c r="M103" s="290">
        <v>3</v>
      </c>
      <c r="N103" s="290">
        <v>8</v>
      </c>
      <c r="O103" s="290">
        <v>6</v>
      </c>
      <c r="P103" s="290">
        <v>6</v>
      </c>
      <c r="Q103" s="290">
        <v>5</v>
      </c>
      <c r="R103" s="290">
        <v>5</v>
      </c>
      <c r="S103" s="290">
        <v>6</v>
      </c>
      <c r="T103" s="290">
        <v>10</v>
      </c>
      <c r="U103" s="290">
        <v>4</v>
      </c>
      <c r="V103" s="290">
        <v>4</v>
      </c>
      <c r="W103" s="290">
        <v>4</v>
      </c>
      <c r="X103" s="290">
        <v>8</v>
      </c>
      <c r="Y103" s="290">
        <v>3</v>
      </c>
      <c r="Z103" s="290">
        <v>7</v>
      </c>
      <c r="AA103" s="268"/>
      <c r="AB103" s="285"/>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c r="CF103" s="240"/>
      <c r="CG103" s="240"/>
      <c r="CH103" s="240"/>
      <c r="CI103" s="240"/>
      <c r="CJ103" s="240"/>
      <c r="CK103" s="240"/>
      <c r="CL103" s="240"/>
      <c r="CM103" s="240"/>
      <c r="CN103" s="240"/>
      <c r="CO103" s="240"/>
      <c r="CP103" s="240"/>
      <c r="CQ103" s="240"/>
      <c r="CR103" s="240"/>
      <c r="CS103" s="240"/>
      <c r="CT103" s="240"/>
      <c r="CU103" s="240"/>
      <c r="CV103" s="240"/>
      <c r="CW103" s="240"/>
      <c r="CX103" s="240"/>
      <c r="CY103" s="240"/>
      <c r="CZ103" s="240"/>
      <c r="DA103" s="240"/>
      <c r="DB103" s="240"/>
      <c r="DC103" s="240"/>
      <c r="DD103" s="240"/>
      <c r="DE103" s="240"/>
      <c r="DF103" s="240"/>
      <c r="DG103" s="240"/>
      <c r="DH103" s="240"/>
      <c r="DI103" s="240"/>
      <c r="DJ103" s="240"/>
      <c r="DK103" s="240"/>
      <c r="DL103" s="240"/>
      <c r="DM103" s="240"/>
      <c r="DN103" s="240"/>
      <c r="DO103" s="240"/>
      <c r="DP103" s="240"/>
      <c r="DQ103" s="240"/>
      <c r="DR103" s="240"/>
      <c r="DS103" s="240"/>
      <c r="DT103" s="240"/>
      <c r="DU103" s="240"/>
      <c r="DV103" s="240"/>
      <c r="DW103" s="240"/>
      <c r="DX103" s="240"/>
      <c r="DY103" s="240"/>
      <c r="DZ103" s="240"/>
      <c r="EA103" s="240"/>
      <c r="EB103" s="240"/>
      <c r="EC103" s="240"/>
      <c r="ED103" s="240"/>
      <c r="EE103" s="240"/>
      <c r="EF103" s="240"/>
      <c r="EG103" s="240"/>
      <c r="EH103" s="240"/>
      <c r="EI103" s="240"/>
      <c r="EJ103" s="240"/>
      <c r="EK103" s="240"/>
      <c r="EL103" s="240"/>
      <c r="EM103" s="240"/>
      <c r="EN103" s="240"/>
      <c r="EO103" s="240"/>
      <c r="EP103" s="240"/>
      <c r="EQ103" s="240"/>
      <c r="ER103" s="240"/>
      <c r="ES103" s="240"/>
      <c r="ET103" s="240"/>
      <c r="EU103" s="240"/>
      <c r="EV103" s="240"/>
      <c r="EW103" s="240"/>
      <c r="EX103" s="240"/>
      <c r="EY103" s="240"/>
      <c r="EZ103" s="240"/>
      <c r="FA103" s="240"/>
      <c r="FB103" s="240"/>
      <c r="FC103" s="240"/>
      <c r="FD103" s="240"/>
      <c r="FE103" s="240"/>
      <c r="FF103" s="240"/>
      <c r="FG103" s="240"/>
      <c r="FH103" s="240"/>
      <c r="FI103" s="240"/>
      <c r="FJ103" s="240"/>
      <c r="FK103" s="240"/>
      <c r="FL103" s="240"/>
      <c r="FM103" s="240"/>
      <c r="FN103" s="240"/>
      <c r="FO103" s="240"/>
      <c r="FP103" s="240"/>
      <c r="FQ103" s="240"/>
      <c r="FR103" s="240"/>
      <c r="FS103" s="240"/>
      <c r="FT103" s="240"/>
      <c r="FU103" s="240"/>
      <c r="FV103" s="240"/>
      <c r="FW103" s="240"/>
      <c r="FX103" s="240"/>
      <c r="FY103" s="240"/>
      <c r="FZ103" s="240"/>
      <c r="GA103" s="240"/>
      <c r="GB103" s="240"/>
      <c r="GC103" s="240"/>
      <c r="GD103" s="240"/>
      <c r="GE103" s="240"/>
      <c r="GF103" s="240"/>
      <c r="GG103" s="240"/>
      <c r="GH103" s="240"/>
      <c r="GI103" s="240"/>
      <c r="GJ103" s="240"/>
      <c r="GK103" s="240"/>
      <c r="GL103" s="240"/>
      <c r="GM103" s="240"/>
      <c r="GN103" s="240"/>
      <c r="GO103" s="240"/>
      <c r="GP103" s="240"/>
      <c r="GQ103" s="240"/>
      <c r="GR103" s="240"/>
      <c r="GS103" s="240"/>
      <c r="GT103" s="240"/>
      <c r="GU103" s="240"/>
      <c r="GV103" s="240"/>
      <c r="GW103" s="240"/>
      <c r="GX103" s="240"/>
      <c r="GY103" s="240"/>
      <c r="GZ103" s="240"/>
      <c r="HA103" s="240"/>
      <c r="HB103" s="240"/>
      <c r="HC103" s="240"/>
      <c r="HD103" s="240"/>
      <c r="HE103" s="240"/>
      <c r="HF103" s="240"/>
      <c r="HG103" s="240"/>
      <c r="HH103" s="240"/>
      <c r="HI103" s="240"/>
      <c r="HJ103" s="240"/>
      <c r="HK103" s="240"/>
      <c r="HL103" s="240"/>
      <c r="HM103" s="240"/>
      <c r="HN103" s="240"/>
      <c r="HO103" s="240"/>
      <c r="HP103" s="240"/>
      <c r="HQ103" s="240"/>
      <c r="HR103" s="240"/>
      <c r="HS103" s="240"/>
      <c r="HT103" s="240"/>
      <c r="HU103" s="240"/>
      <c r="HV103" s="240"/>
      <c r="HW103" s="240"/>
      <c r="HX103" s="240"/>
      <c r="HY103" s="240"/>
      <c r="HZ103" s="240"/>
      <c r="IA103" s="240"/>
      <c r="IB103" s="240"/>
      <c r="IC103" s="240"/>
      <c r="ID103" s="240"/>
      <c r="IE103" s="240"/>
      <c r="IF103" s="240"/>
      <c r="IG103" s="240"/>
      <c r="IH103" s="240"/>
      <c r="II103" s="240"/>
      <c r="IJ103" s="240"/>
      <c r="IK103" s="240"/>
      <c r="IL103" s="240"/>
      <c r="IM103" s="240"/>
      <c r="IN103" s="240"/>
      <c r="IO103" s="240"/>
      <c r="IP103" s="240"/>
      <c r="IQ103" s="240"/>
      <c r="IR103" s="240"/>
      <c r="IS103" s="240"/>
      <c r="IT103" s="240"/>
    </row>
    <row r="104" spans="1:254" ht="31.5" customHeight="1">
      <c r="A104" s="263">
        <v>4</v>
      </c>
      <c r="B104" s="264" t="s">
        <v>128</v>
      </c>
      <c r="C104" s="263" t="s">
        <v>125</v>
      </c>
      <c r="D104" s="271">
        <v>96</v>
      </c>
      <c r="E104" s="271">
        <v>96</v>
      </c>
      <c r="F104" s="266">
        <v>95</v>
      </c>
      <c r="G104" s="267">
        <f t="shared" si="1"/>
        <v>97</v>
      </c>
      <c r="H104" s="290">
        <v>3</v>
      </c>
      <c r="I104" s="290">
        <v>4</v>
      </c>
      <c r="J104" s="290">
        <v>2</v>
      </c>
      <c r="K104" s="290">
        <v>6</v>
      </c>
      <c r="L104" s="290">
        <v>3</v>
      </c>
      <c r="M104" s="290">
        <v>3</v>
      </c>
      <c r="N104" s="290">
        <v>8</v>
      </c>
      <c r="O104" s="290">
        <v>6</v>
      </c>
      <c r="P104" s="290">
        <v>6</v>
      </c>
      <c r="Q104" s="290">
        <v>5</v>
      </c>
      <c r="R104" s="290">
        <v>5</v>
      </c>
      <c r="S104" s="290">
        <v>6</v>
      </c>
      <c r="T104" s="290">
        <v>10</v>
      </c>
      <c r="U104" s="290">
        <v>4</v>
      </c>
      <c r="V104" s="290">
        <v>4</v>
      </c>
      <c r="W104" s="290">
        <v>4</v>
      </c>
      <c r="X104" s="290">
        <v>8</v>
      </c>
      <c r="Y104" s="290">
        <v>3</v>
      </c>
      <c r="Z104" s="290">
        <v>7</v>
      </c>
      <c r="AA104" s="268"/>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40"/>
      <c r="CF104" s="240"/>
      <c r="CG104" s="240"/>
      <c r="CH104" s="240"/>
      <c r="CI104" s="240"/>
      <c r="CJ104" s="240"/>
      <c r="CK104" s="240"/>
      <c r="CL104" s="240"/>
      <c r="CM104" s="240"/>
      <c r="CN104" s="240"/>
      <c r="CO104" s="240"/>
      <c r="CP104" s="240"/>
      <c r="CQ104" s="240"/>
      <c r="CR104" s="240"/>
      <c r="CS104" s="240"/>
      <c r="CT104" s="240"/>
      <c r="CU104" s="240"/>
      <c r="CV104" s="240"/>
      <c r="CW104" s="240"/>
      <c r="CX104" s="240"/>
      <c r="CY104" s="240"/>
      <c r="CZ104" s="240"/>
      <c r="DA104" s="240"/>
      <c r="DB104" s="240"/>
      <c r="DC104" s="240"/>
      <c r="DD104" s="240"/>
      <c r="DE104" s="240"/>
      <c r="DF104" s="240"/>
      <c r="DG104" s="240"/>
      <c r="DH104" s="240"/>
      <c r="DI104" s="240"/>
      <c r="DJ104" s="240"/>
      <c r="DK104" s="240"/>
      <c r="DL104" s="240"/>
      <c r="DM104" s="240"/>
      <c r="DN104" s="240"/>
      <c r="DO104" s="240"/>
      <c r="DP104" s="240"/>
      <c r="DQ104" s="240"/>
      <c r="DR104" s="240"/>
      <c r="DS104" s="240"/>
      <c r="DT104" s="240"/>
      <c r="DU104" s="240"/>
      <c r="DV104" s="240"/>
      <c r="DW104" s="240"/>
      <c r="DX104" s="240"/>
      <c r="DY104" s="240"/>
      <c r="DZ104" s="240"/>
      <c r="EA104" s="240"/>
      <c r="EB104" s="240"/>
      <c r="EC104" s="240"/>
      <c r="ED104" s="240"/>
      <c r="EE104" s="240"/>
      <c r="EF104" s="240"/>
      <c r="EG104" s="240"/>
      <c r="EH104" s="240"/>
      <c r="EI104" s="240"/>
      <c r="EJ104" s="240"/>
      <c r="EK104" s="240"/>
      <c r="EL104" s="240"/>
      <c r="EM104" s="240"/>
      <c r="EN104" s="240"/>
      <c r="EO104" s="240"/>
      <c r="EP104" s="240"/>
      <c r="EQ104" s="240"/>
      <c r="ER104" s="240"/>
      <c r="ES104" s="240"/>
      <c r="ET104" s="240"/>
      <c r="EU104" s="240"/>
      <c r="EV104" s="240"/>
      <c r="EW104" s="240"/>
      <c r="EX104" s="240"/>
      <c r="EY104" s="240"/>
      <c r="EZ104" s="240"/>
      <c r="FA104" s="240"/>
      <c r="FB104" s="240"/>
      <c r="FC104" s="240"/>
      <c r="FD104" s="240"/>
      <c r="FE104" s="240"/>
      <c r="FF104" s="240"/>
      <c r="FG104" s="240"/>
      <c r="FH104" s="240"/>
      <c r="FI104" s="240"/>
      <c r="FJ104" s="240"/>
      <c r="FK104" s="240"/>
      <c r="FL104" s="240"/>
      <c r="FM104" s="240"/>
      <c r="FN104" s="240"/>
      <c r="FO104" s="240"/>
      <c r="FP104" s="240"/>
      <c r="FQ104" s="240"/>
      <c r="FR104" s="240"/>
      <c r="FS104" s="240"/>
      <c r="FT104" s="240"/>
      <c r="FU104" s="240"/>
      <c r="FV104" s="240"/>
      <c r="FW104" s="240"/>
      <c r="FX104" s="240"/>
      <c r="FY104" s="240"/>
      <c r="FZ104" s="240"/>
      <c r="GA104" s="240"/>
      <c r="GB104" s="240"/>
      <c r="GC104" s="240"/>
      <c r="GD104" s="240"/>
      <c r="GE104" s="240"/>
      <c r="GF104" s="240"/>
      <c r="GG104" s="240"/>
      <c r="GH104" s="240"/>
      <c r="GI104" s="240"/>
      <c r="GJ104" s="240"/>
      <c r="GK104" s="240"/>
      <c r="GL104" s="240"/>
      <c r="GM104" s="240"/>
      <c r="GN104" s="240"/>
      <c r="GO104" s="240"/>
      <c r="GP104" s="240"/>
      <c r="GQ104" s="240"/>
      <c r="GR104" s="240"/>
      <c r="GS104" s="240"/>
      <c r="GT104" s="240"/>
      <c r="GU104" s="240"/>
      <c r="GV104" s="240"/>
      <c r="GW104" s="240"/>
      <c r="GX104" s="240"/>
      <c r="GY104" s="240"/>
      <c r="GZ104" s="240"/>
      <c r="HA104" s="240"/>
      <c r="HB104" s="240"/>
      <c r="HC104" s="240"/>
      <c r="HD104" s="240"/>
      <c r="HE104" s="240"/>
      <c r="HF104" s="240"/>
      <c r="HG104" s="240"/>
      <c r="HH104" s="240"/>
      <c r="HI104" s="240"/>
      <c r="HJ104" s="240"/>
      <c r="HK104" s="240"/>
      <c r="HL104" s="240"/>
      <c r="HM104" s="240"/>
      <c r="HN104" s="240"/>
      <c r="HO104" s="240"/>
      <c r="HP104" s="240"/>
      <c r="HQ104" s="240"/>
      <c r="HR104" s="240"/>
      <c r="HS104" s="240"/>
      <c r="HT104" s="240"/>
      <c r="HU104" s="240"/>
      <c r="HV104" s="240"/>
      <c r="HW104" s="240"/>
      <c r="HX104" s="240"/>
      <c r="HY104" s="240"/>
      <c r="HZ104" s="240"/>
      <c r="IA104" s="240"/>
      <c r="IB104" s="240"/>
      <c r="IC104" s="240"/>
      <c r="ID104" s="240"/>
      <c r="IE104" s="240"/>
      <c r="IF104" s="240"/>
      <c r="IG104" s="240"/>
      <c r="IH104" s="240"/>
      <c r="II104" s="240"/>
      <c r="IJ104" s="240"/>
      <c r="IK104" s="240"/>
      <c r="IL104" s="240"/>
      <c r="IM104" s="240"/>
      <c r="IN104" s="240"/>
      <c r="IO104" s="240"/>
      <c r="IP104" s="240"/>
      <c r="IQ104" s="240"/>
      <c r="IR104" s="240"/>
      <c r="IS104" s="240"/>
      <c r="IT104" s="240"/>
    </row>
    <row r="105" spans="1:254" ht="28.5" customHeight="1">
      <c r="A105" s="263">
        <v>5</v>
      </c>
      <c r="B105" s="264" t="s">
        <v>127</v>
      </c>
      <c r="C105" s="263" t="s">
        <v>125</v>
      </c>
      <c r="D105" s="271">
        <v>286</v>
      </c>
      <c r="E105" s="271">
        <v>285</v>
      </c>
      <c r="F105" s="266">
        <v>285</v>
      </c>
      <c r="G105" s="267">
        <f t="shared" si="1"/>
        <v>295</v>
      </c>
      <c r="H105" s="271">
        <v>12</v>
      </c>
      <c r="I105" s="271">
        <v>16</v>
      </c>
      <c r="J105" s="271">
        <v>9</v>
      </c>
      <c r="K105" s="271">
        <v>12</v>
      </c>
      <c r="L105" s="271">
        <v>9</v>
      </c>
      <c r="M105" s="271">
        <v>22</v>
      </c>
      <c r="N105" s="271">
        <v>25</v>
      </c>
      <c r="O105" s="271">
        <v>22</v>
      </c>
      <c r="P105" s="271">
        <v>18</v>
      </c>
      <c r="Q105" s="271">
        <v>11</v>
      </c>
      <c r="R105" s="271">
        <v>11</v>
      </c>
      <c r="S105" s="271">
        <v>18</v>
      </c>
      <c r="T105" s="271">
        <v>22</v>
      </c>
      <c r="U105" s="271">
        <v>8</v>
      </c>
      <c r="V105" s="271">
        <v>10</v>
      </c>
      <c r="W105" s="271">
        <v>13</v>
      </c>
      <c r="X105" s="271">
        <v>27</v>
      </c>
      <c r="Y105" s="271">
        <v>11</v>
      </c>
      <c r="Z105" s="271">
        <v>19</v>
      </c>
      <c r="AA105" s="268"/>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40"/>
      <c r="CF105" s="240"/>
      <c r="CG105" s="240"/>
      <c r="CH105" s="240"/>
      <c r="CI105" s="240"/>
      <c r="CJ105" s="240"/>
      <c r="CK105" s="240"/>
      <c r="CL105" s="240"/>
      <c r="CM105" s="240"/>
      <c r="CN105" s="240"/>
      <c r="CO105" s="240"/>
      <c r="CP105" s="240"/>
      <c r="CQ105" s="240"/>
      <c r="CR105" s="240"/>
      <c r="CS105" s="240"/>
      <c r="CT105" s="240"/>
      <c r="CU105" s="240"/>
      <c r="CV105" s="240"/>
      <c r="CW105" s="240"/>
      <c r="CX105" s="240"/>
      <c r="CY105" s="240"/>
      <c r="CZ105" s="240"/>
      <c r="DA105" s="240"/>
      <c r="DB105" s="240"/>
      <c r="DC105" s="240"/>
      <c r="DD105" s="240"/>
      <c r="DE105" s="240"/>
      <c r="DF105" s="240"/>
      <c r="DG105" s="240"/>
      <c r="DH105" s="240"/>
      <c r="DI105" s="240"/>
      <c r="DJ105" s="240"/>
      <c r="DK105" s="240"/>
      <c r="DL105" s="240"/>
      <c r="DM105" s="240"/>
      <c r="DN105" s="240"/>
      <c r="DO105" s="240"/>
      <c r="DP105" s="240"/>
      <c r="DQ105" s="240"/>
      <c r="DR105" s="240"/>
      <c r="DS105" s="240"/>
      <c r="DT105" s="240"/>
      <c r="DU105" s="240"/>
      <c r="DV105" s="240"/>
      <c r="DW105" s="240"/>
      <c r="DX105" s="240"/>
      <c r="DY105" s="240"/>
      <c r="DZ105" s="240"/>
      <c r="EA105" s="240"/>
      <c r="EB105" s="240"/>
      <c r="EC105" s="240"/>
      <c r="ED105" s="240"/>
      <c r="EE105" s="240"/>
      <c r="EF105" s="240"/>
      <c r="EG105" s="240"/>
      <c r="EH105" s="240"/>
      <c r="EI105" s="240"/>
      <c r="EJ105" s="240"/>
      <c r="EK105" s="240"/>
      <c r="EL105" s="240"/>
      <c r="EM105" s="240"/>
      <c r="EN105" s="240"/>
      <c r="EO105" s="240"/>
      <c r="EP105" s="240"/>
      <c r="EQ105" s="240"/>
      <c r="ER105" s="240"/>
      <c r="ES105" s="240"/>
      <c r="ET105" s="240"/>
      <c r="EU105" s="240"/>
      <c r="EV105" s="240"/>
      <c r="EW105" s="240"/>
      <c r="EX105" s="240"/>
      <c r="EY105" s="240"/>
      <c r="EZ105" s="240"/>
      <c r="FA105" s="240"/>
      <c r="FB105" s="240"/>
      <c r="FC105" s="240"/>
      <c r="FD105" s="240"/>
      <c r="FE105" s="240"/>
      <c r="FF105" s="240"/>
      <c r="FG105" s="240"/>
      <c r="FH105" s="240"/>
      <c r="FI105" s="240"/>
      <c r="FJ105" s="240"/>
      <c r="FK105" s="240"/>
      <c r="FL105" s="240"/>
      <c r="FM105" s="240"/>
      <c r="FN105" s="240"/>
      <c r="FO105" s="240"/>
      <c r="FP105" s="240"/>
      <c r="FQ105" s="240"/>
      <c r="FR105" s="240"/>
      <c r="FS105" s="240"/>
      <c r="FT105" s="240"/>
      <c r="FU105" s="240"/>
      <c r="FV105" s="240"/>
      <c r="FW105" s="240"/>
      <c r="FX105" s="240"/>
      <c r="FY105" s="240"/>
      <c r="FZ105" s="240"/>
      <c r="GA105" s="240"/>
      <c r="GB105" s="240"/>
      <c r="GC105" s="240"/>
      <c r="GD105" s="240"/>
      <c r="GE105" s="240"/>
      <c r="GF105" s="240"/>
      <c r="GG105" s="240"/>
      <c r="GH105" s="240"/>
      <c r="GI105" s="240"/>
      <c r="GJ105" s="240"/>
      <c r="GK105" s="240"/>
      <c r="GL105" s="240"/>
      <c r="GM105" s="240"/>
      <c r="GN105" s="240"/>
      <c r="GO105" s="240"/>
      <c r="GP105" s="240"/>
      <c r="GQ105" s="240"/>
      <c r="GR105" s="240"/>
      <c r="GS105" s="240"/>
      <c r="GT105" s="240"/>
      <c r="GU105" s="240"/>
      <c r="GV105" s="240"/>
      <c r="GW105" s="240"/>
      <c r="GX105" s="240"/>
      <c r="GY105" s="240"/>
      <c r="GZ105" s="240"/>
      <c r="HA105" s="240"/>
      <c r="HB105" s="240"/>
      <c r="HC105" s="240"/>
      <c r="HD105" s="240"/>
      <c r="HE105" s="240"/>
      <c r="HF105" s="240"/>
      <c r="HG105" s="240"/>
      <c r="HH105" s="240"/>
      <c r="HI105" s="240"/>
      <c r="HJ105" s="240"/>
      <c r="HK105" s="240"/>
      <c r="HL105" s="240"/>
      <c r="HM105" s="240"/>
      <c r="HN105" s="240"/>
      <c r="HO105" s="240"/>
      <c r="HP105" s="240"/>
      <c r="HQ105" s="240"/>
      <c r="HR105" s="240"/>
      <c r="HS105" s="240"/>
      <c r="HT105" s="240"/>
      <c r="HU105" s="240"/>
      <c r="HV105" s="240"/>
      <c r="HW105" s="240"/>
      <c r="HX105" s="240"/>
      <c r="HY105" s="240"/>
      <c r="HZ105" s="240"/>
      <c r="IA105" s="240"/>
      <c r="IB105" s="240"/>
      <c r="IC105" s="240"/>
      <c r="ID105" s="240"/>
      <c r="IE105" s="240"/>
      <c r="IF105" s="240"/>
      <c r="IG105" s="240"/>
      <c r="IH105" s="240"/>
      <c r="II105" s="240"/>
      <c r="IJ105" s="240"/>
      <c r="IK105" s="240"/>
      <c r="IL105" s="240"/>
      <c r="IM105" s="240"/>
      <c r="IN105" s="240"/>
      <c r="IO105" s="240"/>
      <c r="IP105" s="240"/>
      <c r="IQ105" s="240"/>
      <c r="IR105" s="240"/>
      <c r="IS105" s="240"/>
      <c r="IT105" s="240"/>
    </row>
    <row r="106" spans="1:254" ht="29.25" customHeight="1">
      <c r="A106" s="263">
        <v>6</v>
      </c>
      <c r="B106" s="264" t="s">
        <v>126</v>
      </c>
      <c r="C106" s="263" t="s">
        <v>125</v>
      </c>
      <c r="D106" s="271">
        <v>111</v>
      </c>
      <c r="E106" s="271">
        <v>118</v>
      </c>
      <c r="F106" s="266">
        <v>119</v>
      </c>
      <c r="G106" s="267">
        <f t="shared" si="1"/>
        <v>119</v>
      </c>
      <c r="H106" s="271">
        <v>4</v>
      </c>
      <c r="I106" s="271">
        <v>5</v>
      </c>
      <c r="J106" s="271">
        <v>3</v>
      </c>
      <c r="K106" s="271">
        <v>7</v>
      </c>
      <c r="L106" s="271">
        <v>4</v>
      </c>
      <c r="M106" s="271">
        <v>4</v>
      </c>
      <c r="N106" s="271">
        <v>10</v>
      </c>
      <c r="O106" s="271">
        <v>7</v>
      </c>
      <c r="P106" s="271">
        <v>8</v>
      </c>
      <c r="Q106" s="271">
        <v>6</v>
      </c>
      <c r="R106" s="271">
        <v>6</v>
      </c>
      <c r="S106" s="271">
        <v>7</v>
      </c>
      <c r="T106" s="271">
        <v>11</v>
      </c>
      <c r="U106" s="271">
        <v>5</v>
      </c>
      <c r="V106" s="271">
        <v>5</v>
      </c>
      <c r="W106" s="271">
        <v>5</v>
      </c>
      <c r="X106" s="271">
        <v>10</v>
      </c>
      <c r="Y106" s="271">
        <v>4</v>
      </c>
      <c r="Z106" s="271">
        <v>8</v>
      </c>
      <c r="AA106" s="268"/>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c r="CF106" s="240"/>
      <c r="CG106" s="240"/>
      <c r="CH106" s="240"/>
      <c r="CI106" s="240"/>
      <c r="CJ106" s="240"/>
      <c r="CK106" s="240"/>
      <c r="CL106" s="240"/>
      <c r="CM106" s="240"/>
      <c r="CN106" s="240"/>
      <c r="CO106" s="240"/>
      <c r="CP106" s="240"/>
      <c r="CQ106" s="240"/>
      <c r="CR106" s="240"/>
      <c r="CS106" s="240"/>
      <c r="CT106" s="240"/>
      <c r="CU106" s="240"/>
      <c r="CV106" s="240"/>
      <c r="CW106" s="240"/>
      <c r="CX106" s="240"/>
      <c r="CY106" s="240"/>
      <c r="CZ106" s="240"/>
      <c r="DA106" s="240"/>
      <c r="DB106" s="240"/>
      <c r="DC106" s="240"/>
      <c r="DD106" s="240"/>
      <c r="DE106" s="240"/>
      <c r="DF106" s="240"/>
      <c r="DG106" s="240"/>
      <c r="DH106" s="240"/>
      <c r="DI106" s="240"/>
      <c r="DJ106" s="240"/>
      <c r="DK106" s="240"/>
      <c r="DL106" s="240"/>
      <c r="DM106" s="240"/>
      <c r="DN106" s="240"/>
      <c r="DO106" s="240"/>
      <c r="DP106" s="240"/>
      <c r="DQ106" s="240"/>
      <c r="DR106" s="240"/>
      <c r="DS106" s="240"/>
      <c r="DT106" s="240"/>
      <c r="DU106" s="240"/>
      <c r="DV106" s="240"/>
      <c r="DW106" s="240"/>
      <c r="DX106" s="240"/>
      <c r="DY106" s="240"/>
      <c r="DZ106" s="240"/>
      <c r="EA106" s="240"/>
      <c r="EB106" s="240"/>
      <c r="EC106" s="240"/>
      <c r="ED106" s="240"/>
      <c r="EE106" s="240"/>
      <c r="EF106" s="240"/>
      <c r="EG106" s="240"/>
      <c r="EH106" s="240"/>
      <c r="EI106" s="240"/>
      <c r="EJ106" s="240"/>
      <c r="EK106" s="240"/>
      <c r="EL106" s="240"/>
      <c r="EM106" s="240"/>
      <c r="EN106" s="240"/>
      <c r="EO106" s="240"/>
      <c r="EP106" s="240"/>
      <c r="EQ106" s="240"/>
      <c r="ER106" s="240"/>
      <c r="ES106" s="240"/>
      <c r="ET106" s="240"/>
      <c r="EU106" s="240"/>
      <c r="EV106" s="240"/>
      <c r="EW106" s="240"/>
      <c r="EX106" s="240"/>
      <c r="EY106" s="240"/>
      <c r="EZ106" s="240"/>
      <c r="FA106" s="240"/>
      <c r="FB106" s="240"/>
      <c r="FC106" s="240"/>
      <c r="FD106" s="240"/>
      <c r="FE106" s="240"/>
      <c r="FF106" s="240"/>
      <c r="FG106" s="240"/>
      <c r="FH106" s="240"/>
      <c r="FI106" s="240"/>
      <c r="FJ106" s="240"/>
      <c r="FK106" s="240"/>
      <c r="FL106" s="240"/>
      <c r="FM106" s="240"/>
      <c r="FN106" s="240"/>
      <c r="FO106" s="240"/>
      <c r="FP106" s="240"/>
      <c r="FQ106" s="240"/>
      <c r="FR106" s="240"/>
      <c r="FS106" s="240"/>
      <c r="FT106" s="240"/>
      <c r="FU106" s="240"/>
      <c r="FV106" s="240"/>
      <c r="FW106" s="240"/>
      <c r="FX106" s="240"/>
      <c r="FY106" s="240"/>
      <c r="FZ106" s="240"/>
      <c r="GA106" s="240"/>
      <c r="GB106" s="240"/>
      <c r="GC106" s="240"/>
      <c r="GD106" s="240"/>
      <c r="GE106" s="240"/>
      <c r="GF106" s="240"/>
      <c r="GG106" s="240"/>
      <c r="GH106" s="240"/>
      <c r="GI106" s="240"/>
      <c r="GJ106" s="240"/>
      <c r="GK106" s="240"/>
      <c r="GL106" s="240"/>
      <c r="GM106" s="240"/>
      <c r="GN106" s="240"/>
      <c r="GO106" s="240"/>
      <c r="GP106" s="240"/>
      <c r="GQ106" s="240"/>
      <c r="GR106" s="240"/>
      <c r="GS106" s="240"/>
      <c r="GT106" s="240"/>
      <c r="GU106" s="240"/>
      <c r="GV106" s="240"/>
      <c r="GW106" s="240"/>
      <c r="GX106" s="240"/>
      <c r="GY106" s="240"/>
      <c r="GZ106" s="240"/>
      <c r="HA106" s="240"/>
      <c r="HB106" s="240"/>
      <c r="HC106" s="240"/>
      <c r="HD106" s="240"/>
      <c r="HE106" s="240"/>
      <c r="HF106" s="240"/>
      <c r="HG106" s="240"/>
      <c r="HH106" s="240"/>
      <c r="HI106" s="240"/>
      <c r="HJ106" s="240"/>
      <c r="HK106" s="240"/>
      <c r="HL106" s="240"/>
      <c r="HM106" s="240"/>
      <c r="HN106" s="240"/>
      <c r="HO106" s="240"/>
      <c r="HP106" s="240"/>
      <c r="HQ106" s="240"/>
      <c r="HR106" s="240"/>
      <c r="HS106" s="240"/>
      <c r="HT106" s="240"/>
      <c r="HU106" s="240"/>
      <c r="HV106" s="240"/>
      <c r="HW106" s="240"/>
      <c r="HX106" s="240"/>
      <c r="HY106" s="240"/>
      <c r="HZ106" s="240"/>
      <c r="IA106" s="240"/>
      <c r="IB106" s="240"/>
      <c r="IC106" s="240"/>
      <c r="ID106" s="240"/>
      <c r="IE106" s="240"/>
      <c r="IF106" s="240"/>
      <c r="IG106" s="240"/>
      <c r="IH106" s="240"/>
      <c r="II106" s="240"/>
      <c r="IJ106" s="240"/>
      <c r="IK106" s="240"/>
      <c r="IL106" s="240"/>
      <c r="IM106" s="240"/>
      <c r="IN106" s="240"/>
      <c r="IO106" s="240"/>
      <c r="IP106" s="240"/>
      <c r="IQ106" s="240"/>
      <c r="IR106" s="240"/>
      <c r="IS106" s="240"/>
      <c r="IT106" s="240"/>
    </row>
    <row r="107" spans="1:254" s="258" customFormat="1" ht="29.25" customHeight="1">
      <c r="A107" s="252" t="s">
        <v>133</v>
      </c>
      <c r="B107" s="259" t="s">
        <v>139</v>
      </c>
      <c r="C107" s="252"/>
      <c r="D107" s="260"/>
      <c r="E107" s="260"/>
      <c r="F107" s="254"/>
      <c r="G107" s="267"/>
      <c r="H107" s="260"/>
      <c r="I107" s="260"/>
      <c r="J107" s="260"/>
      <c r="K107" s="260"/>
      <c r="L107" s="260"/>
      <c r="M107" s="260"/>
      <c r="N107" s="260"/>
      <c r="O107" s="260"/>
      <c r="P107" s="260"/>
      <c r="Q107" s="260"/>
      <c r="R107" s="260"/>
      <c r="S107" s="260"/>
      <c r="T107" s="260"/>
      <c r="U107" s="260"/>
      <c r="V107" s="260"/>
      <c r="W107" s="260"/>
      <c r="X107" s="260"/>
      <c r="Y107" s="260"/>
      <c r="Z107" s="260"/>
      <c r="AA107" s="255"/>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s="257"/>
      <c r="IQ107" s="257"/>
      <c r="IR107" s="257"/>
      <c r="IS107" s="257"/>
      <c r="IT107" s="257"/>
    </row>
    <row r="108" spans="1:254" ht="32.25" customHeight="1">
      <c r="A108" s="263">
        <v>1</v>
      </c>
      <c r="B108" s="264" t="s">
        <v>138</v>
      </c>
      <c r="C108" s="263" t="s">
        <v>12</v>
      </c>
      <c r="D108" s="271">
        <v>99.8</v>
      </c>
      <c r="E108" s="271">
        <v>99.8</v>
      </c>
      <c r="F108" s="266">
        <v>99.8</v>
      </c>
      <c r="G108" s="267">
        <v>99.8</v>
      </c>
      <c r="H108" s="271">
        <v>99.8</v>
      </c>
      <c r="I108" s="271">
        <v>99.7</v>
      </c>
      <c r="J108" s="271">
        <v>100</v>
      </c>
      <c r="K108" s="271">
        <v>99.8</v>
      </c>
      <c r="L108" s="271">
        <v>100</v>
      </c>
      <c r="M108" s="271">
        <v>100</v>
      </c>
      <c r="N108" s="271">
        <v>99.7</v>
      </c>
      <c r="O108" s="271">
        <v>99.8</v>
      </c>
      <c r="P108" s="271">
        <v>100</v>
      </c>
      <c r="Q108" s="271">
        <v>100</v>
      </c>
      <c r="R108" s="271">
        <v>99.5</v>
      </c>
      <c r="S108" s="271">
        <v>99.9</v>
      </c>
      <c r="T108" s="271">
        <v>99.8</v>
      </c>
      <c r="U108" s="271">
        <v>100</v>
      </c>
      <c r="V108" s="271">
        <v>99.5</v>
      </c>
      <c r="W108" s="271">
        <v>99.8</v>
      </c>
      <c r="X108" s="271">
        <v>100</v>
      </c>
      <c r="Y108" s="271">
        <v>99.8</v>
      </c>
      <c r="Z108" s="271">
        <v>100</v>
      </c>
      <c r="AA108" s="268"/>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40"/>
      <c r="CF108" s="240"/>
      <c r="CG108" s="240"/>
      <c r="CH108" s="240"/>
      <c r="CI108" s="240"/>
      <c r="CJ108" s="240"/>
      <c r="CK108" s="240"/>
      <c r="CL108" s="240"/>
      <c r="CM108" s="240"/>
      <c r="CN108" s="240"/>
      <c r="CO108" s="240"/>
      <c r="CP108" s="240"/>
      <c r="CQ108" s="240"/>
      <c r="CR108" s="240"/>
      <c r="CS108" s="240"/>
      <c r="CT108" s="240"/>
      <c r="CU108" s="240"/>
      <c r="CV108" s="240"/>
      <c r="CW108" s="240"/>
      <c r="CX108" s="240"/>
      <c r="CY108" s="240"/>
      <c r="CZ108" s="240"/>
      <c r="DA108" s="240"/>
      <c r="DB108" s="240"/>
      <c r="DC108" s="240"/>
      <c r="DD108" s="240"/>
      <c r="DE108" s="240"/>
      <c r="DF108" s="240"/>
      <c r="DG108" s="240"/>
      <c r="DH108" s="240"/>
      <c r="DI108" s="240"/>
      <c r="DJ108" s="240"/>
      <c r="DK108" s="240"/>
      <c r="DL108" s="240"/>
      <c r="DM108" s="240"/>
      <c r="DN108" s="240"/>
      <c r="DO108" s="240"/>
      <c r="DP108" s="240"/>
      <c r="DQ108" s="240"/>
      <c r="DR108" s="240"/>
      <c r="DS108" s="240"/>
      <c r="DT108" s="240"/>
      <c r="DU108" s="240"/>
      <c r="DV108" s="240"/>
      <c r="DW108" s="240"/>
      <c r="DX108" s="240"/>
      <c r="DY108" s="240"/>
      <c r="DZ108" s="240"/>
      <c r="EA108" s="240"/>
      <c r="EB108" s="240"/>
      <c r="EC108" s="240"/>
      <c r="ED108" s="240"/>
      <c r="EE108" s="240"/>
      <c r="EF108" s="240"/>
      <c r="EG108" s="240"/>
      <c r="EH108" s="240"/>
      <c r="EI108" s="240"/>
      <c r="EJ108" s="240"/>
      <c r="EK108" s="240"/>
      <c r="EL108" s="240"/>
      <c r="EM108" s="240"/>
      <c r="EN108" s="240"/>
      <c r="EO108" s="240"/>
      <c r="EP108" s="240"/>
      <c r="EQ108" s="240"/>
      <c r="ER108" s="240"/>
      <c r="ES108" s="240"/>
      <c r="ET108" s="240"/>
      <c r="EU108" s="240"/>
      <c r="EV108" s="240"/>
      <c r="EW108" s="240"/>
      <c r="EX108" s="240"/>
      <c r="EY108" s="240"/>
      <c r="EZ108" s="240"/>
      <c r="FA108" s="240"/>
      <c r="FB108" s="240"/>
      <c r="FC108" s="240"/>
      <c r="FD108" s="240"/>
      <c r="FE108" s="240"/>
      <c r="FF108" s="240"/>
      <c r="FG108" s="240"/>
      <c r="FH108" s="240"/>
      <c r="FI108" s="240"/>
      <c r="FJ108" s="240"/>
      <c r="FK108" s="240"/>
      <c r="FL108" s="240"/>
      <c r="FM108" s="240"/>
      <c r="FN108" s="240"/>
      <c r="FO108" s="240"/>
      <c r="FP108" s="240"/>
      <c r="FQ108" s="240"/>
      <c r="FR108" s="240"/>
      <c r="FS108" s="240"/>
      <c r="FT108" s="240"/>
      <c r="FU108" s="240"/>
      <c r="FV108" s="240"/>
      <c r="FW108" s="240"/>
      <c r="FX108" s="240"/>
      <c r="FY108" s="240"/>
      <c r="FZ108" s="240"/>
      <c r="GA108" s="240"/>
      <c r="GB108" s="240"/>
      <c r="GC108" s="240"/>
      <c r="GD108" s="240"/>
      <c r="GE108" s="240"/>
      <c r="GF108" s="240"/>
      <c r="GG108" s="240"/>
      <c r="GH108" s="240"/>
      <c r="GI108" s="240"/>
      <c r="GJ108" s="240"/>
      <c r="GK108" s="240"/>
      <c r="GL108" s="240"/>
      <c r="GM108" s="240"/>
      <c r="GN108" s="240"/>
      <c r="GO108" s="240"/>
      <c r="GP108" s="240"/>
      <c r="GQ108" s="240"/>
      <c r="GR108" s="240"/>
      <c r="GS108" s="240"/>
      <c r="GT108" s="240"/>
      <c r="GU108" s="240"/>
      <c r="GV108" s="240"/>
      <c r="GW108" s="240"/>
      <c r="GX108" s="240"/>
      <c r="GY108" s="240"/>
      <c r="GZ108" s="240"/>
      <c r="HA108" s="240"/>
      <c r="HB108" s="240"/>
      <c r="HC108" s="240"/>
      <c r="HD108" s="240"/>
      <c r="HE108" s="240"/>
      <c r="HF108" s="240"/>
      <c r="HG108" s="240"/>
      <c r="HH108" s="240"/>
      <c r="HI108" s="240"/>
      <c r="HJ108" s="240"/>
      <c r="HK108" s="240"/>
      <c r="HL108" s="240"/>
      <c r="HM108" s="240"/>
      <c r="HN108" s="240"/>
      <c r="HO108" s="240"/>
      <c r="HP108" s="240"/>
      <c r="HQ108" s="240"/>
      <c r="HR108" s="240"/>
      <c r="HS108" s="240"/>
      <c r="HT108" s="240"/>
      <c r="HU108" s="240"/>
      <c r="HV108" s="240"/>
      <c r="HW108" s="240"/>
      <c r="HX108" s="240"/>
      <c r="HY108" s="240"/>
      <c r="HZ108" s="240"/>
      <c r="IA108" s="240"/>
      <c r="IB108" s="240"/>
      <c r="IC108" s="240"/>
      <c r="ID108" s="240"/>
      <c r="IE108" s="240"/>
      <c r="IF108" s="240"/>
      <c r="IG108" s="240"/>
      <c r="IH108" s="240"/>
      <c r="II108" s="240"/>
      <c r="IJ108" s="240"/>
      <c r="IK108" s="240"/>
      <c r="IL108" s="240"/>
      <c r="IM108" s="240"/>
      <c r="IN108" s="240"/>
      <c r="IO108" s="240"/>
      <c r="IP108" s="240"/>
      <c r="IQ108" s="240"/>
      <c r="IR108" s="240"/>
      <c r="IS108" s="240"/>
      <c r="IT108" s="240"/>
    </row>
    <row r="109" spans="1:254" ht="30">
      <c r="A109" s="263">
        <v>2</v>
      </c>
      <c r="B109" s="264" t="s">
        <v>137</v>
      </c>
      <c r="C109" s="263" t="s">
        <v>12</v>
      </c>
      <c r="D109" s="271">
        <v>100</v>
      </c>
      <c r="E109" s="271">
        <v>100</v>
      </c>
      <c r="F109" s="266">
        <v>100</v>
      </c>
      <c r="G109" s="267">
        <v>99.8</v>
      </c>
      <c r="H109" s="271">
        <v>100</v>
      </c>
      <c r="I109" s="271">
        <v>99.8</v>
      </c>
      <c r="J109" s="271">
        <v>100</v>
      </c>
      <c r="K109" s="271">
        <v>99.8</v>
      </c>
      <c r="L109" s="271">
        <v>99.8</v>
      </c>
      <c r="M109" s="271">
        <v>100</v>
      </c>
      <c r="N109" s="271">
        <v>100</v>
      </c>
      <c r="O109" s="271">
        <v>100</v>
      </c>
      <c r="P109" s="271">
        <v>100</v>
      </c>
      <c r="Q109" s="271">
        <v>99.8</v>
      </c>
      <c r="R109" s="271">
        <v>99.8</v>
      </c>
      <c r="S109" s="271">
        <v>99.8</v>
      </c>
      <c r="T109" s="271">
        <v>99.8</v>
      </c>
      <c r="U109" s="271">
        <v>99.8</v>
      </c>
      <c r="V109" s="271">
        <v>99.8</v>
      </c>
      <c r="W109" s="271">
        <v>99.8</v>
      </c>
      <c r="X109" s="271">
        <v>99.8</v>
      </c>
      <c r="Y109" s="271">
        <v>99.8</v>
      </c>
      <c r="Z109" s="271">
        <v>99.8</v>
      </c>
      <c r="AA109" s="268"/>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40"/>
      <c r="CF109" s="240"/>
      <c r="CG109" s="240"/>
      <c r="CH109" s="240"/>
      <c r="CI109" s="240"/>
      <c r="CJ109" s="240"/>
      <c r="CK109" s="240"/>
      <c r="CL109" s="240"/>
      <c r="CM109" s="240"/>
      <c r="CN109" s="240"/>
      <c r="CO109" s="240"/>
      <c r="CP109" s="240"/>
      <c r="CQ109" s="240"/>
      <c r="CR109" s="240"/>
      <c r="CS109" s="240"/>
      <c r="CT109" s="240"/>
      <c r="CU109" s="240"/>
      <c r="CV109" s="240"/>
      <c r="CW109" s="240"/>
      <c r="CX109" s="240"/>
      <c r="CY109" s="240"/>
      <c r="CZ109" s="240"/>
      <c r="DA109" s="240"/>
      <c r="DB109" s="240"/>
      <c r="DC109" s="240"/>
      <c r="DD109" s="240"/>
      <c r="DE109" s="240"/>
      <c r="DF109" s="240"/>
      <c r="DG109" s="240"/>
      <c r="DH109" s="240"/>
      <c r="DI109" s="240"/>
      <c r="DJ109" s="240"/>
      <c r="DK109" s="240"/>
      <c r="DL109" s="240"/>
      <c r="DM109" s="240"/>
      <c r="DN109" s="240"/>
      <c r="DO109" s="240"/>
      <c r="DP109" s="240"/>
      <c r="DQ109" s="240"/>
      <c r="DR109" s="240"/>
      <c r="DS109" s="240"/>
      <c r="DT109" s="240"/>
      <c r="DU109" s="240"/>
      <c r="DV109" s="240"/>
      <c r="DW109" s="240"/>
      <c r="DX109" s="240"/>
      <c r="DY109" s="240"/>
      <c r="DZ109" s="240"/>
      <c r="EA109" s="240"/>
      <c r="EB109" s="240"/>
      <c r="EC109" s="240"/>
      <c r="ED109" s="240"/>
      <c r="EE109" s="240"/>
      <c r="EF109" s="240"/>
      <c r="EG109" s="240"/>
      <c r="EH109" s="240"/>
      <c r="EI109" s="240"/>
      <c r="EJ109" s="240"/>
      <c r="EK109" s="240"/>
      <c r="EL109" s="240"/>
      <c r="EM109" s="240"/>
      <c r="EN109" s="240"/>
      <c r="EO109" s="240"/>
      <c r="EP109" s="240"/>
      <c r="EQ109" s="240"/>
      <c r="ER109" s="240"/>
      <c r="ES109" s="240"/>
      <c r="ET109" s="240"/>
      <c r="EU109" s="240"/>
      <c r="EV109" s="240"/>
      <c r="EW109" s="240"/>
      <c r="EX109" s="240"/>
      <c r="EY109" s="240"/>
      <c r="EZ109" s="240"/>
      <c r="FA109" s="240"/>
      <c r="FB109" s="240"/>
      <c r="FC109" s="240"/>
      <c r="FD109" s="240"/>
      <c r="FE109" s="240"/>
      <c r="FF109" s="240"/>
      <c r="FG109" s="240"/>
      <c r="FH109" s="240"/>
      <c r="FI109" s="240"/>
      <c r="FJ109" s="240"/>
      <c r="FK109" s="240"/>
      <c r="FL109" s="240"/>
      <c r="FM109" s="240"/>
      <c r="FN109" s="240"/>
      <c r="FO109" s="240"/>
      <c r="FP109" s="240"/>
      <c r="FQ109" s="240"/>
      <c r="FR109" s="240"/>
      <c r="FS109" s="240"/>
      <c r="FT109" s="240"/>
      <c r="FU109" s="240"/>
      <c r="FV109" s="240"/>
      <c r="FW109" s="240"/>
      <c r="FX109" s="240"/>
      <c r="FY109" s="240"/>
      <c r="FZ109" s="240"/>
      <c r="GA109" s="240"/>
      <c r="GB109" s="240"/>
      <c r="GC109" s="240"/>
      <c r="GD109" s="240"/>
      <c r="GE109" s="240"/>
      <c r="GF109" s="240"/>
      <c r="GG109" s="240"/>
      <c r="GH109" s="240"/>
      <c r="GI109" s="240"/>
      <c r="GJ109" s="240"/>
      <c r="GK109" s="240"/>
      <c r="GL109" s="240"/>
      <c r="GM109" s="240"/>
      <c r="GN109" s="240"/>
      <c r="GO109" s="240"/>
      <c r="GP109" s="240"/>
      <c r="GQ109" s="240"/>
      <c r="GR109" s="240"/>
      <c r="GS109" s="240"/>
      <c r="GT109" s="240"/>
      <c r="GU109" s="240"/>
      <c r="GV109" s="240"/>
      <c r="GW109" s="240"/>
      <c r="GX109" s="240"/>
      <c r="GY109" s="240"/>
      <c r="GZ109" s="240"/>
      <c r="HA109" s="240"/>
      <c r="HB109" s="240"/>
      <c r="HC109" s="240"/>
      <c r="HD109" s="240"/>
      <c r="HE109" s="240"/>
      <c r="HF109" s="240"/>
      <c r="HG109" s="240"/>
      <c r="HH109" s="240"/>
      <c r="HI109" s="240"/>
      <c r="HJ109" s="240"/>
      <c r="HK109" s="240"/>
      <c r="HL109" s="240"/>
      <c r="HM109" s="240"/>
      <c r="HN109" s="240"/>
      <c r="HO109" s="240"/>
      <c r="HP109" s="240"/>
      <c r="HQ109" s="240"/>
      <c r="HR109" s="240"/>
      <c r="HS109" s="240"/>
      <c r="HT109" s="240"/>
      <c r="HU109" s="240"/>
      <c r="HV109" s="240"/>
      <c r="HW109" s="240"/>
      <c r="HX109" s="240"/>
      <c r="HY109" s="240"/>
      <c r="HZ109" s="240"/>
      <c r="IA109" s="240"/>
      <c r="IB109" s="240"/>
      <c r="IC109" s="240"/>
      <c r="ID109" s="240"/>
      <c r="IE109" s="240"/>
      <c r="IF109" s="240"/>
      <c r="IG109" s="240"/>
      <c r="IH109" s="240"/>
      <c r="II109" s="240"/>
      <c r="IJ109" s="240"/>
      <c r="IK109" s="240"/>
      <c r="IL109" s="240"/>
      <c r="IM109" s="240"/>
      <c r="IN109" s="240"/>
      <c r="IO109" s="240"/>
      <c r="IP109" s="240"/>
      <c r="IQ109" s="240"/>
      <c r="IR109" s="240"/>
      <c r="IS109" s="240"/>
      <c r="IT109" s="240"/>
    </row>
    <row r="110" spans="1:254" ht="29.25" customHeight="1">
      <c r="A110" s="263">
        <v>3</v>
      </c>
      <c r="B110" s="264" t="s">
        <v>136</v>
      </c>
      <c r="C110" s="263" t="s">
        <v>12</v>
      </c>
      <c r="D110" s="271">
        <v>96.1</v>
      </c>
      <c r="E110" s="271">
        <v>96.3</v>
      </c>
      <c r="F110" s="266">
        <v>96.3</v>
      </c>
      <c r="G110" s="11" t="s">
        <v>433</v>
      </c>
      <c r="H110" s="271">
        <v>97.1</v>
      </c>
      <c r="I110" s="271">
        <v>95.1</v>
      </c>
      <c r="J110" s="271">
        <v>95.7</v>
      </c>
      <c r="K110" s="271">
        <v>98</v>
      </c>
      <c r="L110" s="271">
        <v>97</v>
      </c>
      <c r="M110" s="271">
        <v>97.5</v>
      </c>
      <c r="N110" s="271">
        <v>98.7</v>
      </c>
      <c r="O110" s="271">
        <v>98.5</v>
      </c>
      <c r="P110" s="271">
        <v>96.9</v>
      </c>
      <c r="Q110" s="271">
        <v>91.9</v>
      </c>
      <c r="R110" s="271">
        <v>96.4</v>
      </c>
      <c r="S110" s="271">
        <v>93.7</v>
      </c>
      <c r="T110" s="271">
        <v>94.7</v>
      </c>
      <c r="U110" s="271">
        <v>95</v>
      </c>
      <c r="V110" s="271">
        <v>98.9</v>
      </c>
      <c r="W110" s="271">
        <v>94.8</v>
      </c>
      <c r="X110" s="271">
        <v>97</v>
      </c>
      <c r="Y110" s="271">
        <v>98.7</v>
      </c>
      <c r="Z110" s="271">
        <v>95.4</v>
      </c>
      <c r="AA110" s="268"/>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40"/>
      <c r="CF110" s="240"/>
      <c r="CG110" s="240"/>
      <c r="CH110" s="240"/>
      <c r="CI110" s="240"/>
      <c r="CJ110" s="240"/>
      <c r="CK110" s="240"/>
      <c r="CL110" s="240"/>
      <c r="CM110" s="240"/>
      <c r="CN110" s="240"/>
      <c r="CO110" s="240"/>
      <c r="CP110" s="240"/>
      <c r="CQ110" s="240"/>
      <c r="CR110" s="240"/>
      <c r="CS110" s="240"/>
      <c r="CT110" s="240"/>
      <c r="CU110" s="240"/>
      <c r="CV110" s="240"/>
      <c r="CW110" s="240"/>
      <c r="CX110" s="240"/>
      <c r="CY110" s="240"/>
      <c r="CZ110" s="240"/>
      <c r="DA110" s="240"/>
      <c r="DB110" s="240"/>
      <c r="DC110" s="240"/>
      <c r="DD110" s="240"/>
      <c r="DE110" s="240"/>
      <c r="DF110" s="240"/>
      <c r="DG110" s="240"/>
      <c r="DH110" s="240"/>
      <c r="DI110" s="240"/>
      <c r="DJ110" s="240"/>
      <c r="DK110" s="240"/>
      <c r="DL110" s="240"/>
      <c r="DM110" s="240"/>
      <c r="DN110" s="240"/>
      <c r="DO110" s="240"/>
      <c r="DP110" s="240"/>
      <c r="DQ110" s="240"/>
      <c r="DR110" s="240"/>
      <c r="DS110" s="240"/>
      <c r="DT110" s="240"/>
      <c r="DU110" s="240"/>
      <c r="DV110" s="240"/>
      <c r="DW110" s="240"/>
      <c r="DX110" s="240"/>
      <c r="DY110" s="240"/>
      <c r="DZ110" s="240"/>
      <c r="EA110" s="240"/>
      <c r="EB110" s="240"/>
      <c r="EC110" s="240"/>
      <c r="ED110" s="240"/>
      <c r="EE110" s="240"/>
      <c r="EF110" s="240"/>
      <c r="EG110" s="240"/>
      <c r="EH110" s="240"/>
      <c r="EI110" s="240"/>
      <c r="EJ110" s="240"/>
      <c r="EK110" s="240"/>
      <c r="EL110" s="240"/>
      <c r="EM110" s="240"/>
      <c r="EN110" s="240"/>
      <c r="EO110" s="240"/>
      <c r="EP110" s="240"/>
      <c r="EQ110" s="240"/>
      <c r="ER110" s="240"/>
      <c r="ES110" s="240"/>
      <c r="ET110" s="240"/>
      <c r="EU110" s="240"/>
      <c r="EV110" s="240"/>
      <c r="EW110" s="240"/>
      <c r="EX110" s="240"/>
      <c r="EY110" s="240"/>
      <c r="EZ110" s="240"/>
      <c r="FA110" s="240"/>
      <c r="FB110" s="240"/>
      <c r="FC110" s="240"/>
      <c r="FD110" s="240"/>
      <c r="FE110" s="240"/>
      <c r="FF110" s="240"/>
      <c r="FG110" s="240"/>
      <c r="FH110" s="240"/>
      <c r="FI110" s="240"/>
      <c r="FJ110" s="240"/>
      <c r="FK110" s="240"/>
      <c r="FL110" s="240"/>
      <c r="FM110" s="240"/>
      <c r="FN110" s="240"/>
      <c r="FO110" s="240"/>
      <c r="FP110" s="240"/>
      <c r="FQ110" s="240"/>
      <c r="FR110" s="240"/>
      <c r="FS110" s="240"/>
      <c r="FT110" s="240"/>
      <c r="FU110" s="240"/>
      <c r="FV110" s="240"/>
      <c r="FW110" s="240"/>
      <c r="FX110" s="240"/>
      <c r="FY110" s="240"/>
      <c r="FZ110" s="240"/>
      <c r="GA110" s="240"/>
      <c r="GB110" s="240"/>
      <c r="GC110" s="240"/>
      <c r="GD110" s="240"/>
      <c r="GE110" s="240"/>
      <c r="GF110" s="240"/>
      <c r="GG110" s="240"/>
      <c r="GH110" s="240"/>
      <c r="GI110" s="240"/>
      <c r="GJ110" s="240"/>
      <c r="GK110" s="240"/>
      <c r="GL110" s="240"/>
      <c r="GM110" s="240"/>
      <c r="GN110" s="240"/>
      <c r="GO110" s="240"/>
      <c r="GP110" s="240"/>
      <c r="GQ110" s="240"/>
      <c r="GR110" s="240"/>
      <c r="GS110" s="240"/>
      <c r="GT110" s="240"/>
      <c r="GU110" s="240"/>
      <c r="GV110" s="240"/>
      <c r="GW110" s="240"/>
      <c r="GX110" s="240"/>
      <c r="GY110" s="240"/>
      <c r="GZ110" s="240"/>
      <c r="HA110" s="240"/>
      <c r="HB110" s="240"/>
      <c r="HC110" s="240"/>
      <c r="HD110" s="240"/>
      <c r="HE110" s="240"/>
      <c r="HF110" s="240"/>
      <c r="HG110" s="240"/>
      <c r="HH110" s="240"/>
      <c r="HI110" s="240"/>
      <c r="HJ110" s="240"/>
      <c r="HK110" s="240"/>
      <c r="HL110" s="240"/>
      <c r="HM110" s="240"/>
      <c r="HN110" s="240"/>
      <c r="HO110" s="240"/>
      <c r="HP110" s="240"/>
      <c r="HQ110" s="240"/>
      <c r="HR110" s="240"/>
      <c r="HS110" s="240"/>
      <c r="HT110" s="240"/>
      <c r="HU110" s="240"/>
      <c r="HV110" s="240"/>
      <c r="HW110" s="240"/>
      <c r="HX110" s="240"/>
      <c r="HY110" s="240"/>
      <c r="HZ110" s="240"/>
      <c r="IA110" s="240"/>
      <c r="IB110" s="240"/>
      <c r="IC110" s="240"/>
      <c r="ID110" s="240"/>
      <c r="IE110" s="240"/>
      <c r="IF110" s="240"/>
      <c r="IG110" s="240"/>
      <c r="IH110" s="240"/>
      <c r="II110" s="240"/>
      <c r="IJ110" s="240"/>
      <c r="IK110" s="240"/>
      <c r="IL110" s="240"/>
      <c r="IM110" s="240"/>
      <c r="IN110" s="240"/>
      <c r="IO110" s="240"/>
      <c r="IP110" s="240"/>
      <c r="IQ110" s="240"/>
      <c r="IR110" s="240"/>
      <c r="IS110" s="240"/>
      <c r="IT110" s="240"/>
    </row>
    <row r="111" spans="1:254" ht="29.25" customHeight="1">
      <c r="A111" s="263">
        <v>4</v>
      </c>
      <c r="B111" s="264" t="s">
        <v>135</v>
      </c>
      <c r="C111" s="263" t="s">
        <v>12</v>
      </c>
      <c r="D111" s="271">
        <v>92.1</v>
      </c>
      <c r="E111" s="271">
        <v>92.3</v>
      </c>
      <c r="F111" s="266">
        <v>92.3</v>
      </c>
      <c r="G111" s="267">
        <v>92.4</v>
      </c>
      <c r="H111" s="271">
        <v>94.4</v>
      </c>
      <c r="I111" s="271">
        <v>92.4</v>
      </c>
      <c r="J111" s="271">
        <v>90.6</v>
      </c>
      <c r="K111" s="271">
        <v>94.3</v>
      </c>
      <c r="L111" s="271">
        <v>94.7</v>
      </c>
      <c r="M111" s="271">
        <v>94.8</v>
      </c>
      <c r="N111" s="271">
        <v>94.2</v>
      </c>
      <c r="O111" s="271">
        <v>93.4</v>
      </c>
      <c r="P111" s="271">
        <v>92.8</v>
      </c>
      <c r="Q111" s="271">
        <v>89.6</v>
      </c>
      <c r="R111" s="271">
        <v>92.3</v>
      </c>
      <c r="S111" s="271">
        <v>91.3</v>
      </c>
      <c r="T111" s="271">
        <v>89.5</v>
      </c>
      <c r="U111" s="271">
        <v>87.6</v>
      </c>
      <c r="V111" s="271">
        <v>94.1</v>
      </c>
      <c r="W111" s="271">
        <v>91.6</v>
      </c>
      <c r="X111" s="271">
        <v>92.6</v>
      </c>
      <c r="Y111" s="271">
        <v>92.3</v>
      </c>
      <c r="Z111" s="271">
        <v>91.3</v>
      </c>
      <c r="AA111" s="268"/>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40"/>
      <c r="CF111" s="240"/>
      <c r="CG111" s="240"/>
      <c r="CH111" s="240"/>
      <c r="CI111" s="240"/>
      <c r="CJ111" s="240"/>
      <c r="CK111" s="240"/>
      <c r="CL111" s="240"/>
      <c r="CM111" s="240"/>
      <c r="CN111" s="240"/>
      <c r="CO111" s="240"/>
      <c r="CP111" s="240"/>
      <c r="CQ111" s="240"/>
      <c r="CR111" s="240"/>
      <c r="CS111" s="240"/>
      <c r="CT111" s="240"/>
      <c r="CU111" s="240"/>
      <c r="CV111" s="240"/>
      <c r="CW111" s="240"/>
      <c r="CX111" s="240"/>
      <c r="CY111" s="240"/>
      <c r="CZ111" s="240"/>
      <c r="DA111" s="240"/>
      <c r="DB111" s="240"/>
      <c r="DC111" s="240"/>
      <c r="DD111" s="240"/>
      <c r="DE111" s="240"/>
      <c r="DF111" s="240"/>
      <c r="DG111" s="240"/>
      <c r="DH111" s="240"/>
      <c r="DI111" s="240"/>
      <c r="DJ111" s="240"/>
      <c r="DK111" s="240"/>
      <c r="DL111" s="240"/>
      <c r="DM111" s="240"/>
      <c r="DN111" s="240"/>
      <c r="DO111" s="240"/>
      <c r="DP111" s="240"/>
      <c r="DQ111" s="240"/>
      <c r="DR111" s="240"/>
      <c r="DS111" s="240"/>
      <c r="DT111" s="240"/>
      <c r="DU111" s="240"/>
      <c r="DV111" s="240"/>
      <c r="DW111" s="240"/>
      <c r="DX111" s="240"/>
      <c r="DY111" s="240"/>
      <c r="DZ111" s="240"/>
      <c r="EA111" s="240"/>
      <c r="EB111" s="240"/>
      <c r="EC111" s="240"/>
      <c r="ED111" s="240"/>
      <c r="EE111" s="240"/>
      <c r="EF111" s="240"/>
      <c r="EG111" s="240"/>
      <c r="EH111" s="240"/>
      <c r="EI111" s="240"/>
      <c r="EJ111" s="240"/>
      <c r="EK111" s="240"/>
      <c r="EL111" s="240"/>
      <c r="EM111" s="240"/>
      <c r="EN111" s="240"/>
      <c r="EO111" s="240"/>
      <c r="EP111" s="240"/>
      <c r="EQ111" s="240"/>
      <c r="ER111" s="240"/>
      <c r="ES111" s="240"/>
      <c r="ET111" s="240"/>
      <c r="EU111" s="240"/>
      <c r="EV111" s="240"/>
      <c r="EW111" s="240"/>
      <c r="EX111" s="240"/>
      <c r="EY111" s="240"/>
      <c r="EZ111" s="240"/>
      <c r="FA111" s="240"/>
      <c r="FB111" s="240"/>
      <c r="FC111" s="240"/>
      <c r="FD111" s="240"/>
      <c r="FE111" s="240"/>
      <c r="FF111" s="240"/>
      <c r="FG111" s="240"/>
      <c r="FH111" s="240"/>
      <c r="FI111" s="240"/>
      <c r="FJ111" s="240"/>
      <c r="FK111" s="240"/>
      <c r="FL111" s="240"/>
      <c r="FM111" s="240"/>
      <c r="FN111" s="240"/>
      <c r="FO111" s="240"/>
      <c r="FP111" s="240"/>
      <c r="FQ111" s="240"/>
      <c r="FR111" s="240"/>
      <c r="FS111" s="240"/>
      <c r="FT111" s="240"/>
      <c r="FU111" s="240"/>
      <c r="FV111" s="240"/>
      <c r="FW111" s="240"/>
      <c r="FX111" s="240"/>
      <c r="FY111" s="240"/>
      <c r="FZ111" s="240"/>
      <c r="GA111" s="240"/>
      <c r="GB111" s="240"/>
      <c r="GC111" s="240"/>
      <c r="GD111" s="240"/>
      <c r="GE111" s="240"/>
      <c r="GF111" s="240"/>
      <c r="GG111" s="240"/>
      <c r="GH111" s="240"/>
      <c r="GI111" s="240"/>
      <c r="GJ111" s="240"/>
      <c r="GK111" s="240"/>
      <c r="GL111" s="240"/>
      <c r="GM111" s="240"/>
      <c r="GN111" s="240"/>
      <c r="GO111" s="240"/>
      <c r="GP111" s="240"/>
      <c r="GQ111" s="240"/>
      <c r="GR111" s="240"/>
      <c r="GS111" s="240"/>
      <c r="GT111" s="240"/>
      <c r="GU111" s="240"/>
      <c r="GV111" s="240"/>
      <c r="GW111" s="240"/>
      <c r="GX111" s="240"/>
      <c r="GY111" s="240"/>
      <c r="GZ111" s="240"/>
      <c r="HA111" s="240"/>
      <c r="HB111" s="240"/>
      <c r="HC111" s="240"/>
      <c r="HD111" s="240"/>
      <c r="HE111" s="240"/>
      <c r="HF111" s="240"/>
      <c r="HG111" s="240"/>
      <c r="HH111" s="240"/>
      <c r="HI111" s="240"/>
      <c r="HJ111" s="240"/>
      <c r="HK111" s="240"/>
      <c r="HL111" s="240"/>
      <c r="HM111" s="240"/>
      <c r="HN111" s="240"/>
      <c r="HO111" s="240"/>
      <c r="HP111" s="240"/>
      <c r="HQ111" s="240"/>
      <c r="HR111" s="240"/>
      <c r="HS111" s="240"/>
      <c r="HT111" s="240"/>
      <c r="HU111" s="240"/>
      <c r="HV111" s="240"/>
      <c r="HW111" s="240"/>
      <c r="HX111" s="240"/>
      <c r="HY111" s="240"/>
      <c r="HZ111" s="240"/>
      <c r="IA111" s="240"/>
      <c r="IB111" s="240"/>
      <c r="IC111" s="240"/>
      <c r="ID111" s="240"/>
      <c r="IE111" s="240"/>
      <c r="IF111" s="240"/>
      <c r="IG111" s="240"/>
      <c r="IH111" s="240"/>
      <c r="II111" s="240"/>
      <c r="IJ111" s="240"/>
      <c r="IK111" s="240"/>
      <c r="IL111" s="240"/>
      <c r="IM111" s="240"/>
      <c r="IN111" s="240"/>
      <c r="IO111" s="240"/>
      <c r="IP111" s="240"/>
      <c r="IQ111" s="240"/>
      <c r="IR111" s="240"/>
      <c r="IS111" s="240"/>
      <c r="IT111" s="240"/>
    </row>
    <row r="112" spans="1:254" ht="30" customHeight="1">
      <c r="A112" s="263">
        <v>5</v>
      </c>
      <c r="B112" s="264" t="s">
        <v>134</v>
      </c>
      <c r="C112" s="263" t="s">
        <v>12</v>
      </c>
      <c r="D112" s="271">
        <v>47.7</v>
      </c>
      <c r="E112" s="271">
        <v>48.5</v>
      </c>
      <c r="F112" s="266">
        <v>48.5</v>
      </c>
      <c r="G112" s="267">
        <v>47.9</v>
      </c>
      <c r="H112" s="271">
        <v>48.5</v>
      </c>
      <c r="I112" s="271">
        <v>48.7</v>
      </c>
      <c r="J112" s="271">
        <v>48.5</v>
      </c>
      <c r="K112" s="271">
        <v>48.8</v>
      </c>
      <c r="L112" s="271">
        <v>48.5</v>
      </c>
      <c r="M112" s="271">
        <v>24.5</v>
      </c>
      <c r="N112" s="271">
        <v>48.5</v>
      </c>
      <c r="O112" s="271">
        <v>48.8</v>
      </c>
      <c r="P112" s="271">
        <v>48.5</v>
      </c>
      <c r="Q112" s="271">
        <v>48.7</v>
      </c>
      <c r="R112" s="271">
        <v>48.5</v>
      </c>
      <c r="S112" s="271">
        <v>51.3</v>
      </c>
      <c r="T112" s="271">
        <v>48.5</v>
      </c>
      <c r="U112" s="271">
        <v>48.8</v>
      </c>
      <c r="V112" s="271">
        <v>48.5</v>
      </c>
      <c r="W112" s="271">
        <v>48.6</v>
      </c>
      <c r="X112" s="271">
        <v>48.6</v>
      </c>
      <c r="Y112" s="271">
        <v>48.5</v>
      </c>
      <c r="Z112" s="271">
        <v>48.5</v>
      </c>
      <c r="AA112" s="268"/>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c r="CF112" s="240"/>
      <c r="CG112" s="240"/>
      <c r="CH112" s="240"/>
      <c r="CI112" s="240"/>
      <c r="CJ112" s="240"/>
      <c r="CK112" s="240"/>
      <c r="CL112" s="240"/>
      <c r="CM112" s="240"/>
      <c r="CN112" s="240"/>
      <c r="CO112" s="240"/>
      <c r="CP112" s="240"/>
      <c r="CQ112" s="240"/>
      <c r="CR112" s="240"/>
      <c r="CS112" s="240"/>
      <c r="CT112" s="240"/>
      <c r="CU112" s="240"/>
      <c r="CV112" s="240"/>
      <c r="CW112" s="240"/>
      <c r="CX112" s="240"/>
      <c r="CY112" s="240"/>
      <c r="CZ112" s="240"/>
      <c r="DA112" s="240"/>
      <c r="DB112" s="240"/>
      <c r="DC112" s="240"/>
      <c r="DD112" s="240"/>
      <c r="DE112" s="240"/>
      <c r="DF112" s="240"/>
      <c r="DG112" s="240"/>
      <c r="DH112" s="240"/>
      <c r="DI112" s="240"/>
      <c r="DJ112" s="240"/>
      <c r="DK112" s="240"/>
      <c r="DL112" s="240"/>
      <c r="DM112" s="240"/>
      <c r="DN112" s="240"/>
      <c r="DO112" s="240"/>
      <c r="DP112" s="240"/>
      <c r="DQ112" s="240"/>
      <c r="DR112" s="240"/>
      <c r="DS112" s="240"/>
      <c r="DT112" s="240"/>
      <c r="DU112" s="240"/>
      <c r="DV112" s="240"/>
      <c r="DW112" s="240"/>
      <c r="DX112" s="240"/>
      <c r="DY112" s="240"/>
      <c r="DZ112" s="240"/>
      <c r="EA112" s="240"/>
      <c r="EB112" s="240"/>
      <c r="EC112" s="240"/>
      <c r="ED112" s="240"/>
      <c r="EE112" s="240"/>
      <c r="EF112" s="240"/>
      <c r="EG112" s="240"/>
      <c r="EH112" s="240"/>
      <c r="EI112" s="240"/>
      <c r="EJ112" s="240"/>
      <c r="EK112" s="240"/>
      <c r="EL112" s="240"/>
      <c r="EM112" s="240"/>
      <c r="EN112" s="240"/>
      <c r="EO112" s="240"/>
      <c r="EP112" s="240"/>
      <c r="EQ112" s="240"/>
      <c r="ER112" s="240"/>
      <c r="ES112" s="240"/>
      <c r="ET112" s="240"/>
      <c r="EU112" s="240"/>
      <c r="EV112" s="240"/>
      <c r="EW112" s="240"/>
      <c r="EX112" s="240"/>
      <c r="EY112" s="240"/>
      <c r="EZ112" s="240"/>
      <c r="FA112" s="240"/>
      <c r="FB112" s="240"/>
      <c r="FC112" s="240"/>
      <c r="FD112" s="240"/>
      <c r="FE112" s="240"/>
      <c r="FF112" s="240"/>
      <c r="FG112" s="240"/>
      <c r="FH112" s="240"/>
      <c r="FI112" s="240"/>
      <c r="FJ112" s="240"/>
      <c r="FK112" s="240"/>
      <c r="FL112" s="240"/>
      <c r="FM112" s="240"/>
      <c r="FN112" s="240"/>
      <c r="FO112" s="240"/>
      <c r="FP112" s="240"/>
      <c r="FQ112" s="240"/>
      <c r="FR112" s="240"/>
      <c r="FS112" s="240"/>
      <c r="FT112" s="240"/>
      <c r="FU112" s="240"/>
      <c r="FV112" s="240"/>
      <c r="FW112" s="240"/>
      <c r="FX112" s="240"/>
      <c r="FY112" s="240"/>
      <c r="FZ112" s="240"/>
      <c r="GA112" s="240"/>
      <c r="GB112" s="240"/>
      <c r="GC112" s="240"/>
      <c r="GD112" s="240"/>
      <c r="GE112" s="240"/>
      <c r="GF112" s="240"/>
      <c r="GG112" s="240"/>
      <c r="GH112" s="240"/>
      <c r="GI112" s="240"/>
      <c r="GJ112" s="240"/>
      <c r="GK112" s="240"/>
      <c r="GL112" s="240"/>
      <c r="GM112" s="240"/>
      <c r="GN112" s="240"/>
      <c r="GO112" s="240"/>
      <c r="GP112" s="240"/>
      <c r="GQ112" s="240"/>
      <c r="GR112" s="240"/>
      <c r="GS112" s="240"/>
      <c r="GT112" s="240"/>
      <c r="GU112" s="240"/>
      <c r="GV112" s="240"/>
      <c r="GW112" s="240"/>
      <c r="GX112" s="240"/>
      <c r="GY112" s="240"/>
      <c r="GZ112" s="240"/>
      <c r="HA112" s="240"/>
      <c r="HB112" s="240"/>
      <c r="HC112" s="240"/>
      <c r="HD112" s="240"/>
      <c r="HE112" s="240"/>
      <c r="HF112" s="240"/>
      <c r="HG112" s="240"/>
      <c r="HH112" s="240"/>
      <c r="HI112" s="240"/>
      <c r="HJ112" s="240"/>
      <c r="HK112" s="240"/>
      <c r="HL112" s="240"/>
      <c r="HM112" s="240"/>
      <c r="HN112" s="240"/>
      <c r="HO112" s="240"/>
      <c r="HP112" s="240"/>
      <c r="HQ112" s="240"/>
      <c r="HR112" s="240"/>
      <c r="HS112" s="240"/>
      <c r="HT112" s="240"/>
      <c r="HU112" s="240"/>
      <c r="HV112" s="240"/>
      <c r="HW112" s="240"/>
      <c r="HX112" s="240"/>
      <c r="HY112" s="240"/>
      <c r="HZ112" s="240"/>
      <c r="IA112" s="240"/>
      <c r="IB112" s="240"/>
      <c r="IC112" s="240"/>
      <c r="ID112" s="240"/>
      <c r="IE112" s="240"/>
      <c r="IF112" s="240"/>
      <c r="IG112" s="240"/>
      <c r="IH112" s="240"/>
      <c r="II112" s="240"/>
      <c r="IJ112" s="240"/>
      <c r="IK112" s="240"/>
      <c r="IL112" s="240"/>
      <c r="IM112" s="240"/>
      <c r="IN112" s="240"/>
      <c r="IO112" s="240"/>
      <c r="IP112" s="240"/>
      <c r="IQ112" s="240"/>
      <c r="IR112" s="240"/>
      <c r="IS112" s="240"/>
      <c r="IT112" s="240"/>
    </row>
    <row r="113" spans="1:254" ht="11.25" customHeight="1" thickBot="1">
      <c r="A113" s="291"/>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c r="CZ113" s="284"/>
      <c r="DA113" s="284"/>
      <c r="DB113" s="284"/>
      <c r="DC113" s="284"/>
      <c r="DD113" s="284"/>
      <c r="DE113" s="284"/>
      <c r="DF113" s="284"/>
      <c r="DG113" s="284"/>
      <c r="DH113" s="284"/>
      <c r="DI113" s="284"/>
      <c r="DJ113" s="284"/>
      <c r="DK113" s="284"/>
      <c r="DL113" s="284"/>
      <c r="DM113" s="284"/>
      <c r="DN113" s="284"/>
      <c r="DO113" s="284"/>
      <c r="DP113" s="284"/>
      <c r="DQ113" s="284"/>
      <c r="DR113" s="284"/>
      <c r="DS113" s="284"/>
      <c r="DT113" s="284"/>
      <c r="DU113" s="284"/>
      <c r="DV113" s="284"/>
      <c r="DW113" s="284"/>
      <c r="DX113" s="284"/>
      <c r="DY113" s="284"/>
      <c r="DZ113" s="284"/>
      <c r="EA113" s="284"/>
      <c r="EB113" s="284"/>
      <c r="EC113" s="284"/>
      <c r="ED113" s="284"/>
      <c r="EE113" s="284"/>
      <c r="EF113" s="284"/>
      <c r="EG113" s="284"/>
      <c r="EH113" s="284"/>
      <c r="EI113" s="284"/>
      <c r="EJ113" s="284"/>
      <c r="EK113" s="284"/>
      <c r="EL113" s="284"/>
      <c r="EM113" s="284"/>
      <c r="EN113" s="284"/>
      <c r="EO113" s="284"/>
      <c r="EP113" s="284"/>
      <c r="EQ113" s="284"/>
      <c r="ER113" s="284"/>
      <c r="ES113" s="284"/>
      <c r="ET113" s="284"/>
      <c r="EU113" s="284"/>
      <c r="EV113" s="284"/>
      <c r="EW113" s="284"/>
      <c r="EX113" s="284"/>
      <c r="EY113" s="284"/>
      <c r="EZ113" s="284"/>
      <c r="FA113" s="284"/>
      <c r="FB113" s="284"/>
      <c r="FC113" s="284"/>
      <c r="FD113" s="284"/>
      <c r="FE113" s="284"/>
      <c r="FF113" s="284"/>
      <c r="FG113" s="284"/>
      <c r="FH113" s="284"/>
      <c r="FI113" s="284"/>
      <c r="FJ113" s="284"/>
      <c r="FK113" s="284"/>
      <c r="FL113" s="284"/>
      <c r="FM113" s="284"/>
      <c r="FN113" s="284"/>
      <c r="FO113" s="284"/>
      <c r="FP113" s="284"/>
      <c r="FQ113" s="284"/>
      <c r="FR113" s="284"/>
      <c r="FS113" s="284"/>
      <c r="FT113" s="284"/>
      <c r="FU113" s="284"/>
      <c r="FV113" s="284"/>
      <c r="FW113" s="284"/>
      <c r="FX113" s="284"/>
      <c r="FY113" s="284"/>
      <c r="FZ113" s="284"/>
      <c r="GA113" s="284"/>
      <c r="GB113" s="284"/>
      <c r="GC113" s="284"/>
      <c r="GD113" s="284"/>
      <c r="GE113" s="284"/>
      <c r="GF113" s="284"/>
      <c r="GG113" s="284"/>
      <c r="GH113" s="284"/>
      <c r="GI113" s="284"/>
      <c r="GJ113" s="284"/>
      <c r="GK113" s="284"/>
      <c r="GL113" s="284"/>
      <c r="GM113" s="284"/>
      <c r="GN113" s="284"/>
      <c r="GO113" s="284"/>
      <c r="GP113" s="284"/>
      <c r="GQ113" s="284"/>
      <c r="GR113" s="284"/>
      <c r="GS113" s="284"/>
      <c r="GT113" s="284"/>
      <c r="GU113" s="284"/>
      <c r="GV113" s="284"/>
      <c r="GW113" s="284"/>
      <c r="GX113" s="284"/>
      <c r="GY113" s="284"/>
      <c r="GZ113" s="284"/>
      <c r="HA113" s="284"/>
      <c r="HB113" s="284"/>
      <c r="HC113" s="284"/>
      <c r="HD113" s="284"/>
      <c r="HE113" s="284"/>
      <c r="HF113" s="284"/>
      <c r="HG113" s="284"/>
      <c r="HH113" s="284"/>
      <c r="HI113" s="284"/>
      <c r="HJ113" s="284"/>
      <c r="HK113" s="284"/>
      <c r="HL113" s="284"/>
      <c r="HM113" s="284"/>
      <c r="HN113" s="284"/>
      <c r="HO113" s="284"/>
      <c r="HP113" s="284"/>
      <c r="HQ113" s="284"/>
      <c r="HR113" s="284"/>
      <c r="HS113" s="284"/>
      <c r="HT113" s="284"/>
      <c r="HU113" s="284"/>
      <c r="HV113" s="284"/>
      <c r="HW113" s="284"/>
      <c r="HX113" s="284"/>
      <c r="HY113" s="284"/>
      <c r="HZ113" s="284"/>
      <c r="IA113" s="284"/>
      <c r="IB113" s="284"/>
      <c r="IC113" s="284"/>
      <c r="ID113" s="284"/>
      <c r="IE113" s="284"/>
      <c r="IF113" s="284"/>
      <c r="IG113" s="284"/>
      <c r="IH113" s="284"/>
      <c r="II113" s="284"/>
      <c r="IJ113" s="284"/>
      <c r="IK113" s="284"/>
      <c r="IL113" s="284"/>
      <c r="IM113" s="284"/>
      <c r="IN113" s="284"/>
      <c r="IO113" s="284"/>
      <c r="IP113" s="284"/>
      <c r="IQ113" s="284"/>
      <c r="IR113" s="284"/>
      <c r="IS113" s="284"/>
      <c r="IT113" s="284"/>
    </row>
    <row r="114" ht="16.5" thickTop="1"/>
    <row r="120" spans="1:28" ht="15.75">
      <c r="A120" s="294"/>
      <c r="B120" s="295"/>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7"/>
      <c r="AB120" s="298"/>
    </row>
    <row r="121" ht="15.75">
      <c r="A121" s="241"/>
    </row>
    <row r="122" ht="15.75">
      <c r="A122" s="241"/>
    </row>
  </sheetData>
  <sheetProtection/>
  <mergeCells count="16">
    <mergeCell ref="AB21:AB22"/>
    <mergeCell ref="AB33:AB34"/>
    <mergeCell ref="AB54:AB55"/>
    <mergeCell ref="C5:C6"/>
    <mergeCell ref="AA5:AA6"/>
    <mergeCell ref="AB58:AB68"/>
    <mergeCell ref="AA58:AA72"/>
    <mergeCell ref="A1:B1"/>
    <mergeCell ref="A2:AA2"/>
    <mergeCell ref="A3:AA3"/>
    <mergeCell ref="A5:A6"/>
    <mergeCell ref="B5:B6"/>
    <mergeCell ref="D5:D6"/>
    <mergeCell ref="H5:Z5"/>
    <mergeCell ref="E5:F5"/>
    <mergeCell ref="G5:G6"/>
  </mergeCells>
  <printOptions/>
  <pageMargins left="0.35433070866141736" right="0.1968503937007874" top="0.5511811023622047" bottom="0.35433070866141736" header="0.31496062992125984" footer="0.31496062992125984"/>
  <pageSetup fitToHeight="0" fitToWidth="1" horizontalDpi="600" verticalDpi="600" orientation="landscape" paperSize="9" scale="39"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S70"/>
  <sheetViews>
    <sheetView showZeros="0" view="pageBreakPreview" zoomScale="70" zoomScaleNormal="77" zoomScaleSheetLayoutView="70" zoomScalePageLayoutView="0" workbookViewId="0" topLeftCell="A1">
      <pane ySplit="6" topLeftCell="A7" activePane="bottomLeft" state="frozen"/>
      <selection pane="topLeft" activeCell="A1" sqref="A1"/>
      <selection pane="bottomLeft" activeCell="H55" sqref="H55"/>
    </sheetView>
  </sheetViews>
  <sheetFormatPr defaultColWidth="3.99609375" defaultRowHeight="18.75"/>
  <cols>
    <col min="1" max="1" width="3.99609375" style="179" customWidth="1"/>
    <col min="2" max="2" width="37.77734375" style="179" customWidth="1"/>
    <col min="3" max="4" width="6.5546875" style="179" customWidth="1"/>
    <col min="5" max="5" width="9.21484375" style="180" customWidth="1"/>
    <col min="6" max="6" width="9.5546875" style="181" customWidth="1"/>
    <col min="7" max="7" width="10.88671875" style="181" customWidth="1"/>
    <col min="8" max="26" width="9.5546875" style="181" customWidth="1"/>
    <col min="27" max="27" width="8.6640625" style="179" customWidth="1"/>
    <col min="28" max="28" width="12.4453125" style="179" customWidth="1"/>
    <col min="29" max="253" width="8.88671875" style="179" customWidth="1"/>
    <col min="254" max="16384" width="3.99609375" style="179" customWidth="1"/>
  </cols>
  <sheetData>
    <row r="1" spans="1:2" ht="15">
      <c r="A1" s="330" t="s">
        <v>368</v>
      </c>
      <c r="B1" s="330"/>
    </row>
    <row r="2" spans="1:253" ht="33" customHeight="1">
      <c r="A2" s="348" t="s">
        <v>404</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row>
    <row r="3" spans="1:253" ht="15.75">
      <c r="A3" s="347" t="str">
        <f>'BIỂU SỐ 03'!A3:AA3</f>
        <v>(Kèm theo Báo cáo số:               /BC-UBND ngày        /11/2023 của UBND huyện Tuần Giáo) </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row>
    <row r="5" spans="1:27" ht="44.25" customHeight="1">
      <c r="A5" s="350" t="s">
        <v>264</v>
      </c>
      <c r="B5" s="355" t="s">
        <v>123</v>
      </c>
      <c r="C5" s="350" t="s">
        <v>263</v>
      </c>
      <c r="D5" s="350" t="s">
        <v>396</v>
      </c>
      <c r="E5" s="354" t="s">
        <v>451</v>
      </c>
      <c r="F5" s="354"/>
      <c r="G5" s="352" t="s">
        <v>401</v>
      </c>
      <c r="H5" s="334" t="s">
        <v>424</v>
      </c>
      <c r="I5" s="334"/>
      <c r="J5" s="334"/>
      <c r="K5" s="334"/>
      <c r="L5" s="334"/>
      <c r="M5" s="334"/>
      <c r="N5" s="334"/>
      <c r="O5" s="334"/>
      <c r="P5" s="334"/>
      <c r="Q5" s="334"/>
      <c r="R5" s="334"/>
      <c r="S5" s="334"/>
      <c r="T5" s="334"/>
      <c r="U5" s="334"/>
      <c r="V5" s="334"/>
      <c r="W5" s="334"/>
      <c r="X5" s="334"/>
      <c r="Y5" s="334"/>
      <c r="Z5" s="334"/>
      <c r="AA5" s="312" t="s">
        <v>1</v>
      </c>
    </row>
    <row r="6" spans="1:27" ht="44.25" customHeight="1">
      <c r="A6" s="351"/>
      <c r="B6" s="356"/>
      <c r="C6" s="351"/>
      <c r="D6" s="351"/>
      <c r="E6" s="238" t="s">
        <v>375</v>
      </c>
      <c r="F6" s="238" t="s">
        <v>395</v>
      </c>
      <c r="G6" s="353"/>
      <c r="H6" s="34" t="s">
        <v>376</v>
      </c>
      <c r="I6" s="34" t="s">
        <v>377</v>
      </c>
      <c r="J6" s="34" t="s">
        <v>378</v>
      </c>
      <c r="K6" s="34" t="s">
        <v>379</v>
      </c>
      <c r="L6" s="34" t="s">
        <v>380</v>
      </c>
      <c r="M6" s="34" t="s">
        <v>381</v>
      </c>
      <c r="N6" s="34" t="s">
        <v>382</v>
      </c>
      <c r="O6" s="34" t="s">
        <v>383</v>
      </c>
      <c r="P6" s="34" t="s">
        <v>384</v>
      </c>
      <c r="Q6" s="34" t="s">
        <v>385</v>
      </c>
      <c r="R6" s="34" t="s">
        <v>386</v>
      </c>
      <c r="S6" s="34" t="s">
        <v>387</v>
      </c>
      <c r="T6" s="34" t="s">
        <v>388</v>
      </c>
      <c r="U6" s="34" t="s">
        <v>389</v>
      </c>
      <c r="V6" s="34" t="s">
        <v>390</v>
      </c>
      <c r="W6" s="34" t="s">
        <v>391</v>
      </c>
      <c r="X6" s="34" t="s">
        <v>392</v>
      </c>
      <c r="Y6" s="34" t="s">
        <v>393</v>
      </c>
      <c r="Z6" s="34" t="s">
        <v>394</v>
      </c>
      <c r="AA6" s="313"/>
    </row>
    <row r="7" spans="1:28" s="183" customFormat="1" ht="18" customHeight="1">
      <c r="A7" s="160">
        <v>1</v>
      </c>
      <c r="B7" s="161">
        <v>2</v>
      </c>
      <c r="C7" s="160">
        <v>3</v>
      </c>
      <c r="D7" s="160">
        <v>4</v>
      </c>
      <c r="E7" s="161">
        <v>5</v>
      </c>
      <c r="F7" s="160">
        <v>6</v>
      </c>
      <c r="G7" s="160">
        <v>7</v>
      </c>
      <c r="H7" s="37" t="s">
        <v>405</v>
      </c>
      <c r="I7" s="37" t="s">
        <v>406</v>
      </c>
      <c r="J7" s="37" t="s">
        <v>407</v>
      </c>
      <c r="K7" s="37" t="s">
        <v>408</v>
      </c>
      <c r="L7" s="37" t="s">
        <v>409</v>
      </c>
      <c r="M7" s="37" t="s">
        <v>410</v>
      </c>
      <c r="N7" s="37" t="s">
        <v>411</v>
      </c>
      <c r="O7" s="37" t="s">
        <v>412</v>
      </c>
      <c r="P7" s="37" t="s">
        <v>413</v>
      </c>
      <c r="Q7" s="37" t="s">
        <v>414</v>
      </c>
      <c r="R7" s="37" t="s">
        <v>415</v>
      </c>
      <c r="S7" s="37" t="s">
        <v>416</v>
      </c>
      <c r="T7" s="37" t="s">
        <v>417</v>
      </c>
      <c r="U7" s="37" t="s">
        <v>418</v>
      </c>
      <c r="V7" s="37" t="s">
        <v>419</v>
      </c>
      <c r="W7" s="37" t="s">
        <v>420</v>
      </c>
      <c r="X7" s="37" t="s">
        <v>421</v>
      </c>
      <c r="Y7" s="37" t="s">
        <v>422</v>
      </c>
      <c r="Z7" s="37" t="s">
        <v>423</v>
      </c>
      <c r="AA7" s="162" t="s">
        <v>400</v>
      </c>
      <c r="AB7" s="161">
        <v>10</v>
      </c>
    </row>
    <row r="8" spans="1:48" s="189" customFormat="1" ht="18" customHeight="1">
      <c r="A8" s="184" t="s">
        <v>4</v>
      </c>
      <c r="B8" s="185" t="s">
        <v>337</v>
      </c>
      <c r="C8" s="186"/>
      <c r="D8" s="119"/>
      <c r="E8" s="119"/>
      <c r="F8" s="163"/>
      <c r="G8" s="163"/>
      <c r="H8" s="163"/>
      <c r="I8" s="163"/>
      <c r="J8" s="163"/>
      <c r="K8" s="163"/>
      <c r="L8" s="163"/>
      <c r="M8" s="163"/>
      <c r="N8" s="163"/>
      <c r="O8" s="163"/>
      <c r="P8" s="163"/>
      <c r="Q8" s="163"/>
      <c r="R8" s="163"/>
      <c r="S8" s="163"/>
      <c r="T8" s="163"/>
      <c r="U8" s="163"/>
      <c r="V8" s="163"/>
      <c r="W8" s="163"/>
      <c r="X8" s="163"/>
      <c r="Y8" s="163"/>
      <c r="Z8" s="163"/>
      <c r="AA8" s="187"/>
      <c r="AB8" s="188"/>
      <c r="AC8" s="188"/>
      <c r="AD8" s="188"/>
      <c r="AE8" s="188"/>
      <c r="AF8" s="188"/>
      <c r="AG8" s="188"/>
      <c r="AH8" s="188"/>
      <c r="AI8" s="188"/>
      <c r="AJ8" s="188"/>
      <c r="AK8" s="188"/>
      <c r="AL8" s="188"/>
      <c r="AM8" s="188"/>
      <c r="AN8" s="188"/>
      <c r="AO8" s="188"/>
      <c r="AP8" s="188"/>
      <c r="AQ8" s="188"/>
      <c r="AR8" s="188"/>
      <c r="AS8" s="188"/>
      <c r="AT8" s="188"/>
      <c r="AU8" s="188"/>
      <c r="AV8" s="188"/>
    </row>
    <row r="9" spans="1:48" s="195" customFormat="1" ht="27.75" customHeight="1">
      <c r="A9" s="190">
        <v>1</v>
      </c>
      <c r="B9" s="191" t="s">
        <v>262</v>
      </c>
      <c r="C9" s="192" t="s">
        <v>12</v>
      </c>
      <c r="D9" s="164"/>
      <c r="E9" s="164">
        <v>95.1</v>
      </c>
      <c r="F9" s="164">
        <v>95</v>
      </c>
      <c r="G9" s="164">
        <v>95</v>
      </c>
      <c r="H9" s="164">
        <v>96</v>
      </c>
      <c r="I9" s="164">
        <v>95</v>
      </c>
      <c r="J9" s="164">
        <v>95</v>
      </c>
      <c r="K9" s="164">
        <v>95</v>
      </c>
      <c r="L9" s="164">
        <v>95</v>
      </c>
      <c r="M9" s="164">
        <v>95</v>
      </c>
      <c r="N9" s="164">
        <v>95</v>
      </c>
      <c r="O9" s="164">
        <v>95</v>
      </c>
      <c r="P9" s="164">
        <v>95</v>
      </c>
      <c r="Q9" s="164">
        <v>96.3</v>
      </c>
      <c r="R9" s="164">
        <v>95</v>
      </c>
      <c r="S9" s="164">
        <v>95.2</v>
      </c>
      <c r="T9" s="164">
        <v>95</v>
      </c>
      <c r="U9" s="164">
        <v>95</v>
      </c>
      <c r="V9" s="164">
        <v>95</v>
      </c>
      <c r="W9" s="164">
        <v>95</v>
      </c>
      <c r="X9" s="164">
        <v>95</v>
      </c>
      <c r="Y9" s="164">
        <v>96.2</v>
      </c>
      <c r="Z9" s="164">
        <v>95</v>
      </c>
      <c r="AA9" s="193"/>
      <c r="AB9" s="194">
        <f>SUM(H9:Z9)/19</f>
        <v>95.19473684210527</v>
      </c>
      <c r="AC9" s="194"/>
      <c r="AD9" s="194"/>
      <c r="AE9" s="194"/>
      <c r="AF9" s="194"/>
      <c r="AG9" s="194"/>
      <c r="AH9" s="194"/>
      <c r="AI9" s="194"/>
      <c r="AJ9" s="194"/>
      <c r="AK9" s="194"/>
      <c r="AL9" s="194"/>
      <c r="AM9" s="194"/>
      <c r="AN9" s="194"/>
      <c r="AO9" s="194"/>
      <c r="AP9" s="194"/>
      <c r="AQ9" s="194"/>
      <c r="AR9" s="194"/>
      <c r="AS9" s="194"/>
      <c r="AT9" s="194"/>
      <c r="AU9" s="194"/>
      <c r="AV9" s="194"/>
    </row>
    <row r="10" spans="1:48" s="195" customFormat="1" ht="30" customHeight="1">
      <c r="A10" s="190">
        <v>2</v>
      </c>
      <c r="B10" s="191" t="s">
        <v>346</v>
      </c>
      <c r="C10" s="192" t="s">
        <v>12</v>
      </c>
      <c r="D10" s="196">
        <v>1194</v>
      </c>
      <c r="E10" s="11">
        <v>69.8</v>
      </c>
      <c r="F10" s="39" t="s">
        <v>426</v>
      </c>
      <c r="G10" s="11" t="s">
        <v>426</v>
      </c>
      <c r="H10" s="11">
        <v>90.5</v>
      </c>
      <c r="I10" s="11">
        <v>87.2</v>
      </c>
      <c r="J10" s="11">
        <v>95.3</v>
      </c>
      <c r="K10" s="11">
        <v>98.5</v>
      </c>
      <c r="L10" s="11">
        <v>85.5</v>
      </c>
      <c r="M10" s="11">
        <v>98.5</v>
      </c>
      <c r="N10" s="11">
        <v>96.7</v>
      </c>
      <c r="O10" s="11">
        <v>92.7</v>
      </c>
      <c r="P10" s="11">
        <v>98.5</v>
      </c>
      <c r="Q10" s="11">
        <v>98.1</v>
      </c>
      <c r="R10" s="11">
        <v>89.8</v>
      </c>
      <c r="S10" s="11">
        <v>81.1</v>
      </c>
      <c r="T10" s="11">
        <v>50.5</v>
      </c>
      <c r="U10" s="11">
        <v>76</v>
      </c>
      <c r="V10" s="11">
        <v>70.1</v>
      </c>
      <c r="W10" s="11">
        <v>90.8</v>
      </c>
      <c r="X10" s="11">
        <v>57.8</v>
      </c>
      <c r="Y10" s="11">
        <v>88.7</v>
      </c>
      <c r="Z10" s="11">
        <v>70</v>
      </c>
      <c r="AA10" s="193"/>
      <c r="AB10" s="194">
        <f>SUM(H10:Z10)/19</f>
        <v>85.06842105263158</v>
      </c>
      <c r="AC10" s="194"/>
      <c r="AD10" s="194"/>
      <c r="AE10" s="194"/>
      <c r="AF10" s="194"/>
      <c r="AG10" s="194"/>
      <c r="AH10" s="194"/>
      <c r="AI10" s="194"/>
      <c r="AJ10" s="194"/>
      <c r="AK10" s="194"/>
      <c r="AL10" s="194"/>
      <c r="AM10" s="194"/>
      <c r="AN10" s="194"/>
      <c r="AO10" s="194"/>
      <c r="AP10" s="194"/>
      <c r="AQ10" s="194"/>
      <c r="AR10" s="194"/>
      <c r="AS10" s="194"/>
      <c r="AT10" s="194"/>
      <c r="AU10" s="194"/>
      <c r="AV10" s="194"/>
    </row>
    <row r="11" spans="1:48" s="195" customFormat="1" ht="30" customHeight="1">
      <c r="A11" s="197"/>
      <c r="B11" s="198" t="s">
        <v>261</v>
      </c>
      <c r="C11" s="199" t="s">
        <v>12</v>
      </c>
      <c r="D11" s="200">
        <f>D10/1549*100</f>
        <v>77.08198837959974</v>
      </c>
      <c r="E11" s="11">
        <v>70.8</v>
      </c>
      <c r="F11" s="39" t="s">
        <v>427</v>
      </c>
      <c r="G11" s="11" t="s">
        <v>427</v>
      </c>
      <c r="H11" s="11">
        <v>90.5</v>
      </c>
      <c r="I11" s="11">
        <v>87.2</v>
      </c>
      <c r="J11" s="11">
        <v>95.3</v>
      </c>
      <c r="K11" s="11">
        <v>98.5</v>
      </c>
      <c r="L11" s="11">
        <v>85.5</v>
      </c>
      <c r="M11" s="11">
        <v>98.5</v>
      </c>
      <c r="N11" s="11">
        <v>96.7</v>
      </c>
      <c r="O11" s="11">
        <v>92.7</v>
      </c>
      <c r="P11" s="11">
        <v>98.5</v>
      </c>
      <c r="Q11" s="11">
        <v>98.1</v>
      </c>
      <c r="R11" s="11">
        <v>89.8</v>
      </c>
      <c r="S11" s="11">
        <v>81.1</v>
      </c>
      <c r="T11" s="11">
        <v>50.5</v>
      </c>
      <c r="U11" s="11">
        <v>76</v>
      </c>
      <c r="V11" s="11">
        <v>70.1</v>
      </c>
      <c r="W11" s="11">
        <v>90.8</v>
      </c>
      <c r="X11" s="11">
        <v>57.8</v>
      </c>
      <c r="Y11" s="11">
        <v>88.5</v>
      </c>
      <c r="Z11" s="11">
        <v>70</v>
      </c>
      <c r="AA11" s="193"/>
      <c r="AB11" s="194">
        <f>SUM(H11:Z11)/19</f>
        <v>85.0578947368421</v>
      </c>
      <c r="AC11" s="201"/>
      <c r="AD11" s="201"/>
      <c r="AE11" s="201"/>
      <c r="AF11" s="201"/>
      <c r="AG11" s="201"/>
      <c r="AH11" s="201"/>
      <c r="AI11" s="201"/>
      <c r="AJ11" s="201"/>
      <c r="AK11" s="201"/>
      <c r="AL11" s="201"/>
      <c r="AM11" s="201"/>
      <c r="AN11" s="201"/>
      <c r="AO11" s="201"/>
      <c r="AP11" s="201"/>
      <c r="AQ11" s="201"/>
      <c r="AR11" s="201"/>
      <c r="AS11" s="201"/>
      <c r="AT11" s="201"/>
      <c r="AU11" s="201"/>
      <c r="AV11" s="201"/>
    </row>
    <row r="12" spans="1:48" s="195" customFormat="1" ht="18" customHeight="1">
      <c r="A12" s="190">
        <v>3</v>
      </c>
      <c r="B12" s="191" t="s">
        <v>260</v>
      </c>
      <c r="C12" s="192" t="s">
        <v>12</v>
      </c>
      <c r="D12" s="164"/>
      <c r="E12" s="164">
        <v>95.1</v>
      </c>
      <c r="F12" s="165">
        <v>95</v>
      </c>
      <c r="G12" s="164">
        <v>95</v>
      </c>
      <c r="H12" s="165">
        <v>97</v>
      </c>
      <c r="I12" s="165">
        <v>95</v>
      </c>
      <c r="J12" s="165">
        <v>95</v>
      </c>
      <c r="K12" s="165">
        <v>95.1</v>
      </c>
      <c r="L12" s="165">
        <v>95</v>
      </c>
      <c r="M12" s="165">
        <v>95</v>
      </c>
      <c r="N12" s="165">
        <v>95</v>
      </c>
      <c r="O12" s="165">
        <v>95</v>
      </c>
      <c r="P12" s="165">
        <v>95</v>
      </c>
      <c r="Q12" s="165">
        <v>95</v>
      </c>
      <c r="R12" s="165">
        <v>95</v>
      </c>
      <c r="S12" s="165">
        <v>96</v>
      </c>
      <c r="T12" s="165">
        <v>95</v>
      </c>
      <c r="U12" s="165">
        <v>95</v>
      </c>
      <c r="V12" s="165">
        <v>95</v>
      </c>
      <c r="W12" s="165">
        <v>95</v>
      </c>
      <c r="X12" s="165">
        <v>95</v>
      </c>
      <c r="Y12" s="165">
        <v>100</v>
      </c>
      <c r="Z12" s="165">
        <v>95</v>
      </c>
      <c r="AA12" s="193"/>
      <c r="AB12" s="194">
        <f>SUM(H12:Z12)/19</f>
        <v>95.42631578947368</v>
      </c>
      <c r="AC12" s="194"/>
      <c r="AD12" s="194"/>
      <c r="AE12" s="194"/>
      <c r="AF12" s="194"/>
      <c r="AG12" s="194"/>
      <c r="AH12" s="194"/>
      <c r="AI12" s="194"/>
      <c r="AJ12" s="194"/>
      <c r="AK12" s="194"/>
      <c r="AL12" s="194"/>
      <c r="AM12" s="194"/>
      <c r="AN12" s="194"/>
      <c r="AO12" s="194"/>
      <c r="AP12" s="194"/>
      <c r="AQ12" s="194"/>
      <c r="AR12" s="194"/>
      <c r="AS12" s="194"/>
      <c r="AT12" s="194"/>
      <c r="AU12" s="194"/>
      <c r="AV12" s="194"/>
    </row>
    <row r="13" spans="1:48" s="195" customFormat="1" ht="18" customHeight="1">
      <c r="A13" s="190">
        <v>4</v>
      </c>
      <c r="B13" s="191" t="s">
        <v>259</v>
      </c>
      <c r="C13" s="192" t="s">
        <v>255</v>
      </c>
      <c r="D13" s="196">
        <f>31/1540*1000</f>
        <v>20.12987012987013</v>
      </c>
      <c r="E13" s="11">
        <v>16.9</v>
      </c>
      <c r="F13" s="39">
        <v>17</v>
      </c>
      <c r="G13" s="11">
        <v>17</v>
      </c>
      <c r="H13" s="165">
        <v>0</v>
      </c>
      <c r="I13" s="165">
        <v>13</v>
      </c>
      <c r="J13" s="165">
        <v>0</v>
      </c>
      <c r="K13" s="165">
        <v>42.2</v>
      </c>
      <c r="L13" s="165">
        <v>70.4</v>
      </c>
      <c r="M13" s="165">
        <v>0</v>
      </c>
      <c r="N13" s="165">
        <v>0</v>
      </c>
      <c r="O13" s="165">
        <v>0</v>
      </c>
      <c r="P13" s="165">
        <v>12.3</v>
      </c>
      <c r="Q13" s="165">
        <v>0</v>
      </c>
      <c r="R13" s="165">
        <v>20.4</v>
      </c>
      <c r="S13" s="165">
        <v>25.1</v>
      </c>
      <c r="T13" s="165">
        <v>30.3</v>
      </c>
      <c r="U13" s="165">
        <v>20.8</v>
      </c>
      <c r="V13" s="165">
        <v>15.2</v>
      </c>
      <c r="W13" s="165">
        <v>11.5</v>
      </c>
      <c r="X13" s="165">
        <v>20.5</v>
      </c>
      <c r="Y13" s="165">
        <v>17.5</v>
      </c>
      <c r="Z13" s="165">
        <v>30.8</v>
      </c>
      <c r="AA13" s="193"/>
      <c r="AB13" s="194">
        <f>SUM(H13:Z13)/19</f>
        <v>17.368421052631582</v>
      </c>
      <c r="AC13" s="194"/>
      <c r="AD13" s="194"/>
      <c r="AE13" s="194"/>
      <c r="AF13" s="194"/>
      <c r="AG13" s="194"/>
      <c r="AH13" s="194"/>
      <c r="AI13" s="194"/>
      <c r="AJ13" s="194"/>
      <c r="AK13" s="194"/>
      <c r="AL13" s="194"/>
      <c r="AM13" s="194"/>
      <c r="AN13" s="194"/>
      <c r="AO13" s="194"/>
      <c r="AP13" s="194"/>
      <c r="AQ13" s="194"/>
      <c r="AR13" s="194"/>
      <c r="AS13" s="194"/>
      <c r="AT13" s="194"/>
      <c r="AU13" s="194"/>
      <c r="AV13" s="194"/>
    </row>
    <row r="14" spans="1:48" s="195" customFormat="1" ht="30.75" customHeight="1">
      <c r="A14" s="197"/>
      <c r="B14" s="198" t="s">
        <v>258</v>
      </c>
      <c r="C14" s="199" t="s">
        <v>255</v>
      </c>
      <c r="D14" s="200">
        <f>31/1496*1000</f>
        <v>20.72192513368984</v>
      </c>
      <c r="E14" s="11">
        <v>17.5</v>
      </c>
      <c r="F14" s="39" t="s">
        <v>428</v>
      </c>
      <c r="G14" s="11" t="s">
        <v>429</v>
      </c>
      <c r="H14" s="165">
        <v>0</v>
      </c>
      <c r="I14" s="165">
        <v>13</v>
      </c>
      <c r="J14" s="165">
        <v>0</v>
      </c>
      <c r="K14" s="165">
        <v>44.2</v>
      </c>
      <c r="L14" s="165">
        <v>70.4</v>
      </c>
      <c r="M14" s="165">
        <v>0</v>
      </c>
      <c r="N14" s="165">
        <v>0</v>
      </c>
      <c r="O14" s="165">
        <v>0</v>
      </c>
      <c r="P14" s="165">
        <v>12.7</v>
      </c>
      <c r="Q14" s="165">
        <v>0</v>
      </c>
      <c r="R14" s="165">
        <v>20.4</v>
      </c>
      <c r="S14" s="165">
        <v>26.5</v>
      </c>
      <c r="T14" s="165">
        <v>30.9</v>
      </c>
      <c r="U14" s="165">
        <v>20.8</v>
      </c>
      <c r="V14" s="165">
        <v>15.2</v>
      </c>
      <c r="W14" s="165">
        <v>11.5</v>
      </c>
      <c r="X14" s="165">
        <v>21.1</v>
      </c>
      <c r="Y14" s="165">
        <v>18.2</v>
      </c>
      <c r="Z14" s="165">
        <v>31.8</v>
      </c>
      <c r="AA14" s="193"/>
      <c r="AB14" s="202">
        <f>AA14/19</f>
        <v>0</v>
      </c>
      <c r="AC14" s="201"/>
      <c r="AD14" s="201"/>
      <c r="AE14" s="201"/>
      <c r="AF14" s="201"/>
      <c r="AG14" s="201"/>
      <c r="AH14" s="201"/>
      <c r="AI14" s="201"/>
      <c r="AJ14" s="201"/>
      <c r="AK14" s="201"/>
      <c r="AL14" s="201"/>
      <c r="AM14" s="201"/>
      <c r="AN14" s="201"/>
      <c r="AO14" s="201"/>
      <c r="AP14" s="201"/>
      <c r="AQ14" s="201"/>
      <c r="AR14" s="201"/>
      <c r="AS14" s="201"/>
      <c r="AT14" s="201"/>
      <c r="AU14" s="201"/>
      <c r="AV14" s="201"/>
    </row>
    <row r="15" spans="1:48" s="195" customFormat="1" ht="18" customHeight="1">
      <c r="A15" s="190">
        <v>5</v>
      </c>
      <c r="B15" s="191" t="s">
        <v>257</v>
      </c>
      <c r="C15" s="192" t="s">
        <v>255</v>
      </c>
      <c r="D15" s="196">
        <f>42/1540*1000</f>
        <v>27.27272727272727</v>
      </c>
      <c r="E15" s="11">
        <v>25</v>
      </c>
      <c r="F15" s="39">
        <v>25</v>
      </c>
      <c r="G15" s="11">
        <v>25</v>
      </c>
      <c r="H15" s="165">
        <v>0</v>
      </c>
      <c r="I15" s="165">
        <v>13</v>
      </c>
      <c r="J15" s="165">
        <v>23.3</v>
      </c>
      <c r="K15" s="165">
        <v>61.5</v>
      </c>
      <c r="L15" s="165">
        <v>71.4</v>
      </c>
      <c r="M15" s="165">
        <v>0</v>
      </c>
      <c r="N15" s="165">
        <v>0</v>
      </c>
      <c r="O15" s="165">
        <v>7.4</v>
      </c>
      <c r="P15" s="165">
        <v>25</v>
      </c>
      <c r="Q15" s="165">
        <v>0</v>
      </c>
      <c r="R15" s="165">
        <v>59.2</v>
      </c>
      <c r="S15" s="165">
        <v>43.5</v>
      </c>
      <c r="T15" s="165">
        <v>42.1</v>
      </c>
      <c r="U15" s="165">
        <v>20.8</v>
      </c>
      <c r="V15" s="165">
        <v>15.2</v>
      </c>
      <c r="W15" s="165">
        <v>11.5</v>
      </c>
      <c r="X15" s="165">
        <v>31.4</v>
      </c>
      <c r="Y15" s="165">
        <v>17.5</v>
      </c>
      <c r="Z15" s="165">
        <v>48.2</v>
      </c>
      <c r="AA15" s="193"/>
      <c r="AB15" s="202">
        <f>AA15/19</f>
        <v>0</v>
      </c>
      <c r="AC15" s="194"/>
      <c r="AD15" s="194"/>
      <c r="AE15" s="194"/>
      <c r="AF15" s="194"/>
      <c r="AG15" s="194"/>
      <c r="AH15" s="194"/>
      <c r="AI15" s="194"/>
      <c r="AJ15" s="194"/>
      <c r="AK15" s="194"/>
      <c r="AL15" s="194"/>
      <c r="AM15" s="194"/>
      <c r="AN15" s="194"/>
      <c r="AO15" s="194"/>
      <c r="AP15" s="194"/>
      <c r="AQ15" s="194"/>
      <c r="AR15" s="194"/>
      <c r="AS15" s="194"/>
      <c r="AT15" s="194"/>
      <c r="AU15" s="194"/>
      <c r="AV15" s="194"/>
    </row>
    <row r="16" spans="1:48" s="195" customFormat="1" ht="33" customHeight="1">
      <c r="A16" s="197"/>
      <c r="B16" s="198" t="s">
        <v>256</v>
      </c>
      <c r="C16" s="199" t="s">
        <v>255</v>
      </c>
      <c r="D16" s="200">
        <f>42/1496*1000</f>
        <v>28.07486631016043</v>
      </c>
      <c r="E16" s="11">
        <v>25</v>
      </c>
      <c r="F16" s="39">
        <v>25</v>
      </c>
      <c r="G16" s="11">
        <v>26</v>
      </c>
      <c r="H16" s="165">
        <v>0</v>
      </c>
      <c r="I16" s="165">
        <v>13</v>
      </c>
      <c r="J16" s="165">
        <v>23.3</v>
      </c>
      <c r="K16" s="165">
        <v>61.5</v>
      </c>
      <c r="L16" s="165">
        <v>71.4</v>
      </c>
      <c r="M16" s="165">
        <v>0</v>
      </c>
      <c r="N16" s="165">
        <v>0</v>
      </c>
      <c r="O16" s="165">
        <v>7.7</v>
      </c>
      <c r="P16" s="165">
        <v>25.3</v>
      </c>
      <c r="Q16" s="165">
        <v>0</v>
      </c>
      <c r="R16" s="165">
        <v>60.2</v>
      </c>
      <c r="S16" s="165">
        <v>44.2</v>
      </c>
      <c r="T16" s="165">
        <v>42.6</v>
      </c>
      <c r="U16" s="165">
        <v>20.8</v>
      </c>
      <c r="V16" s="165">
        <v>15.2</v>
      </c>
      <c r="W16" s="165">
        <v>11.5</v>
      </c>
      <c r="X16" s="165">
        <v>30.6</v>
      </c>
      <c r="Y16" s="165">
        <v>18.2</v>
      </c>
      <c r="Z16" s="165">
        <v>48.2</v>
      </c>
      <c r="AA16" s="193"/>
      <c r="AB16" s="202">
        <f>AA16/19</f>
        <v>0</v>
      </c>
      <c r="AC16" s="201"/>
      <c r="AD16" s="201"/>
      <c r="AE16" s="201"/>
      <c r="AF16" s="201"/>
      <c r="AG16" s="201"/>
      <c r="AH16" s="201"/>
      <c r="AI16" s="201"/>
      <c r="AJ16" s="201"/>
      <c r="AK16" s="201"/>
      <c r="AL16" s="201"/>
      <c r="AM16" s="201"/>
      <c r="AN16" s="201"/>
      <c r="AO16" s="201"/>
      <c r="AP16" s="201"/>
      <c r="AQ16" s="201"/>
      <c r="AR16" s="201"/>
      <c r="AS16" s="201"/>
      <c r="AT16" s="201"/>
      <c r="AU16" s="201"/>
      <c r="AV16" s="201"/>
    </row>
    <row r="17" spans="1:48" s="195" customFormat="1" ht="18" customHeight="1">
      <c r="A17" s="190">
        <v>6</v>
      </c>
      <c r="B17" s="191" t="s">
        <v>254</v>
      </c>
      <c r="C17" s="192" t="s">
        <v>12</v>
      </c>
      <c r="D17" s="196">
        <v>4.08</v>
      </c>
      <c r="E17" s="11">
        <v>4</v>
      </c>
      <c r="F17" s="39">
        <v>4</v>
      </c>
      <c r="G17" s="11">
        <v>4</v>
      </c>
      <c r="H17" s="39">
        <v>5.8</v>
      </c>
      <c r="I17" s="39">
        <v>10.4</v>
      </c>
      <c r="J17" s="39">
        <v>2.3</v>
      </c>
      <c r="K17" s="39">
        <v>1.5</v>
      </c>
      <c r="L17" s="39">
        <v>7.1</v>
      </c>
      <c r="M17" s="39">
        <v>4.7</v>
      </c>
      <c r="N17" s="39">
        <v>1.6</v>
      </c>
      <c r="O17" s="39">
        <v>4.7</v>
      </c>
      <c r="P17" s="39">
        <v>3.8</v>
      </c>
      <c r="Q17" s="39">
        <v>1.9</v>
      </c>
      <c r="R17" s="39">
        <v>4.1</v>
      </c>
      <c r="S17" s="39">
        <v>2.6</v>
      </c>
      <c r="T17" s="39">
        <v>1.1</v>
      </c>
      <c r="U17" s="39">
        <v>2.1</v>
      </c>
      <c r="V17" s="39">
        <v>6.1</v>
      </c>
      <c r="W17" s="39">
        <v>1.1</v>
      </c>
      <c r="X17" s="39">
        <v>3.7</v>
      </c>
      <c r="Y17" s="39">
        <v>3.5</v>
      </c>
      <c r="Z17" s="39">
        <v>5.7</v>
      </c>
      <c r="AA17" s="203"/>
      <c r="AB17" s="204"/>
      <c r="AC17" s="194"/>
      <c r="AD17" s="194"/>
      <c r="AE17" s="194"/>
      <c r="AF17" s="194"/>
      <c r="AG17" s="194"/>
      <c r="AH17" s="194"/>
      <c r="AI17" s="194"/>
      <c r="AJ17" s="194"/>
      <c r="AK17" s="194"/>
      <c r="AL17" s="194"/>
      <c r="AM17" s="194"/>
      <c r="AN17" s="194"/>
      <c r="AO17" s="194"/>
      <c r="AP17" s="194"/>
      <c r="AQ17" s="194"/>
      <c r="AR17" s="194"/>
      <c r="AS17" s="194"/>
      <c r="AT17" s="194"/>
      <c r="AU17" s="194"/>
      <c r="AV17" s="194"/>
    </row>
    <row r="18" spans="1:48" s="195" customFormat="1" ht="24.75" customHeight="1">
      <c r="A18" s="190">
        <v>7</v>
      </c>
      <c r="B18" s="191" t="s">
        <v>253</v>
      </c>
      <c r="C18" s="192" t="s">
        <v>12</v>
      </c>
      <c r="D18" s="196">
        <v>37.5</v>
      </c>
      <c r="E18" s="11">
        <v>44.1</v>
      </c>
      <c r="F18" s="39">
        <v>45.2</v>
      </c>
      <c r="G18" s="11">
        <v>45</v>
      </c>
      <c r="H18" s="39">
        <f>13/27*100</f>
        <v>48.148148148148145</v>
      </c>
      <c r="I18" s="39">
        <f>18/42*100</f>
        <v>42.857142857142854</v>
      </c>
      <c r="J18" s="39">
        <f>9/19*100</f>
        <v>47.368421052631575</v>
      </c>
      <c r="K18" s="39">
        <f>12/29*100</f>
        <v>41.37931034482759</v>
      </c>
      <c r="L18" s="39">
        <f>9/18*100</f>
        <v>50</v>
      </c>
      <c r="M18" s="39">
        <f>24/42*100</f>
        <v>57.14285714285714</v>
      </c>
      <c r="N18" s="39">
        <f>27/52*100</f>
        <v>51.92307692307693</v>
      </c>
      <c r="O18" s="39">
        <f>29/58*100</f>
        <v>50</v>
      </c>
      <c r="P18" s="39">
        <f>13/24*100</f>
        <v>54.166666666666664</v>
      </c>
      <c r="Q18" s="39">
        <f>11/23*100</f>
        <v>47.82608695652174</v>
      </c>
      <c r="R18" s="39">
        <f>6/12*100</f>
        <v>50</v>
      </c>
      <c r="S18" s="39">
        <f>19/47*100</f>
        <v>40.42553191489361</v>
      </c>
      <c r="T18" s="39">
        <f>17/47*100</f>
        <v>36.17021276595745</v>
      </c>
      <c r="U18" s="39">
        <f>7/17*100</f>
        <v>41.17647058823529</v>
      </c>
      <c r="V18" s="39">
        <f>9/19*100</f>
        <v>47.368421052631575</v>
      </c>
      <c r="W18" s="39">
        <f>15/37*100</f>
        <v>40.54054054054054</v>
      </c>
      <c r="X18" s="39">
        <f>28/75*100</f>
        <v>37.333333333333336</v>
      </c>
      <c r="Y18" s="39">
        <f>14/30*100</f>
        <v>46.666666666666664</v>
      </c>
      <c r="Z18" s="39">
        <f>18/42*100</f>
        <v>42.857142857142854</v>
      </c>
      <c r="AA18" s="203"/>
      <c r="AB18" s="194"/>
      <c r="AC18" s="194"/>
      <c r="AD18" s="194"/>
      <c r="AE18" s="194"/>
      <c r="AF18" s="194"/>
      <c r="AG18" s="194"/>
      <c r="AH18" s="194"/>
      <c r="AI18" s="194"/>
      <c r="AJ18" s="194"/>
      <c r="AK18" s="194"/>
      <c r="AL18" s="194"/>
      <c r="AM18" s="194"/>
      <c r="AN18" s="194"/>
      <c r="AO18" s="194"/>
      <c r="AP18" s="194"/>
      <c r="AQ18" s="194"/>
      <c r="AR18" s="194"/>
      <c r="AS18" s="194"/>
      <c r="AT18" s="194"/>
      <c r="AU18" s="194"/>
      <c r="AV18" s="194"/>
    </row>
    <row r="19" spans="1:48" s="195" customFormat="1" ht="18.75" customHeight="1">
      <c r="A19" s="190">
        <v>8</v>
      </c>
      <c r="B19" s="191" t="s">
        <v>252</v>
      </c>
      <c r="C19" s="192" t="s">
        <v>12</v>
      </c>
      <c r="D19" s="196">
        <v>14.92</v>
      </c>
      <c r="E19" s="11">
        <v>14.7</v>
      </c>
      <c r="F19" s="39">
        <v>14.7</v>
      </c>
      <c r="G19" s="11">
        <v>14.5</v>
      </c>
      <c r="H19" s="39">
        <v>13.7</v>
      </c>
      <c r="I19" s="39">
        <v>18.49</v>
      </c>
      <c r="J19" s="39">
        <v>14.68</v>
      </c>
      <c r="K19" s="39">
        <v>23.35</v>
      </c>
      <c r="L19" s="39">
        <v>12.27</v>
      </c>
      <c r="M19" s="39">
        <v>4.67</v>
      </c>
      <c r="N19" s="39">
        <v>12.93</v>
      </c>
      <c r="O19" s="39">
        <v>14.63</v>
      </c>
      <c r="P19" s="39">
        <v>10.26</v>
      </c>
      <c r="Q19" s="39">
        <v>11.99</v>
      </c>
      <c r="R19" s="39">
        <v>15.3</v>
      </c>
      <c r="S19" s="39">
        <v>17.2</v>
      </c>
      <c r="T19" s="39">
        <v>18.8</v>
      </c>
      <c r="U19" s="39">
        <v>20.59</v>
      </c>
      <c r="V19" s="39">
        <v>12.77</v>
      </c>
      <c r="W19" s="39">
        <v>15.58</v>
      </c>
      <c r="X19" s="39">
        <v>15.28</v>
      </c>
      <c r="Y19" s="39">
        <v>16.08</v>
      </c>
      <c r="Z19" s="39">
        <v>15.18</v>
      </c>
      <c r="AA19" s="205"/>
      <c r="AB19" s="194"/>
      <c r="AC19" s="194"/>
      <c r="AD19" s="194"/>
      <c r="AE19" s="194"/>
      <c r="AF19" s="194"/>
      <c r="AG19" s="194"/>
      <c r="AH19" s="194"/>
      <c r="AI19" s="194"/>
      <c r="AJ19" s="194"/>
      <c r="AK19" s="194"/>
      <c r="AL19" s="194"/>
      <c r="AM19" s="194"/>
      <c r="AN19" s="194"/>
      <c r="AO19" s="194"/>
      <c r="AP19" s="194"/>
      <c r="AQ19" s="194"/>
      <c r="AR19" s="194"/>
      <c r="AS19" s="194"/>
      <c r="AT19" s="194"/>
      <c r="AU19" s="194"/>
      <c r="AV19" s="194"/>
    </row>
    <row r="20" spans="1:48" s="195" customFormat="1" ht="33.75" customHeight="1">
      <c r="A20" s="197"/>
      <c r="B20" s="198" t="s">
        <v>251</v>
      </c>
      <c r="C20" s="199" t="s">
        <v>12</v>
      </c>
      <c r="D20" s="200">
        <v>15.7</v>
      </c>
      <c r="E20" s="11">
        <v>15.5</v>
      </c>
      <c r="F20" s="39">
        <v>15.4</v>
      </c>
      <c r="G20" s="11">
        <v>15.2</v>
      </c>
      <c r="H20" s="39">
        <v>14.16</v>
      </c>
      <c r="I20" s="39">
        <v>18.67</v>
      </c>
      <c r="J20" s="39">
        <v>14.68</v>
      </c>
      <c r="K20" s="39">
        <v>23.35</v>
      </c>
      <c r="L20" s="39">
        <v>12.1</v>
      </c>
      <c r="M20" s="39">
        <v>6.1</v>
      </c>
      <c r="N20" s="39">
        <v>13.7</v>
      </c>
      <c r="O20" s="39">
        <v>14.8</v>
      </c>
      <c r="P20" s="39">
        <v>9.8</v>
      </c>
      <c r="Q20" s="39">
        <v>12.68</v>
      </c>
      <c r="R20" s="39">
        <v>15.3</v>
      </c>
      <c r="S20" s="39">
        <v>17.3</v>
      </c>
      <c r="T20" s="39">
        <v>18.8</v>
      </c>
      <c r="U20" s="39">
        <v>20.6</v>
      </c>
      <c r="V20" s="39">
        <v>12.9</v>
      </c>
      <c r="W20" s="39">
        <v>15.6</v>
      </c>
      <c r="X20" s="39">
        <v>15.3</v>
      </c>
      <c r="Y20" s="39">
        <v>16.84</v>
      </c>
      <c r="Z20" s="39">
        <v>15.18</v>
      </c>
      <c r="AA20" s="206"/>
      <c r="AB20" s="201"/>
      <c r="AC20" s="201"/>
      <c r="AD20" s="201"/>
      <c r="AE20" s="201"/>
      <c r="AF20" s="201"/>
      <c r="AG20" s="201"/>
      <c r="AH20" s="201"/>
      <c r="AI20" s="201"/>
      <c r="AJ20" s="201"/>
      <c r="AK20" s="201"/>
      <c r="AL20" s="201"/>
      <c r="AM20" s="201"/>
      <c r="AN20" s="201"/>
      <c r="AO20" s="201"/>
      <c r="AP20" s="201"/>
      <c r="AQ20" s="201"/>
      <c r="AR20" s="201"/>
      <c r="AS20" s="201"/>
      <c r="AT20" s="201"/>
      <c r="AU20" s="201"/>
      <c r="AV20" s="201"/>
    </row>
    <row r="21" spans="1:48" s="195" customFormat="1" ht="39" customHeight="1">
      <c r="A21" s="190">
        <v>9</v>
      </c>
      <c r="B21" s="191" t="s">
        <v>250</v>
      </c>
      <c r="C21" s="192" t="s">
        <v>12</v>
      </c>
      <c r="D21" s="196">
        <v>30.3</v>
      </c>
      <c r="E21" s="11">
        <v>28.6</v>
      </c>
      <c r="F21" s="39">
        <v>29.3</v>
      </c>
      <c r="G21" s="11">
        <v>28.26</v>
      </c>
      <c r="H21" s="39">
        <v>24.731182795698924</v>
      </c>
      <c r="I21" s="39">
        <v>23.77358490566038</v>
      </c>
      <c r="J21" s="39">
        <v>23.809523809523807</v>
      </c>
      <c r="K21" s="39">
        <v>24.850299401197603</v>
      </c>
      <c r="L21" s="39">
        <v>25</v>
      </c>
      <c r="M21" s="39">
        <v>8.650519031141869</v>
      </c>
      <c r="N21" s="39">
        <v>23.658872077028885</v>
      </c>
      <c r="O21" s="39">
        <v>23.848238482384822</v>
      </c>
      <c r="P21" s="39">
        <v>23.86634844868735</v>
      </c>
      <c r="Q21" s="39">
        <v>29.794520547945208</v>
      </c>
      <c r="R21" s="39">
        <v>27.586206896551722</v>
      </c>
      <c r="S21" s="39">
        <v>34.08239700374532</v>
      </c>
      <c r="T21" s="39">
        <v>39.38356164383562</v>
      </c>
      <c r="U21" s="39">
        <v>39.21568627450981</v>
      </c>
      <c r="V21" s="39">
        <v>25.91240875912409</v>
      </c>
      <c r="W21" s="39">
        <v>38.94472361809046</v>
      </c>
      <c r="X21" s="39">
        <v>36.544850498338874</v>
      </c>
      <c r="Y21" s="39">
        <v>38.90675241157556</v>
      </c>
      <c r="Z21" s="39">
        <v>28.13765182186235</v>
      </c>
      <c r="AA21" s="203"/>
      <c r="AB21" s="194"/>
      <c r="AC21" s="194"/>
      <c r="AD21" s="194"/>
      <c r="AE21" s="194"/>
      <c r="AF21" s="194"/>
      <c r="AG21" s="194"/>
      <c r="AH21" s="194"/>
      <c r="AI21" s="194"/>
      <c r="AJ21" s="194"/>
      <c r="AK21" s="194"/>
      <c r="AL21" s="194"/>
      <c r="AM21" s="194"/>
      <c r="AN21" s="194"/>
      <c r="AO21" s="194"/>
      <c r="AP21" s="194"/>
      <c r="AQ21" s="194"/>
      <c r="AR21" s="194"/>
      <c r="AS21" s="194"/>
      <c r="AT21" s="194"/>
      <c r="AU21" s="194"/>
      <c r="AV21" s="194"/>
    </row>
    <row r="22" spans="1:48" s="195" customFormat="1" ht="29.25" customHeight="1">
      <c r="A22" s="197"/>
      <c r="B22" s="198" t="s">
        <v>324</v>
      </c>
      <c r="C22" s="199" t="s">
        <v>12</v>
      </c>
      <c r="D22" s="200">
        <v>31.9</v>
      </c>
      <c r="E22" s="11">
        <v>30.9</v>
      </c>
      <c r="F22" s="39">
        <v>30.69</v>
      </c>
      <c r="G22" s="11">
        <v>30.1</v>
      </c>
      <c r="H22" s="39">
        <v>26.011560693641616</v>
      </c>
      <c r="I22" s="39">
        <v>24</v>
      </c>
      <c r="J22" s="39">
        <v>23.809523809523807</v>
      </c>
      <c r="K22" s="39">
        <v>24.850299401197603</v>
      </c>
      <c r="L22" s="39">
        <v>25</v>
      </c>
      <c r="M22" s="39">
        <v>13.157894736842104</v>
      </c>
      <c r="N22" s="39">
        <v>25.294117647058822</v>
      </c>
      <c r="O22" s="39">
        <v>25.36231884057971</v>
      </c>
      <c r="P22" s="39">
        <v>25.839793281653744</v>
      </c>
      <c r="Q22" s="39">
        <v>31.521739130434785</v>
      </c>
      <c r="R22" s="39">
        <v>27.586206896551722</v>
      </c>
      <c r="S22" s="39">
        <v>35.826771653543304</v>
      </c>
      <c r="T22" s="39">
        <v>39.38356164383562</v>
      </c>
      <c r="U22" s="39">
        <v>39.21568627450981</v>
      </c>
      <c r="V22" s="39">
        <v>26.199261992619927</v>
      </c>
      <c r="W22" s="39">
        <v>38.94472361809046</v>
      </c>
      <c r="X22" s="39">
        <v>36.625971143174255</v>
      </c>
      <c r="Y22" s="39">
        <v>41.580756013745706</v>
      </c>
      <c r="Z22" s="39">
        <v>28.13765182186235</v>
      </c>
      <c r="AA22" s="206"/>
      <c r="AB22" s="207"/>
      <c r="AC22" s="194"/>
      <c r="AD22" s="194"/>
      <c r="AE22" s="194"/>
      <c r="AF22" s="194"/>
      <c r="AG22" s="194"/>
      <c r="AH22" s="194"/>
      <c r="AI22" s="194"/>
      <c r="AJ22" s="194"/>
      <c r="AK22" s="194"/>
      <c r="AL22" s="194"/>
      <c r="AM22" s="194"/>
      <c r="AN22" s="194"/>
      <c r="AO22" s="194"/>
      <c r="AP22" s="194"/>
      <c r="AQ22" s="194"/>
      <c r="AR22" s="194"/>
      <c r="AS22" s="194"/>
      <c r="AT22" s="194"/>
      <c r="AU22" s="194"/>
      <c r="AV22" s="194"/>
    </row>
    <row r="23" spans="1:48" s="195" customFormat="1" ht="32.25" customHeight="1">
      <c r="A23" s="190">
        <v>10</v>
      </c>
      <c r="B23" s="191" t="s">
        <v>249</v>
      </c>
      <c r="C23" s="192" t="s">
        <v>12</v>
      </c>
      <c r="D23" s="196">
        <f>1206/1549*100</f>
        <v>77.85668173014848</v>
      </c>
      <c r="E23" s="11">
        <v>79.9</v>
      </c>
      <c r="F23" s="39" t="s">
        <v>430</v>
      </c>
      <c r="G23" s="11" t="s">
        <v>430</v>
      </c>
      <c r="H23" s="165">
        <v>92</v>
      </c>
      <c r="I23" s="165">
        <v>87</v>
      </c>
      <c r="J23" s="165">
        <v>96.7</v>
      </c>
      <c r="K23" s="165">
        <v>75.2</v>
      </c>
      <c r="L23" s="165">
        <v>95.1</v>
      </c>
      <c r="M23" s="165">
        <v>100</v>
      </c>
      <c r="N23" s="165">
        <v>96.2</v>
      </c>
      <c r="O23" s="165">
        <v>94.7</v>
      </c>
      <c r="P23" s="165">
        <v>98.5</v>
      </c>
      <c r="Q23" s="165">
        <v>75</v>
      </c>
      <c r="R23" s="165">
        <v>71.4</v>
      </c>
      <c r="S23" s="165">
        <v>85</v>
      </c>
      <c r="T23" s="165">
        <v>35.1</v>
      </c>
      <c r="U23" s="165">
        <v>39.6</v>
      </c>
      <c r="V23" s="165">
        <v>80.5</v>
      </c>
      <c r="W23" s="165">
        <v>90.7</v>
      </c>
      <c r="X23" s="165">
        <v>44.2</v>
      </c>
      <c r="Y23" s="165">
        <v>90.2</v>
      </c>
      <c r="Z23" s="165">
        <v>64.7</v>
      </c>
      <c r="AA23" s="193"/>
      <c r="AB23" s="202">
        <f>AA23/19</f>
        <v>0</v>
      </c>
      <c r="AC23" s="208"/>
      <c r="AD23" s="208"/>
      <c r="AE23" s="208"/>
      <c r="AF23" s="208"/>
      <c r="AG23" s="208"/>
      <c r="AH23" s="208"/>
      <c r="AI23" s="208"/>
      <c r="AJ23" s="208"/>
      <c r="AK23" s="208"/>
      <c r="AL23" s="208"/>
      <c r="AM23" s="208"/>
      <c r="AN23" s="208"/>
      <c r="AO23" s="208"/>
      <c r="AP23" s="208"/>
      <c r="AQ23" s="208"/>
      <c r="AR23" s="208"/>
      <c r="AS23" s="208"/>
      <c r="AT23" s="208"/>
      <c r="AU23" s="208"/>
      <c r="AV23" s="208"/>
    </row>
    <row r="24" spans="1:48" s="189" customFormat="1" ht="21" customHeight="1">
      <c r="A24" s="184" t="s">
        <v>30</v>
      </c>
      <c r="B24" s="185" t="s">
        <v>247</v>
      </c>
      <c r="C24" s="186"/>
      <c r="D24" s="119"/>
      <c r="E24" s="119">
        <f>E27+E26</f>
        <v>21</v>
      </c>
      <c r="F24" s="119">
        <f>F27+F26</f>
        <v>21</v>
      </c>
      <c r="G24" s="119">
        <f>G27+G26</f>
        <v>21</v>
      </c>
      <c r="H24" s="163"/>
      <c r="I24" s="163"/>
      <c r="J24" s="163"/>
      <c r="K24" s="163"/>
      <c r="L24" s="163"/>
      <c r="M24" s="163"/>
      <c r="N24" s="163"/>
      <c r="O24" s="163"/>
      <c r="P24" s="163"/>
      <c r="Q24" s="163"/>
      <c r="R24" s="163"/>
      <c r="S24" s="163"/>
      <c r="T24" s="163"/>
      <c r="U24" s="163"/>
      <c r="V24" s="163"/>
      <c r="W24" s="163"/>
      <c r="X24" s="163"/>
      <c r="Y24" s="163"/>
      <c r="Z24" s="163"/>
      <c r="AA24" s="209"/>
      <c r="AB24" s="188"/>
      <c r="AC24" s="188"/>
      <c r="AD24" s="188"/>
      <c r="AE24" s="188"/>
      <c r="AF24" s="188"/>
      <c r="AG24" s="188"/>
      <c r="AH24" s="188"/>
      <c r="AI24" s="188"/>
      <c r="AJ24" s="188"/>
      <c r="AK24" s="188"/>
      <c r="AL24" s="188"/>
      <c r="AM24" s="188"/>
      <c r="AN24" s="188"/>
      <c r="AO24" s="188"/>
      <c r="AP24" s="188"/>
      <c r="AQ24" s="188"/>
      <c r="AR24" s="188"/>
      <c r="AS24" s="188"/>
      <c r="AT24" s="188"/>
      <c r="AU24" s="188"/>
      <c r="AV24" s="188"/>
    </row>
    <row r="25" spans="1:48" s="195" customFormat="1" ht="21" customHeight="1">
      <c r="A25" s="197" t="s">
        <v>6</v>
      </c>
      <c r="B25" s="198" t="s">
        <v>331</v>
      </c>
      <c r="C25" s="199"/>
      <c r="D25" s="210"/>
      <c r="E25" s="164"/>
      <c r="F25" s="165"/>
      <c r="G25" s="164"/>
      <c r="H25" s="165"/>
      <c r="I25" s="165"/>
      <c r="J25" s="165"/>
      <c r="K25" s="165"/>
      <c r="L25" s="165"/>
      <c r="M25" s="165"/>
      <c r="N25" s="165"/>
      <c r="O25" s="165"/>
      <c r="P25" s="165"/>
      <c r="Q25" s="165"/>
      <c r="R25" s="165"/>
      <c r="S25" s="165"/>
      <c r="T25" s="165"/>
      <c r="U25" s="165"/>
      <c r="V25" s="165"/>
      <c r="W25" s="165"/>
      <c r="X25" s="165"/>
      <c r="Y25" s="165"/>
      <c r="Z25" s="165"/>
      <c r="AA25" s="211"/>
      <c r="AB25" s="201"/>
      <c r="AC25" s="201"/>
      <c r="AD25" s="201"/>
      <c r="AE25" s="201"/>
      <c r="AF25" s="201"/>
      <c r="AG25" s="201"/>
      <c r="AH25" s="201"/>
      <c r="AI25" s="201"/>
      <c r="AJ25" s="201"/>
      <c r="AK25" s="201"/>
      <c r="AL25" s="201"/>
      <c r="AM25" s="201"/>
      <c r="AN25" s="201"/>
      <c r="AO25" s="201"/>
      <c r="AP25" s="201"/>
      <c r="AQ25" s="201"/>
      <c r="AR25" s="201"/>
      <c r="AS25" s="201"/>
      <c r="AT25" s="201"/>
      <c r="AU25" s="201"/>
      <c r="AV25" s="201"/>
    </row>
    <row r="26" spans="1:48" s="195" customFormat="1" ht="21" customHeight="1">
      <c r="A26" s="190">
        <v>1</v>
      </c>
      <c r="B26" s="191" t="s">
        <v>332</v>
      </c>
      <c r="C26" s="192" t="s">
        <v>333</v>
      </c>
      <c r="D26" s="164"/>
      <c r="E26" s="164">
        <v>1</v>
      </c>
      <c r="F26" s="165">
        <v>1</v>
      </c>
      <c r="G26" s="164">
        <v>1</v>
      </c>
      <c r="H26" s="165">
        <v>0</v>
      </c>
      <c r="I26" s="165">
        <v>0</v>
      </c>
      <c r="J26" s="165">
        <v>0</v>
      </c>
      <c r="K26" s="165">
        <v>0</v>
      </c>
      <c r="L26" s="165">
        <v>0</v>
      </c>
      <c r="M26" s="165">
        <v>0</v>
      </c>
      <c r="N26" s="165">
        <v>0</v>
      </c>
      <c r="O26" s="165">
        <v>0</v>
      </c>
      <c r="P26" s="165">
        <v>0</v>
      </c>
      <c r="Q26" s="165">
        <v>0</v>
      </c>
      <c r="R26" s="165">
        <v>0</v>
      </c>
      <c r="S26" s="165">
        <v>0</v>
      </c>
      <c r="T26" s="165">
        <v>0</v>
      </c>
      <c r="U26" s="165">
        <v>0</v>
      </c>
      <c r="V26" s="165">
        <v>0</v>
      </c>
      <c r="W26" s="165">
        <v>0</v>
      </c>
      <c r="X26" s="165">
        <v>0</v>
      </c>
      <c r="Y26" s="165">
        <v>1</v>
      </c>
      <c r="Z26" s="165">
        <v>0</v>
      </c>
      <c r="AA26" s="166"/>
      <c r="AB26" s="194"/>
      <c r="AC26" s="194"/>
      <c r="AD26" s="194"/>
      <c r="AE26" s="194"/>
      <c r="AF26" s="194"/>
      <c r="AG26" s="194"/>
      <c r="AH26" s="194"/>
      <c r="AI26" s="194"/>
      <c r="AJ26" s="194"/>
      <c r="AK26" s="194"/>
      <c r="AL26" s="194"/>
      <c r="AM26" s="194"/>
      <c r="AN26" s="194"/>
      <c r="AO26" s="194"/>
      <c r="AP26" s="194"/>
      <c r="AQ26" s="194"/>
      <c r="AR26" s="194"/>
      <c r="AS26" s="194"/>
      <c r="AT26" s="194"/>
      <c r="AU26" s="194"/>
      <c r="AV26" s="194"/>
    </row>
    <row r="27" spans="1:48" s="195" customFormat="1" ht="21" customHeight="1">
      <c r="A27" s="197" t="s">
        <v>6</v>
      </c>
      <c r="B27" s="198" t="s">
        <v>339</v>
      </c>
      <c r="C27" s="199"/>
      <c r="D27" s="210"/>
      <c r="E27" s="164">
        <f>E28+E29+E30</f>
        <v>20</v>
      </c>
      <c r="F27" s="164">
        <f>F28+F29+F30</f>
        <v>20</v>
      </c>
      <c r="G27" s="164">
        <f>G28+G29+G30</f>
        <v>20</v>
      </c>
      <c r="H27" s="164"/>
      <c r="I27" s="164"/>
      <c r="J27" s="164"/>
      <c r="K27" s="164"/>
      <c r="L27" s="164"/>
      <c r="M27" s="164"/>
      <c r="N27" s="164"/>
      <c r="O27" s="164"/>
      <c r="P27" s="164"/>
      <c r="Q27" s="164"/>
      <c r="R27" s="164"/>
      <c r="S27" s="164"/>
      <c r="T27" s="164"/>
      <c r="U27" s="164"/>
      <c r="V27" s="164"/>
      <c r="W27" s="164"/>
      <c r="X27" s="164"/>
      <c r="Y27" s="164"/>
      <c r="Z27" s="164"/>
      <c r="AA27" s="211"/>
      <c r="AB27" s="201"/>
      <c r="AC27" s="201"/>
      <c r="AD27" s="201"/>
      <c r="AE27" s="201"/>
      <c r="AF27" s="201"/>
      <c r="AG27" s="201"/>
      <c r="AH27" s="201"/>
      <c r="AI27" s="201"/>
      <c r="AJ27" s="201"/>
      <c r="AK27" s="201"/>
      <c r="AL27" s="201"/>
      <c r="AM27" s="201"/>
      <c r="AN27" s="201"/>
      <c r="AO27" s="201"/>
      <c r="AP27" s="201"/>
      <c r="AQ27" s="201"/>
      <c r="AR27" s="201"/>
      <c r="AS27" s="201"/>
      <c r="AT27" s="201"/>
      <c r="AU27" s="201"/>
      <c r="AV27" s="201"/>
    </row>
    <row r="28" spans="1:48" s="195" customFormat="1" ht="21" customHeight="1">
      <c r="A28" s="190">
        <v>1</v>
      </c>
      <c r="B28" s="191" t="s">
        <v>246</v>
      </c>
      <c r="C28" s="192" t="s">
        <v>245</v>
      </c>
      <c r="D28" s="164"/>
      <c r="E28" s="164">
        <v>1</v>
      </c>
      <c r="F28" s="165">
        <v>1</v>
      </c>
      <c r="G28" s="164">
        <v>1</v>
      </c>
      <c r="H28" s="165"/>
      <c r="I28" s="165"/>
      <c r="J28" s="165"/>
      <c r="K28" s="165"/>
      <c r="L28" s="165"/>
      <c r="M28" s="165"/>
      <c r="N28" s="165"/>
      <c r="O28" s="165"/>
      <c r="P28" s="165"/>
      <c r="Q28" s="165"/>
      <c r="R28" s="165"/>
      <c r="S28" s="165"/>
      <c r="T28" s="165"/>
      <c r="U28" s="165"/>
      <c r="V28" s="165"/>
      <c r="W28" s="165"/>
      <c r="X28" s="165"/>
      <c r="Y28" s="165"/>
      <c r="Z28" s="165"/>
      <c r="AA28" s="166"/>
      <c r="AB28" s="194"/>
      <c r="AC28" s="194"/>
      <c r="AD28" s="194"/>
      <c r="AE28" s="194"/>
      <c r="AF28" s="194"/>
      <c r="AG28" s="194"/>
      <c r="AH28" s="194"/>
      <c r="AI28" s="194"/>
      <c r="AJ28" s="194"/>
      <c r="AK28" s="194"/>
      <c r="AL28" s="194"/>
      <c r="AM28" s="194"/>
      <c r="AN28" s="194"/>
      <c r="AO28" s="194"/>
      <c r="AP28" s="194"/>
      <c r="AQ28" s="194"/>
      <c r="AR28" s="194"/>
      <c r="AS28" s="194"/>
      <c r="AT28" s="194"/>
      <c r="AU28" s="194"/>
      <c r="AV28" s="194"/>
    </row>
    <row r="29" spans="1:48" s="195" customFormat="1" ht="21" customHeight="1">
      <c r="A29" s="190">
        <v>2</v>
      </c>
      <c r="B29" s="191" t="s">
        <v>244</v>
      </c>
      <c r="C29" s="192" t="s">
        <v>243</v>
      </c>
      <c r="D29" s="164"/>
      <c r="E29" s="164"/>
      <c r="F29" s="165"/>
      <c r="G29" s="164"/>
      <c r="H29" s="165"/>
      <c r="I29" s="165"/>
      <c r="J29" s="165"/>
      <c r="K29" s="165"/>
      <c r="L29" s="165"/>
      <c r="M29" s="165"/>
      <c r="N29" s="165"/>
      <c r="O29" s="165"/>
      <c r="P29" s="165"/>
      <c r="Q29" s="165"/>
      <c r="R29" s="165"/>
      <c r="S29" s="165"/>
      <c r="T29" s="165"/>
      <c r="U29" s="165"/>
      <c r="V29" s="165"/>
      <c r="W29" s="165"/>
      <c r="X29" s="165"/>
      <c r="Y29" s="165"/>
      <c r="Z29" s="165"/>
      <c r="AA29" s="166"/>
      <c r="AB29" s="194"/>
      <c r="AC29" s="194"/>
      <c r="AD29" s="194"/>
      <c r="AE29" s="194"/>
      <c r="AF29" s="194"/>
      <c r="AG29" s="194"/>
      <c r="AH29" s="194"/>
      <c r="AI29" s="194"/>
      <c r="AJ29" s="194"/>
      <c r="AK29" s="194"/>
      <c r="AL29" s="194"/>
      <c r="AM29" s="194"/>
      <c r="AN29" s="194"/>
      <c r="AO29" s="194"/>
      <c r="AP29" s="194"/>
      <c r="AQ29" s="194"/>
      <c r="AR29" s="194"/>
      <c r="AS29" s="194"/>
      <c r="AT29" s="194"/>
      <c r="AU29" s="194"/>
      <c r="AV29" s="194"/>
    </row>
    <row r="30" spans="1:48" s="195" customFormat="1" ht="21" customHeight="1">
      <c r="A30" s="190">
        <v>3</v>
      </c>
      <c r="B30" s="191" t="s">
        <v>242</v>
      </c>
      <c r="C30" s="192" t="s">
        <v>241</v>
      </c>
      <c r="D30" s="164"/>
      <c r="E30" s="164">
        <v>19</v>
      </c>
      <c r="F30" s="165">
        <v>19</v>
      </c>
      <c r="G30" s="164">
        <v>19</v>
      </c>
      <c r="H30" s="165"/>
      <c r="I30" s="165"/>
      <c r="J30" s="165"/>
      <c r="K30" s="165"/>
      <c r="L30" s="165"/>
      <c r="M30" s="165"/>
      <c r="N30" s="165"/>
      <c r="O30" s="165"/>
      <c r="P30" s="165"/>
      <c r="Q30" s="165"/>
      <c r="R30" s="165"/>
      <c r="S30" s="165"/>
      <c r="T30" s="165"/>
      <c r="U30" s="165"/>
      <c r="V30" s="165"/>
      <c r="W30" s="165"/>
      <c r="X30" s="165"/>
      <c r="Y30" s="165"/>
      <c r="Z30" s="165"/>
      <c r="AA30" s="166"/>
      <c r="AB30" s="194"/>
      <c r="AC30" s="194"/>
      <c r="AD30" s="194"/>
      <c r="AE30" s="194"/>
      <c r="AF30" s="194"/>
      <c r="AG30" s="194"/>
      <c r="AH30" s="194"/>
      <c r="AI30" s="194"/>
      <c r="AJ30" s="194"/>
      <c r="AK30" s="194"/>
      <c r="AL30" s="194"/>
      <c r="AM30" s="194"/>
      <c r="AN30" s="194"/>
      <c r="AO30" s="194"/>
      <c r="AP30" s="194"/>
      <c r="AQ30" s="194"/>
      <c r="AR30" s="194"/>
      <c r="AS30" s="194"/>
      <c r="AT30" s="194"/>
      <c r="AU30" s="194"/>
      <c r="AV30" s="194"/>
    </row>
    <row r="31" spans="1:48" s="195" customFormat="1" ht="21" customHeight="1">
      <c r="A31" s="190">
        <v>4</v>
      </c>
      <c r="B31" s="191" t="s">
        <v>240</v>
      </c>
      <c r="C31" s="192" t="s">
        <v>12</v>
      </c>
      <c r="D31" s="164"/>
      <c r="E31" s="164">
        <v>100</v>
      </c>
      <c r="F31" s="165">
        <v>19</v>
      </c>
      <c r="G31" s="164">
        <v>19</v>
      </c>
      <c r="H31" s="165"/>
      <c r="I31" s="165"/>
      <c r="J31" s="165"/>
      <c r="K31" s="165"/>
      <c r="L31" s="165"/>
      <c r="M31" s="165"/>
      <c r="N31" s="165"/>
      <c r="O31" s="165"/>
      <c r="P31" s="165"/>
      <c r="Q31" s="165"/>
      <c r="R31" s="165"/>
      <c r="S31" s="165"/>
      <c r="T31" s="165"/>
      <c r="U31" s="165"/>
      <c r="V31" s="165"/>
      <c r="W31" s="165"/>
      <c r="X31" s="165"/>
      <c r="Y31" s="165"/>
      <c r="Z31" s="165"/>
      <c r="AA31" s="166"/>
      <c r="AB31" s="194"/>
      <c r="AC31" s="194"/>
      <c r="AD31" s="194"/>
      <c r="AE31" s="194"/>
      <c r="AF31" s="194"/>
      <c r="AG31" s="194"/>
      <c r="AH31" s="194"/>
      <c r="AI31" s="194"/>
      <c r="AJ31" s="194"/>
      <c r="AK31" s="194"/>
      <c r="AL31" s="194"/>
      <c r="AM31" s="194"/>
      <c r="AN31" s="194"/>
      <c r="AO31" s="194"/>
      <c r="AP31" s="194"/>
      <c r="AQ31" s="194"/>
      <c r="AR31" s="194"/>
      <c r="AS31" s="194"/>
      <c r="AT31" s="194"/>
      <c r="AU31" s="194"/>
      <c r="AV31" s="194"/>
    </row>
    <row r="32" spans="1:48" s="189" customFormat="1" ht="21" customHeight="1">
      <c r="A32" s="184" t="s">
        <v>45</v>
      </c>
      <c r="B32" s="185" t="s">
        <v>239</v>
      </c>
      <c r="C32" s="186" t="s">
        <v>231</v>
      </c>
      <c r="D32" s="119"/>
      <c r="E32" s="119">
        <f>E38+E40+E35</f>
        <v>312</v>
      </c>
      <c r="F32" s="119">
        <v>312</v>
      </c>
      <c r="G32" s="119">
        <v>312</v>
      </c>
      <c r="H32" s="163"/>
      <c r="I32" s="163"/>
      <c r="J32" s="163"/>
      <c r="K32" s="163"/>
      <c r="L32" s="163"/>
      <c r="M32" s="163"/>
      <c r="N32" s="163"/>
      <c r="O32" s="163"/>
      <c r="P32" s="163"/>
      <c r="Q32" s="163"/>
      <c r="R32" s="163"/>
      <c r="S32" s="163"/>
      <c r="T32" s="163"/>
      <c r="U32" s="163"/>
      <c r="V32" s="163"/>
      <c r="W32" s="163"/>
      <c r="X32" s="163"/>
      <c r="Y32" s="163"/>
      <c r="Z32" s="163"/>
      <c r="AA32" s="209"/>
      <c r="AB32" s="212"/>
      <c r="AC32" s="188"/>
      <c r="AD32" s="188"/>
      <c r="AE32" s="188"/>
      <c r="AF32" s="188"/>
      <c r="AG32" s="188"/>
      <c r="AH32" s="188"/>
      <c r="AI32" s="188"/>
      <c r="AJ32" s="188"/>
      <c r="AK32" s="188"/>
      <c r="AL32" s="188"/>
      <c r="AM32" s="188"/>
      <c r="AN32" s="188"/>
      <c r="AO32" s="188"/>
      <c r="AP32" s="188"/>
      <c r="AQ32" s="188"/>
      <c r="AR32" s="188"/>
      <c r="AS32" s="188"/>
      <c r="AT32" s="188"/>
      <c r="AU32" s="188"/>
      <c r="AV32" s="188"/>
    </row>
    <row r="33" spans="1:48" s="195" customFormat="1" ht="21" customHeight="1">
      <c r="A33" s="197"/>
      <c r="B33" s="198" t="s">
        <v>238</v>
      </c>
      <c r="C33" s="199" t="s">
        <v>231</v>
      </c>
      <c r="D33" s="210"/>
      <c r="E33" s="164">
        <f>+E35+E37</f>
        <v>255</v>
      </c>
      <c r="F33" s="164">
        <v>255</v>
      </c>
      <c r="G33" s="164">
        <v>255</v>
      </c>
      <c r="H33" s="165"/>
      <c r="I33" s="165"/>
      <c r="J33" s="165"/>
      <c r="K33" s="165"/>
      <c r="L33" s="165"/>
      <c r="M33" s="165"/>
      <c r="N33" s="165"/>
      <c r="O33" s="165"/>
      <c r="P33" s="165"/>
      <c r="Q33" s="165"/>
      <c r="R33" s="165"/>
      <c r="S33" s="165"/>
      <c r="T33" s="165"/>
      <c r="U33" s="165"/>
      <c r="V33" s="165"/>
      <c r="W33" s="165"/>
      <c r="X33" s="165"/>
      <c r="Y33" s="165"/>
      <c r="Z33" s="165"/>
      <c r="AA33" s="166"/>
      <c r="AB33" s="194"/>
      <c r="AC33" s="194"/>
      <c r="AD33" s="194"/>
      <c r="AE33" s="194"/>
      <c r="AF33" s="194"/>
      <c r="AG33" s="194"/>
      <c r="AH33" s="194"/>
      <c r="AI33" s="194"/>
      <c r="AJ33" s="194"/>
      <c r="AK33" s="194"/>
      <c r="AL33" s="194"/>
      <c r="AM33" s="194"/>
      <c r="AN33" s="194"/>
      <c r="AO33" s="194"/>
      <c r="AP33" s="194"/>
      <c r="AQ33" s="194"/>
      <c r="AR33" s="194"/>
      <c r="AS33" s="194"/>
      <c r="AT33" s="194"/>
      <c r="AU33" s="194"/>
      <c r="AV33" s="194"/>
    </row>
    <row r="34" spans="1:48" s="195" customFormat="1" ht="21" customHeight="1">
      <c r="A34" s="197"/>
      <c r="B34" s="198" t="s">
        <v>237</v>
      </c>
      <c r="C34" s="199" t="s">
        <v>228</v>
      </c>
      <c r="D34" s="210"/>
      <c r="E34" s="164">
        <f>+E33/(E57/10000)</f>
        <v>27.18260313399424</v>
      </c>
      <c r="F34" s="164">
        <v>27.18260313399424</v>
      </c>
      <c r="G34" s="164">
        <v>27.18260313399424</v>
      </c>
      <c r="H34" s="165"/>
      <c r="I34" s="165"/>
      <c r="J34" s="165"/>
      <c r="K34" s="165"/>
      <c r="L34" s="165"/>
      <c r="M34" s="165"/>
      <c r="N34" s="165"/>
      <c r="O34" s="165"/>
      <c r="P34" s="165"/>
      <c r="Q34" s="165"/>
      <c r="R34" s="165"/>
      <c r="S34" s="165"/>
      <c r="T34" s="165"/>
      <c r="U34" s="165"/>
      <c r="V34" s="165"/>
      <c r="W34" s="165"/>
      <c r="X34" s="165"/>
      <c r="Y34" s="165"/>
      <c r="Z34" s="165"/>
      <c r="AA34" s="166"/>
      <c r="AB34" s="201"/>
      <c r="AC34" s="201"/>
      <c r="AD34" s="201"/>
      <c r="AE34" s="201"/>
      <c r="AF34" s="201"/>
      <c r="AG34" s="201"/>
      <c r="AH34" s="201"/>
      <c r="AI34" s="201"/>
      <c r="AJ34" s="201"/>
      <c r="AK34" s="201"/>
      <c r="AL34" s="201"/>
      <c r="AM34" s="201"/>
      <c r="AN34" s="201"/>
      <c r="AO34" s="201"/>
      <c r="AP34" s="201"/>
      <c r="AQ34" s="201"/>
      <c r="AR34" s="201"/>
      <c r="AS34" s="201"/>
      <c r="AT34" s="201"/>
      <c r="AU34" s="201"/>
      <c r="AV34" s="201"/>
    </row>
    <row r="35" spans="1:48" s="195" customFormat="1" ht="21" customHeight="1">
      <c r="A35" s="190">
        <v>1</v>
      </c>
      <c r="B35" s="191" t="s">
        <v>236</v>
      </c>
      <c r="C35" s="192" t="s">
        <v>231</v>
      </c>
      <c r="D35" s="164"/>
      <c r="E35" s="164">
        <f>E36</f>
        <v>20</v>
      </c>
      <c r="F35" s="165">
        <v>20</v>
      </c>
      <c r="G35" s="165">
        <v>20</v>
      </c>
      <c r="H35" s="165"/>
      <c r="I35" s="165"/>
      <c r="J35" s="165"/>
      <c r="K35" s="165"/>
      <c r="L35" s="165"/>
      <c r="M35" s="165"/>
      <c r="N35" s="165"/>
      <c r="O35" s="165"/>
      <c r="P35" s="165"/>
      <c r="Q35" s="165"/>
      <c r="R35" s="165"/>
      <c r="S35" s="165"/>
      <c r="T35" s="165"/>
      <c r="U35" s="165"/>
      <c r="V35" s="165"/>
      <c r="W35" s="165"/>
      <c r="X35" s="165"/>
      <c r="Y35" s="165"/>
      <c r="Z35" s="165"/>
      <c r="AA35" s="166"/>
      <c r="AB35" s="213"/>
      <c r="AC35" s="213"/>
      <c r="AD35" s="213"/>
      <c r="AE35" s="213"/>
      <c r="AF35" s="213"/>
      <c r="AG35" s="213"/>
      <c r="AH35" s="213"/>
      <c r="AI35" s="213"/>
      <c r="AJ35" s="213"/>
      <c r="AK35" s="213"/>
      <c r="AL35" s="213"/>
      <c r="AM35" s="213"/>
      <c r="AN35" s="213"/>
      <c r="AO35" s="213"/>
      <c r="AP35" s="213"/>
      <c r="AQ35" s="213"/>
      <c r="AR35" s="213"/>
      <c r="AS35" s="213"/>
      <c r="AT35" s="213"/>
      <c r="AU35" s="213"/>
      <c r="AV35" s="213"/>
    </row>
    <row r="36" spans="1:48" s="195" customFormat="1" ht="21" customHeight="1">
      <c r="A36" s="190" t="s">
        <v>338</v>
      </c>
      <c r="B36" s="191" t="s">
        <v>235</v>
      </c>
      <c r="C36" s="192" t="s">
        <v>231</v>
      </c>
      <c r="D36" s="164"/>
      <c r="E36" s="164">
        <v>20</v>
      </c>
      <c r="F36" s="165">
        <v>20</v>
      </c>
      <c r="G36" s="165">
        <v>20</v>
      </c>
      <c r="H36" s="165"/>
      <c r="I36" s="165"/>
      <c r="J36" s="165"/>
      <c r="K36" s="165"/>
      <c r="L36" s="165"/>
      <c r="M36" s="165">
        <v>0</v>
      </c>
      <c r="N36" s="165"/>
      <c r="O36" s="165"/>
      <c r="P36" s="165"/>
      <c r="Q36" s="165"/>
      <c r="R36" s="165"/>
      <c r="S36" s="165"/>
      <c r="T36" s="165"/>
      <c r="U36" s="165"/>
      <c r="V36" s="165"/>
      <c r="W36" s="165"/>
      <c r="X36" s="165"/>
      <c r="Y36" s="165"/>
      <c r="Z36" s="165"/>
      <c r="AA36" s="166"/>
      <c r="AB36" s="208"/>
      <c r="AC36" s="208"/>
      <c r="AD36" s="208"/>
      <c r="AE36" s="208"/>
      <c r="AF36" s="208"/>
      <c r="AG36" s="208"/>
      <c r="AH36" s="208"/>
      <c r="AI36" s="208"/>
      <c r="AJ36" s="208"/>
      <c r="AK36" s="208"/>
      <c r="AL36" s="208"/>
      <c r="AM36" s="208"/>
      <c r="AN36" s="208"/>
      <c r="AO36" s="208"/>
      <c r="AP36" s="208"/>
      <c r="AQ36" s="208"/>
      <c r="AR36" s="208"/>
      <c r="AS36" s="208"/>
      <c r="AT36" s="208"/>
      <c r="AU36" s="208"/>
      <c r="AV36" s="208"/>
    </row>
    <row r="37" spans="1:48" s="195" customFormat="1" ht="21" customHeight="1">
      <c r="A37" s="190">
        <v>2</v>
      </c>
      <c r="B37" s="191" t="s">
        <v>234</v>
      </c>
      <c r="C37" s="192" t="s">
        <v>231</v>
      </c>
      <c r="D37" s="164"/>
      <c r="E37" s="164">
        <v>235</v>
      </c>
      <c r="F37" s="165">
        <v>235</v>
      </c>
      <c r="G37" s="164">
        <v>235</v>
      </c>
      <c r="H37" s="165"/>
      <c r="I37" s="165"/>
      <c r="J37" s="165"/>
      <c r="K37" s="165"/>
      <c r="L37" s="165"/>
      <c r="M37" s="165"/>
      <c r="N37" s="165"/>
      <c r="O37" s="165"/>
      <c r="P37" s="165"/>
      <c r="Q37" s="165"/>
      <c r="R37" s="165"/>
      <c r="S37" s="165"/>
      <c r="T37" s="165"/>
      <c r="U37" s="165"/>
      <c r="V37" s="165"/>
      <c r="W37" s="165"/>
      <c r="X37" s="165"/>
      <c r="Y37" s="165"/>
      <c r="Z37" s="165"/>
      <c r="AA37" s="166"/>
      <c r="AB37" s="194"/>
      <c r="AC37" s="194"/>
      <c r="AD37" s="194"/>
      <c r="AE37" s="194"/>
      <c r="AF37" s="194"/>
      <c r="AG37" s="194"/>
      <c r="AH37" s="194"/>
      <c r="AI37" s="194"/>
      <c r="AJ37" s="194"/>
      <c r="AK37" s="194"/>
      <c r="AL37" s="194"/>
      <c r="AM37" s="194"/>
      <c r="AN37" s="194"/>
      <c r="AO37" s="194"/>
      <c r="AP37" s="194"/>
      <c r="AQ37" s="194"/>
      <c r="AR37" s="194"/>
      <c r="AS37" s="194"/>
      <c r="AT37" s="194"/>
      <c r="AU37" s="194"/>
      <c r="AV37" s="194"/>
    </row>
    <row r="38" spans="1:48" s="195" customFormat="1" ht="21" customHeight="1">
      <c r="A38" s="190" t="s">
        <v>338</v>
      </c>
      <c r="B38" s="191" t="s">
        <v>233</v>
      </c>
      <c r="C38" s="192" t="s">
        <v>231</v>
      </c>
      <c r="D38" s="164"/>
      <c r="E38" s="164">
        <v>235</v>
      </c>
      <c r="F38" s="165">
        <v>235</v>
      </c>
      <c r="G38" s="164">
        <v>235</v>
      </c>
      <c r="H38" s="165"/>
      <c r="I38" s="165"/>
      <c r="J38" s="165"/>
      <c r="K38" s="165"/>
      <c r="L38" s="165"/>
      <c r="M38" s="165"/>
      <c r="N38" s="165"/>
      <c r="O38" s="165"/>
      <c r="P38" s="165"/>
      <c r="Q38" s="165"/>
      <c r="R38" s="165"/>
      <c r="S38" s="165"/>
      <c r="T38" s="165"/>
      <c r="U38" s="165"/>
      <c r="V38" s="165"/>
      <c r="W38" s="165"/>
      <c r="X38" s="165"/>
      <c r="Y38" s="165"/>
      <c r="Z38" s="165"/>
      <c r="AA38" s="166"/>
      <c r="AB38" s="194"/>
      <c r="AC38" s="194"/>
      <c r="AD38" s="194"/>
      <c r="AE38" s="194"/>
      <c r="AF38" s="194"/>
      <c r="AG38" s="194"/>
      <c r="AH38" s="194"/>
      <c r="AI38" s="194"/>
      <c r="AJ38" s="194"/>
      <c r="AK38" s="194"/>
      <c r="AL38" s="194"/>
      <c r="AM38" s="194"/>
      <c r="AN38" s="194"/>
      <c r="AO38" s="194"/>
      <c r="AP38" s="194"/>
      <c r="AQ38" s="194"/>
      <c r="AR38" s="194"/>
      <c r="AS38" s="194"/>
      <c r="AT38" s="194"/>
      <c r="AU38" s="194"/>
      <c r="AV38" s="194"/>
    </row>
    <row r="39" spans="1:48" s="195" customFormat="1" ht="21" customHeight="1">
      <c r="A39" s="190" t="s">
        <v>338</v>
      </c>
      <c r="B39" s="191" t="s">
        <v>232</v>
      </c>
      <c r="C39" s="192" t="s">
        <v>231</v>
      </c>
      <c r="D39" s="164"/>
      <c r="E39" s="164"/>
      <c r="F39" s="165">
        <v>0</v>
      </c>
      <c r="G39" s="164">
        <v>0</v>
      </c>
      <c r="H39" s="165"/>
      <c r="I39" s="165"/>
      <c r="J39" s="165"/>
      <c r="K39" s="165"/>
      <c r="L39" s="165"/>
      <c r="M39" s="165"/>
      <c r="N39" s="165"/>
      <c r="O39" s="165"/>
      <c r="P39" s="165"/>
      <c r="Q39" s="165"/>
      <c r="R39" s="165"/>
      <c r="S39" s="165"/>
      <c r="T39" s="165"/>
      <c r="U39" s="165"/>
      <c r="V39" s="165"/>
      <c r="W39" s="165"/>
      <c r="X39" s="165"/>
      <c r="Y39" s="165"/>
      <c r="Z39" s="165"/>
      <c r="AA39" s="166"/>
      <c r="AB39" s="194"/>
      <c r="AC39" s="194"/>
      <c r="AD39" s="194"/>
      <c r="AE39" s="194"/>
      <c r="AF39" s="194"/>
      <c r="AG39" s="194"/>
      <c r="AH39" s="194"/>
      <c r="AI39" s="194"/>
      <c r="AJ39" s="194"/>
      <c r="AK39" s="194"/>
      <c r="AL39" s="194"/>
      <c r="AM39" s="194"/>
      <c r="AN39" s="194"/>
      <c r="AO39" s="194"/>
      <c r="AP39" s="194"/>
      <c r="AQ39" s="194"/>
      <c r="AR39" s="194"/>
      <c r="AS39" s="194"/>
      <c r="AT39" s="194"/>
      <c r="AU39" s="194"/>
      <c r="AV39" s="194"/>
    </row>
    <row r="40" spans="1:48" s="195" customFormat="1" ht="21" customHeight="1">
      <c r="A40" s="190" t="s">
        <v>338</v>
      </c>
      <c r="B40" s="191" t="s">
        <v>449</v>
      </c>
      <c r="C40" s="192" t="s">
        <v>231</v>
      </c>
      <c r="D40" s="164"/>
      <c r="E40" s="164">
        <v>57</v>
      </c>
      <c r="F40" s="165">
        <v>57</v>
      </c>
      <c r="G40" s="164">
        <v>57</v>
      </c>
      <c r="H40" s="165"/>
      <c r="I40" s="165"/>
      <c r="J40" s="165"/>
      <c r="K40" s="165"/>
      <c r="L40" s="165"/>
      <c r="M40" s="165"/>
      <c r="N40" s="165"/>
      <c r="O40" s="165"/>
      <c r="P40" s="165"/>
      <c r="Q40" s="165"/>
      <c r="R40" s="165"/>
      <c r="S40" s="165"/>
      <c r="T40" s="165"/>
      <c r="U40" s="165"/>
      <c r="V40" s="165"/>
      <c r="W40" s="165"/>
      <c r="X40" s="165"/>
      <c r="Y40" s="165"/>
      <c r="Z40" s="165"/>
      <c r="AA40" s="166"/>
      <c r="AB40" s="194"/>
      <c r="AC40" s="194"/>
      <c r="AD40" s="194"/>
      <c r="AE40" s="194"/>
      <c r="AF40" s="194"/>
      <c r="AG40" s="194"/>
      <c r="AH40" s="194"/>
      <c r="AI40" s="194"/>
      <c r="AJ40" s="194"/>
      <c r="AK40" s="194"/>
      <c r="AL40" s="194"/>
      <c r="AM40" s="194"/>
      <c r="AN40" s="194"/>
      <c r="AO40" s="194"/>
      <c r="AP40" s="194"/>
      <c r="AQ40" s="194"/>
      <c r="AR40" s="194"/>
      <c r="AS40" s="194"/>
      <c r="AT40" s="194"/>
      <c r="AU40" s="194"/>
      <c r="AV40" s="194"/>
    </row>
    <row r="41" spans="1:48" s="189" customFormat="1" ht="21" customHeight="1">
      <c r="A41" s="184" t="s">
        <v>48</v>
      </c>
      <c r="B41" s="185" t="s">
        <v>364</v>
      </c>
      <c r="C41" s="186"/>
      <c r="D41" s="119"/>
      <c r="E41" s="119"/>
      <c r="F41" s="163"/>
      <c r="G41" s="119"/>
      <c r="H41" s="163"/>
      <c r="I41" s="163"/>
      <c r="J41" s="163"/>
      <c r="K41" s="163"/>
      <c r="L41" s="163"/>
      <c r="M41" s="163"/>
      <c r="N41" s="163"/>
      <c r="O41" s="163"/>
      <c r="P41" s="163"/>
      <c r="Q41" s="163"/>
      <c r="R41" s="163"/>
      <c r="S41" s="163"/>
      <c r="T41" s="163"/>
      <c r="U41" s="163"/>
      <c r="V41" s="163"/>
      <c r="W41" s="163"/>
      <c r="X41" s="163"/>
      <c r="Y41" s="163"/>
      <c r="Z41" s="163"/>
      <c r="AA41" s="209"/>
      <c r="AB41" s="188"/>
      <c r="AC41" s="188"/>
      <c r="AD41" s="188"/>
      <c r="AE41" s="188"/>
      <c r="AF41" s="188"/>
      <c r="AG41" s="188"/>
      <c r="AH41" s="188"/>
      <c r="AI41" s="188"/>
      <c r="AJ41" s="188"/>
      <c r="AK41" s="188"/>
      <c r="AL41" s="188"/>
      <c r="AM41" s="188"/>
      <c r="AN41" s="188"/>
      <c r="AO41" s="188"/>
      <c r="AP41" s="188"/>
      <c r="AQ41" s="188"/>
      <c r="AR41" s="188"/>
      <c r="AS41" s="188"/>
      <c r="AT41" s="188"/>
      <c r="AU41" s="188"/>
      <c r="AV41" s="188"/>
    </row>
    <row r="42" spans="1:48" s="195" customFormat="1" ht="21" customHeight="1">
      <c r="A42" s="190">
        <v>1</v>
      </c>
      <c r="B42" s="191" t="s">
        <v>325</v>
      </c>
      <c r="C42" s="192" t="s">
        <v>336</v>
      </c>
      <c r="D42" s="164"/>
      <c r="E42" s="164">
        <v>76</v>
      </c>
      <c r="F42" s="165">
        <v>76</v>
      </c>
      <c r="G42" s="164">
        <v>76</v>
      </c>
      <c r="H42" s="165">
        <v>1</v>
      </c>
      <c r="I42" s="165">
        <v>1</v>
      </c>
      <c r="J42" s="165">
        <v>1</v>
      </c>
      <c r="K42" s="165">
        <v>1</v>
      </c>
      <c r="L42" s="165">
        <v>1</v>
      </c>
      <c r="M42" s="165">
        <v>1</v>
      </c>
      <c r="N42" s="165">
        <v>1</v>
      </c>
      <c r="O42" s="165">
        <v>1</v>
      </c>
      <c r="P42" s="165">
        <v>1</v>
      </c>
      <c r="Q42" s="165">
        <v>1</v>
      </c>
      <c r="R42" s="165">
        <v>1</v>
      </c>
      <c r="S42" s="165">
        <v>1</v>
      </c>
      <c r="T42" s="165">
        <v>1</v>
      </c>
      <c r="U42" s="165">
        <v>1</v>
      </c>
      <c r="V42" s="165">
        <v>1</v>
      </c>
      <c r="W42" s="165">
        <v>1</v>
      </c>
      <c r="X42" s="165">
        <v>1</v>
      </c>
      <c r="Y42" s="165">
        <v>1</v>
      </c>
      <c r="Z42" s="165">
        <v>1</v>
      </c>
      <c r="AA42" s="166"/>
      <c r="AB42" s="194"/>
      <c r="AC42" s="194"/>
      <c r="AD42" s="194"/>
      <c r="AE42" s="194"/>
      <c r="AF42" s="194"/>
      <c r="AG42" s="194"/>
      <c r="AH42" s="194"/>
      <c r="AI42" s="194"/>
      <c r="AJ42" s="194"/>
      <c r="AK42" s="194"/>
      <c r="AL42" s="194"/>
      <c r="AM42" s="194"/>
      <c r="AN42" s="194"/>
      <c r="AO42" s="194"/>
      <c r="AP42" s="194"/>
      <c r="AQ42" s="194"/>
      <c r="AR42" s="194"/>
      <c r="AS42" s="194"/>
      <c r="AT42" s="194"/>
      <c r="AU42" s="194"/>
      <c r="AV42" s="194"/>
    </row>
    <row r="43" spans="1:48" s="195" customFormat="1" ht="23.25" customHeight="1">
      <c r="A43" s="197"/>
      <c r="B43" s="198" t="s">
        <v>230</v>
      </c>
      <c r="C43" s="199" t="s">
        <v>228</v>
      </c>
      <c r="D43" s="210"/>
      <c r="E43" s="164">
        <f>+E42/(E57/10000)</f>
        <v>8.101481718366912</v>
      </c>
      <c r="F43" s="164">
        <f>+F42/(F57/10000)</f>
        <v>8.125735058270074</v>
      </c>
      <c r="G43" s="299">
        <v>8.55</v>
      </c>
      <c r="H43" s="165"/>
      <c r="I43" s="165"/>
      <c r="J43" s="165"/>
      <c r="K43" s="165"/>
      <c r="L43" s="165"/>
      <c r="M43" s="165"/>
      <c r="N43" s="165"/>
      <c r="O43" s="165"/>
      <c r="P43" s="165"/>
      <c r="Q43" s="165"/>
      <c r="R43" s="165"/>
      <c r="S43" s="165"/>
      <c r="T43" s="165"/>
      <c r="U43" s="165"/>
      <c r="V43" s="165"/>
      <c r="W43" s="165"/>
      <c r="X43" s="165"/>
      <c r="Y43" s="165"/>
      <c r="Z43" s="165"/>
      <c r="AA43" s="167"/>
      <c r="AB43" s="214"/>
      <c r="AC43" s="201"/>
      <c r="AD43" s="201"/>
      <c r="AE43" s="201"/>
      <c r="AF43" s="201"/>
      <c r="AG43" s="201"/>
      <c r="AH43" s="201"/>
      <c r="AI43" s="201"/>
      <c r="AJ43" s="201"/>
      <c r="AK43" s="201"/>
      <c r="AL43" s="201"/>
      <c r="AM43" s="201"/>
      <c r="AN43" s="201"/>
      <c r="AO43" s="201"/>
      <c r="AP43" s="201"/>
      <c r="AQ43" s="201"/>
      <c r="AR43" s="201"/>
      <c r="AS43" s="201"/>
      <c r="AT43" s="201"/>
      <c r="AU43" s="201"/>
      <c r="AV43" s="201"/>
    </row>
    <row r="44" spans="1:48" s="195" customFormat="1" ht="31.5" customHeight="1">
      <c r="A44" s="197">
        <v>2</v>
      </c>
      <c r="B44" s="198" t="s">
        <v>326</v>
      </c>
      <c r="C44" s="199" t="s">
        <v>77</v>
      </c>
      <c r="D44" s="210"/>
      <c r="E44" s="164">
        <v>18</v>
      </c>
      <c r="F44" s="165">
        <v>17</v>
      </c>
      <c r="G44" s="164">
        <v>17</v>
      </c>
      <c r="H44" s="165">
        <v>0</v>
      </c>
      <c r="I44" s="165">
        <v>0</v>
      </c>
      <c r="J44" s="165">
        <v>0</v>
      </c>
      <c r="K44" s="165">
        <v>1</v>
      </c>
      <c r="L44" s="165">
        <v>0</v>
      </c>
      <c r="M44" s="165">
        <v>0</v>
      </c>
      <c r="N44" s="165">
        <v>1</v>
      </c>
      <c r="O44" s="165">
        <v>0</v>
      </c>
      <c r="P44" s="165">
        <v>1</v>
      </c>
      <c r="Q44" s="165">
        <v>0</v>
      </c>
      <c r="R44" s="165">
        <v>0</v>
      </c>
      <c r="S44" s="165">
        <v>0</v>
      </c>
      <c r="T44" s="165">
        <v>1</v>
      </c>
      <c r="U44" s="165">
        <v>0</v>
      </c>
      <c r="V44" s="165">
        <v>1</v>
      </c>
      <c r="W44" s="165">
        <v>0</v>
      </c>
      <c r="X44" s="165">
        <v>1</v>
      </c>
      <c r="Y44" s="165">
        <v>0</v>
      </c>
      <c r="Z44" s="165">
        <v>0</v>
      </c>
      <c r="AA44" s="211"/>
      <c r="AB44" s="201">
        <f>G57/G42/10000</f>
        <v>0.12461052631578948</v>
      </c>
      <c r="AC44" s="201"/>
      <c r="AD44" s="201"/>
      <c r="AE44" s="201"/>
      <c r="AF44" s="201"/>
      <c r="AG44" s="201"/>
      <c r="AH44" s="201"/>
      <c r="AI44" s="201"/>
      <c r="AJ44" s="201"/>
      <c r="AK44" s="201"/>
      <c r="AL44" s="201"/>
      <c r="AM44" s="201"/>
      <c r="AN44" s="201"/>
      <c r="AO44" s="201"/>
      <c r="AP44" s="201"/>
      <c r="AQ44" s="201"/>
      <c r="AR44" s="201"/>
      <c r="AS44" s="201"/>
      <c r="AT44" s="201"/>
      <c r="AU44" s="201"/>
      <c r="AV44" s="201"/>
    </row>
    <row r="45" spans="1:48" s="195" customFormat="1" ht="28.5" customHeight="1">
      <c r="A45" s="197"/>
      <c r="B45" s="198" t="s">
        <v>229</v>
      </c>
      <c r="C45" s="199" t="s">
        <v>228</v>
      </c>
      <c r="D45" s="210"/>
      <c r="E45" s="164">
        <f>+E44/(E57/10000)</f>
        <v>1.9187719859290053</v>
      </c>
      <c r="F45" s="165">
        <v>1.82</v>
      </c>
      <c r="G45" s="164">
        <v>2.01</v>
      </c>
      <c r="H45" s="165"/>
      <c r="I45" s="165"/>
      <c r="J45" s="165"/>
      <c r="K45" s="165"/>
      <c r="L45" s="165"/>
      <c r="M45" s="165">
        <v>0</v>
      </c>
      <c r="N45" s="165"/>
      <c r="O45" s="165"/>
      <c r="P45" s="165"/>
      <c r="Q45" s="165"/>
      <c r="R45" s="165"/>
      <c r="S45" s="165"/>
      <c r="T45" s="165"/>
      <c r="U45" s="165"/>
      <c r="V45" s="165"/>
      <c r="W45" s="165"/>
      <c r="X45" s="165"/>
      <c r="Y45" s="165"/>
      <c r="Z45" s="165"/>
      <c r="AA45" s="211"/>
      <c r="AB45" s="201">
        <f>(E42/E57)*10000</f>
        <v>8.101481718366912</v>
      </c>
      <c r="AC45" s="201"/>
      <c r="AD45" s="201"/>
      <c r="AE45" s="201"/>
      <c r="AF45" s="201"/>
      <c r="AG45" s="201"/>
      <c r="AH45" s="201"/>
      <c r="AI45" s="201"/>
      <c r="AJ45" s="201"/>
      <c r="AK45" s="201"/>
      <c r="AL45" s="201"/>
      <c r="AM45" s="201"/>
      <c r="AN45" s="201"/>
      <c r="AO45" s="201"/>
      <c r="AP45" s="201"/>
      <c r="AQ45" s="201"/>
      <c r="AR45" s="201"/>
      <c r="AS45" s="201"/>
      <c r="AT45" s="201"/>
      <c r="AU45" s="201"/>
      <c r="AV45" s="201"/>
    </row>
    <row r="46" spans="1:48" s="195" customFormat="1" ht="18" customHeight="1">
      <c r="A46" s="190">
        <v>3</v>
      </c>
      <c r="B46" s="191" t="s">
        <v>327</v>
      </c>
      <c r="C46" s="192" t="s">
        <v>330</v>
      </c>
      <c r="D46" s="164"/>
      <c r="E46" s="164">
        <v>19</v>
      </c>
      <c r="F46" s="164">
        <v>19</v>
      </c>
      <c r="G46" s="164">
        <v>19</v>
      </c>
      <c r="H46" s="164">
        <v>1</v>
      </c>
      <c r="I46" s="164">
        <v>1</v>
      </c>
      <c r="J46" s="164">
        <v>1</v>
      </c>
      <c r="K46" s="164">
        <v>1</v>
      </c>
      <c r="L46" s="164">
        <v>1</v>
      </c>
      <c r="M46" s="164">
        <v>1</v>
      </c>
      <c r="N46" s="164">
        <v>1</v>
      </c>
      <c r="O46" s="164">
        <v>1</v>
      </c>
      <c r="P46" s="164">
        <v>1</v>
      </c>
      <c r="Q46" s="164">
        <v>1</v>
      </c>
      <c r="R46" s="164">
        <v>1</v>
      </c>
      <c r="S46" s="164">
        <v>1</v>
      </c>
      <c r="T46" s="164">
        <v>1</v>
      </c>
      <c r="U46" s="164">
        <v>1</v>
      </c>
      <c r="V46" s="164">
        <v>1</v>
      </c>
      <c r="W46" s="164">
        <v>1</v>
      </c>
      <c r="X46" s="164">
        <v>1</v>
      </c>
      <c r="Y46" s="164">
        <v>1</v>
      </c>
      <c r="Z46" s="164">
        <v>1</v>
      </c>
      <c r="AA46" s="166"/>
      <c r="AB46" s="194"/>
      <c r="AC46" s="194"/>
      <c r="AD46" s="194"/>
      <c r="AE46" s="194"/>
      <c r="AF46" s="194"/>
      <c r="AG46" s="194"/>
      <c r="AH46" s="194"/>
      <c r="AI46" s="194"/>
      <c r="AJ46" s="194"/>
      <c r="AK46" s="194"/>
      <c r="AL46" s="194"/>
      <c r="AM46" s="194"/>
      <c r="AN46" s="194"/>
      <c r="AO46" s="194"/>
      <c r="AP46" s="194"/>
      <c r="AQ46" s="194"/>
      <c r="AR46" s="194"/>
      <c r="AS46" s="194"/>
      <c r="AT46" s="194"/>
      <c r="AU46" s="194"/>
      <c r="AV46" s="194"/>
    </row>
    <row r="47" spans="1:48" s="195" customFormat="1" ht="18" customHeight="1">
      <c r="A47" s="197"/>
      <c r="B47" s="198" t="s">
        <v>227</v>
      </c>
      <c r="C47" s="199" t="s">
        <v>12</v>
      </c>
      <c r="D47" s="210"/>
      <c r="E47" s="164">
        <v>100</v>
      </c>
      <c r="F47" s="164">
        <v>100</v>
      </c>
      <c r="G47" s="164">
        <v>100</v>
      </c>
      <c r="H47" s="164">
        <v>100</v>
      </c>
      <c r="I47" s="164">
        <v>100</v>
      </c>
      <c r="J47" s="164">
        <v>100</v>
      </c>
      <c r="K47" s="164">
        <v>100</v>
      </c>
      <c r="L47" s="164">
        <v>100</v>
      </c>
      <c r="M47" s="164">
        <v>100</v>
      </c>
      <c r="N47" s="164">
        <v>100</v>
      </c>
      <c r="O47" s="164">
        <v>100</v>
      </c>
      <c r="P47" s="164">
        <v>100</v>
      </c>
      <c r="Q47" s="164">
        <v>100</v>
      </c>
      <c r="R47" s="164">
        <v>100</v>
      </c>
      <c r="S47" s="164">
        <v>100</v>
      </c>
      <c r="T47" s="164">
        <v>100</v>
      </c>
      <c r="U47" s="164">
        <v>100</v>
      </c>
      <c r="V47" s="164">
        <v>100</v>
      </c>
      <c r="W47" s="164">
        <v>100</v>
      </c>
      <c r="X47" s="164">
        <v>100</v>
      </c>
      <c r="Y47" s="164">
        <v>100</v>
      </c>
      <c r="Z47" s="164">
        <v>100</v>
      </c>
      <c r="AA47" s="211"/>
      <c r="AB47" s="201"/>
      <c r="AC47" s="201"/>
      <c r="AD47" s="201"/>
      <c r="AE47" s="201"/>
      <c r="AF47" s="201"/>
      <c r="AG47" s="201"/>
      <c r="AH47" s="201"/>
      <c r="AI47" s="201"/>
      <c r="AJ47" s="201"/>
      <c r="AK47" s="201"/>
      <c r="AL47" s="201"/>
      <c r="AM47" s="201"/>
      <c r="AN47" s="201"/>
      <c r="AO47" s="201"/>
      <c r="AP47" s="201"/>
      <c r="AQ47" s="201"/>
      <c r="AR47" s="201"/>
      <c r="AS47" s="201"/>
      <c r="AT47" s="201"/>
      <c r="AU47" s="201"/>
      <c r="AV47" s="201"/>
    </row>
    <row r="48" spans="1:48" s="195" customFormat="1" ht="18" customHeight="1">
      <c r="A48" s="190">
        <v>4</v>
      </c>
      <c r="B48" s="191" t="s">
        <v>328</v>
      </c>
      <c r="C48" s="192" t="s">
        <v>330</v>
      </c>
      <c r="D48" s="164"/>
      <c r="E48" s="164">
        <v>19</v>
      </c>
      <c r="F48" s="164">
        <v>19</v>
      </c>
      <c r="G48" s="164">
        <v>19</v>
      </c>
      <c r="H48" s="164">
        <v>1</v>
      </c>
      <c r="I48" s="164">
        <v>1</v>
      </c>
      <c r="J48" s="164">
        <v>1</v>
      </c>
      <c r="K48" s="164">
        <v>1</v>
      </c>
      <c r="L48" s="164">
        <v>1</v>
      </c>
      <c r="M48" s="164">
        <v>1</v>
      </c>
      <c r="N48" s="164">
        <v>1</v>
      </c>
      <c r="O48" s="164">
        <v>1</v>
      </c>
      <c r="P48" s="164">
        <v>1</v>
      </c>
      <c r="Q48" s="164">
        <v>1</v>
      </c>
      <c r="R48" s="164">
        <v>1</v>
      </c>
      <c r="S48" s="164">
        <v>1</v>
      </c>
      <c r="T48" s="164">
        <v>1</v>
      </c>
      <c r="U48" s="164">
        <v>1</v>
      </c>
      <c r="V48" s="164">
        <v>1</v>
      </c>
      <c r="W48" s="164">
        <v>1</v>
      </c>
      <c r="X48" s="164">
        <v>1</v>
      </c>
      <c r="Y48" s="164">
        <v>1</v>
      </c>
      <c r="Z48" s="164">
        <v>1</v>
      </c>
      <c r="AA48" s="166"/>
      <c r="AB48" s="194"/>
      <c r="AC48" s="194"/>
      <c r="AD48" s="194"/>
      <c r="AE48" s="194"/>
      <c r="AF48" s="194"/>
      <c r="AG48" s="194"/>
      <c r="AH48" s="194"/>
      <c r="AI48" s="194"/>
      <c r="AJ48" s="194"/>
      <c r="AK48" s="194"/>
      <c r="AL48" s="194"/>
      <c r="AM48" s="194"/>
      <c r="AN48" s="194"/>
      <c r="AO48" s="194"/>
      <c r="AP48" s="194"/>
      <c r="AQ48" s="194"/>
      <c r="AR48" s="194"/>
      <c r="AS48" s="194"/>
      <c r="AT48" s="194"/>
      <c r="AU48" s="194"/>
      <c r="AV48" s="194"/>
    </row>
    <row r="49" spans="1:48" s="195" customFormat="1" ht="18" customHeight="1">
      <c r="A49" s="197"/>
      <c r="B49" s="198" t="s">
        <v>226</v>
      </c>
      <c r="C49" s="199" t="s">
        <v>12</v>
      </c>
      <c r="D49" s="210"/>
      <c r="E49" s="164">
        <f>+E48/19*100</f>
        <v>100</v>
      </c>
      <c r="F49" s="164">
        <v>100</v>
      </c>
      <c r="G49" s="164">
        <v>100</v>
      </c>
      <c r="H49" s="164">
        <v>100</v>
      </c>
      <c r="I49" s="164">
        <v>100</v>
      </c>
      <c r="J49" s="164">
        <v>100</v>
      </c>
      <c r="K49" s="164">
        <v>100</v>
      </c>
      <c r="L49" s="164">
        <v>100</v>
      </c>
      <c r="M49" s="164">
        <v>100</v>
      </c>
      <c r="N49" s="164">
        <v>100</v>
      </c>
      <c r="O49" s="164">
        <v>100</v>
      </c>
      <c r="P49" s="164">
        <v>100</v>
      </c>
      <c r="Q49" s="164">
        <v>100</v>
      </c>
      <c r="R49" s="164">
        <v>100</v>
      </c>
      <c r="S49" s="164">
        <v>100</v>
      </c>
      <c r="T49" s="164">
        <v>100</v>
      </c>
      <c r="U49" s="164">
        <v>100</v>
      </c>
      <c r="V49" s="164">
        <v>100</v>
      </c>
      <c r="W49" s="164">
        <v>100</v>
      </c>
      <c r="X49" s="164">
        <v>100</v>
      </c>
      <c r="Y49" s="164">
        <v>100</v>
      </c>
      <c r="Z49" s="164">
        <v>100</v>
      </c>
      <c r="AA49" s="211"/>
      <c r="AB49" s="201"/>
      <c r="AC49" s="201"/>
      <c r="AD49" s="201"/>
      <c r="AE49" s="201"/>
      <c r="AF49" s="201"/>
      <c r="AG49" s="201"/>
      <c r="AH49" s="201"/>
      <c r="AI49" s="201"/>
      <c r="AJ49" s="201"/>
      <c r="AK49" s="201"/>
      <c r="AL49" s="201"/>
      <c r="AM49" s="201"/>
      <c r="AN49" s="201"/>
      <c r="AO49" s="201"/>
      <c r="AP49" s="201"/>
      <c r="AQ49" s="201"/>
      <c r="AR49" s="201"/>
      <c r="AS49" s="201"/>
      <c r="AT49" s="201"/>
      <c r="AU49" s="201"/>
      <c r="AV49" s="201"/>
    </row>
    <row r="50" spans="1:48" s="195" customFormat="1" ht="18" customHeight="1">
      <c r="A50" s="190">
        <v>5</v>
      </c>
      <c r="B50" s="191" t="s">
        <v>329</v>
      </c>
      <c r="C50" s="192" t="s">
        <v>77</v>
      </c>
      <c r="D50" s="164"/>
      <c r="E50" s="164">
        <v>110</v>
      </c>
      <c r="F50" s="164">
        <v>110</v>
      </c>
      <c r="G50" s="164">
        <v>110</v>
      </c>
      <c r="H50" s="165">
        <v>3</v>
      </c>
      <c r="I50" s="165">
        <v>6</v>
      </c>
      <c r="J50" s="165">
        <v>3</v>
      </c>
      <c r="K50" s="165">
        <v>4</v>
      </c>
      <c r="L50" s="165">
        <v>2</v>
      </c>
      <c r="M50" s="165">
        <v>0</v>
      </c>
      <c r="N50" s="165">
        <v>13</v>
      </c>
      <c r="O50" s="165">
        <v>7</v>
      </c>
      <c r="P50" s="165">
        <v>9</v>
      </c>
      <c r="Q50" s="165">
        <v>7</v>
      </c>
      <c r="R50" s="165">
        <v>4</v>
      </c>
      <c r="S50" s="165">
        <v>10</v>
      </c>
      <c r="T50" s="165">
        <v>10</v>
      </c>
      <c r="U50" s="165">
        <v>4</v>
      </c>
      <c r="V50" s="165">
        <v>5</v>
      </c>
      <c r="W50" s="165">
        <v>6</v>
      </c>
      <c r="X50" s="165">
        <v>8</v>
      </c>
      <c r="Y50" s="165">
        <v>4</v>
      </c>
      <c r="Z50" s="165">
        <v>5</v>
      </c>
      <c r="AA50" s="166"/>
      <c r="AB50" s="194"/>
      <c r="AC50" s="194"/>
      <c r="AD50" s="194"/>
      <c r="AE50" s="194"/>
      <c r="AF50" s="194"/>
      <c r="AG50" s="194"/>
      <c r="AH50" s="194"/>
      <c r="AI50" s="194"/>
      <c r="AJ50" s="194"/>
      <c r="AK50" s="194"/>
      <c r="AL50" s="194"/>
      <c r="AM50" s="194"/>
      <c r="AN50" s="194"/>
      <c r="AO50" s="194"/>
      <c r="AP50" s="194"/>
      <c r="AQ50" s="194"/>
      <c r="AR50" s="194"/>
      <c r="AS50" s="194"/>
      <c r="AT50" s="194"/>
      <c r="AU50" s="194"/>
      <c r="AV50" s="194"/>
    </row>
    <row r="51" spans="1:48" s="195" customFormat="1" ht="36" customHeight="1">
      <c r="A51" s="197"/>
      <c r="B51" s="198" t="s">
        <v>340</v>
      </c>
      <c r="C51" s="199" t="s">
        <v>12</v>
      </c>
      <c r="D51" s="210"/>
      <c r="E51" s="164">
        <v>99.09</v>
      </c>
      <c r="F51" s="164">
        <v>99.09</v>
      </c>
      <c r="G51" s="164">
        <v>99.09</v>
      </c>
      <c r="H51" s="165"/>
      <c r="I51" s="165"/>
      <c r="J51" s="165"/>
      <c r="K51" s="165"/>
      <c r="L51" s="165"/>
      <c r="M51" s="165">
        <v>0</v>
      </c>
      <c r="N51" s="165"/>
      <c r="O51" s="165"/>
      <c r="P51" s="165"/>
      <c r="Q51" s="165"/>
      <c r="R51" s="165"/>
      <c r="S51" s="165"/>
      <c r="T51" s="165"/>
      <c r="U51" s="165"/>
      <c r="V51" s="165"/>
      <c r="W51" s="165"/>
      <c r="X51" s="165"/>
      <c r="Y51" s="165"/>
      <c r="Z51" s="165"/>
      <c r="AA51" s="211"/>
      <c r="AB51" s="201"/>
      <c r="AC51" s="201"/>
      <c r="AD51" s="201"/>
      <c r="AE51" s="201"/>
      <c r="AF51" s="201"/>
      <c r="AG51" s="201"/>
      <c r="AH51" s="201"/>
      <c r="AI51" s="201"/>
      <c r="AJ51" s="201"/>
      <c r="AK51" s="201"/>
      <c r="AL51" s="201"/>
      <c r="AM51" s="201"/>
      <c r="AN51" s="201"/>
      <c r="AO51" s="201"/>
      <c r="AP51" s="201"/>
      <c r="AQ51" s="201"/>
      <c r="AR51" s="201"/>
      <c r="AS51" s="201"/>
      <c r="AT51" s="201"/>
      <c r="AU51" s="201"/>
      <c r="AV51" s="201"/>
    </row>
    <row r="52" spans="1:48" s="189" customFormat="1" ht="18" customHeight="1">
      <c r="A52" s="184" t="s">
        <v>51</v>
      </c>
      <c r="B52" s="185" t="s">
        <v>225</v>
      </c>
      <c r="C52" s="186"/>
      <c r="D52" s="119"/>
      <c r="E52" s="119"/>
      <c r="F52" s="163"/>
      <c r="G52" s="119"/>
      <c r="H52" s="163"/>
      <c r="I52" s="163"/>
      <c r="J52" s="163"/>
      <c r="K52" s="163"/>
      <c r="L52" s="163"/>
      <c r="M52" s="163"/>
      <c r="N52" s="163"/>
      <c r="O52" s="163"/>
      <c r="P52" s="163"/>
      <c r="Q52" s="163"/>
      <c r="R52" s="163"/>
      <c r="S52" s="163"/>
      <c r="T52" s="163"/>
      <c r="U52" s="163"/>
      <c r="V52" s="163"/>
      <c r="W52" s="163"/>
      <c r="X52" s="163"/>
      <c r="Y52" s="163"/>
      <c r="Z52" s="163"/>
      <c r="AA52" s="209"/>
      <c r="AB52" s="188"/>
      <c r="AC52" s="188"/>
      <c r="AD52" s="188"/>
      <c r="AE52" s="188"/>
      <c r="AF52" s="188"/>
      <c r="AG52" s="188"/>
      <c r="AH52" s="188"/>
      <c r="AI52" s="188"/>
      <c r="AJ52" s="188"/>
      <c r="AK52" s="188"/>
      <c r="AL52" s="188"/>
      <c r="AM52" s="188"/>
      <c r="AN52" s="188"/>
      <c r="AO52" s="188"/>
      <c r="AP52" s="188"/>
      <c r="AQ52" s="188"/>
      <c r="AR52" s="188"/>
      <c r="AS52" s="188"/>
      <c r="AT52" s="188"/>
      <c r="AU52" s="188"/>
      <c r="AV52" s="188"/>
    </row>
    <row r="53" spans="1:48" s="195" customFormat="1" ht="34.5" customHeight="1">
      <c r="A53" s="190" t="s">
        <v>338</v>
      </c>
      <c r="B53" s="191" t="s">
        <v>224</v>
      </c>
      <c r="C53" s="192" t="s">
        <v>154</v>
      </c>
      <c r="D53" s="164"/>
      <c r="E53" s="164">
        <v>18</v>
      </c>
      <c r="F53" s="165">
        <v>17</v>
      </c>
      <c r="G53" s="164">
        <v>0</v>
      </c>
      <c r="H53" s="165">
        <v>1</v>
      </c>
      <c r="I53" s="165">
        <v>1</v>
      </c>
      <c r="J53" s="165">
        <v>1</v>
      </c>
      <c r="K53" s="165">
        <v>1</v>
      </c>
      <c r="L53" s="165">
        <v>1</v>
      </c>
      <c r="M53" s="165">
        <v>1</v>
      </c>
      <c r="N53" s="165">
        <v>1</v>
      </c>
      <c r="O53" s="165">
        <v>1</v>
      </c>
      <c r="P53" s="165">
        <v>1</v>
      </c>
      <c r="Q53" s="165">
        <v>1</v>
      </c>
      <c r="R53" s="165">
        <v>1</v>
      </c>
      <c r="S53" s="165">
        <v>1</v>
      </c>
      <c r="T53" s="165"/>
      <c r="U53" s="165">
        <v>1</v>
      </c>
      <c r="V53" s="165">
        <v>1</v>
      </c>
      <c r="W53" s="165">
        <v>1</v>
      </c>
      <c r="X53" s="165"/>
      <c r="Y53" s="165">
        <v>1</v>
      </c>
      <c r="Z53" s="165">
        <v>1</v>
      </c>
      <c r="AA53" s="215"/>
      <c r="AB53" s="194"/>
      <c r="AC53" s="194"/>
      <c r="AD53" s="194"/>
      <c r="AE53" s="194"/>
      <c r="AF53" s="194"/>
      <c r="AG53" s="194"/>
      <c r="AH53" s="194"/>
      <c r="AI53" s="194"/>
      <c r="AJ53" s="194"/>
      <c r="AK53" s="194"/>
      <c r="AL53" s="194"/>
      <c r="AM53" s="194"/>
      <c r="AN53" s="194"/>
      <c r="AO53" s="194"/>
      <c r="AP53" s="194"/>
      <c r="AQ53" s="194"/>
      <c r="AR53" s="194"/>
      <c r="AS53" s="194"/>
      <c r="AT53" s="194"/>
      <c r="AU53" s="194"/>
      <c r="AV53" s="194"/>
    </row>
    <row r="54" spans="1:48" s="195" customFormat="1" ht="30">
      <c r="A54" s="216" t="s">
        <v>8</v>
      </c>
      <c r="B54" s="191" t="s">
        <v>373</v>
      </c>
      <c r="C54" s="192" t="s">
        <v>154</v>
      </c>
      <c r="D54" s="164"/>
      <c r="E54" s="164">
        <v>5</v>
      </c>
      <c r="F54" s="165">
        <v>5</v>
      </c>
      <c r="G54" s="164">
        <f>SUM(H54:Z54)</f>
        <v>7</v>
      </c>
      <c r="H54" s="165"/>
      <c r="I54" s="165">
        <v>1</v>
      </c>
      <c r="J54" s="165">
        <v>1</v>
      </c>
      <c r="K54" s="165"/>
      <c r="L54" s="165"/>
      <c r="M54" s="165"/>
      <c r="N54" s="165"/>
      <c r="O54" s="165"/>
      <c r="P54" s="165"/>
      <c r="Q54" s="165">
        <v>1</v>
      </c>
      <c r="R54" s="165"/>
      <c r="S54" s="165">
        <v>1</v>
      </c>
      <c r="T54" s="165"/>
      <c r="U54" s="165"/>
      <c r="V54" s="165">
        <v>1</v>
      </c>
      <c r="W54" s="165">
        <v>1</v>
      </c>
      <c r="X54" s="165"/>
      <c r="Y54" s="165">
        <v>1</v>
      </c>
      <c r="Z54" s="165"/>
      <c r="AA54" s="166"/>
      <c r="AB54" s="194">
        <f>7/19*100</f>
        <v>36.84210526315789</v>
      </c>
      <c r="AC54" s="194"/>
      <c r="AD54" s="194"/>
      <c r="AE54" s="194"/>
      <c r="AF54" s="194"/>
      <c r="AG54" s="194"/>
      <c r="AH54" s="194"/>
      <c r="AI54" s="194"/>
      <c r="AJ54" s="194"/>
      <c r="AK54" s="194"/>
      <c r="AL54" s="194"/>
      <c r="AM54" s="194"/>
      <c r="AN54" s="194"/>
      <c r="AO54" s="194"/>
      <c r="AP54" s="194"/>
      <c r="AQ54" s="194"/>
      <c r="AR54" s="194"/>
      <c r="AS54" s="194"/>
      <c r="AT54" s="194"/>
      <c r="AU54" s="194"/>
      <c r="AV54" s="194"/>
    </row>
    <row r="55" spans="1:48" s="195" customFormat="1" ht="18" customHeight="1">
      <c r="A55" s="190" t="s">
        <v>338</v>
      </c>
      <c r="B55" s="191" t="s">
        <v>223</v>
      </c>
      <c r="C55" s="192" t="s">
        <v>12</v>
      </c>
      <c r="D55" s="164"/>
      <c r="E55" s="164">
        <f>+E54/19*100</f>
        <v>26.31578947368421</v>
      </c>
      <c r="F55" s="165">
        <f>F54/19*100</f>
        <v>26.31578947368421</v>
      </c>
      <c r="G55" s="164">
        <f>G54/19*100</f>
        <v>36.84210526315789</v>
      </c>
      <c r="H55" s="165"/>
      <c r="I55" s="165"/>
      <c r="J55" s="165"/>
      <c r="K55" s="165"/>
      <c r="L55" s="165"/>
      <c r="M55" s="165"/>
      <c r="N55" s="165"/>
      <c r="O55" s="165"/>
      <c r="P55" s="165"/>
      <c r="Q55" s="165"/>
      <c r="R55" s="165"/>
      <c r="S55" s="165"/>
      <c r="T55" s="165"/>
      <c r="U55" s="165"/>
      <c r="V55" s="165"/>
      <c r="W55" s="165"/>
      <c r="X55" s="165"/>
      <c r="Y55" s="165"/>
      <c r="Z55" s="165"/>
      <c r="AA55" s="166"/>
      <c r="AB55" s="194"/>
      <c r="AC55" s="194"/>
      <c r="AD55" s="194"/>
      <c r="AE55" s="194"/>
      <c r="AF55" s="194"/>
      <c r="AG55" s="194"/>
      <c r="AH55" s="194"/>
      <c r="AI55" s="194"/>
      <c r="AJ55" s="194"/>
      <c r="AK55" s="194"/>
      <c r="AL55" s="194"/>
      <c r="AM55" s="194"/>
      <c r="AN55" s="194"/>
      <c r="AO55" s="194"/>
      <c r="AP55" s="194"/>
      <c r="AQ55" s="194"/>
      <c r="AR55" s="194"/>
      <c r="AS55" s="194"/>
      <c r="AT55" s="194"/>
      <c r="AU55" s="194"/>
      <c r="AV55" s="194"/>
    </row>
    <row r="56" spans="1:48" s="195" customFormat="1" ht="18" customHeight="1">
      <c r="A56" s="190" t="s">
        <v>140</v>
      </c>
      <c r="B56" s="191" t="s">
        <v>343</v>
      </c>
      <c r="C56" s="192"/>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93"/>
      <c r="AB56" s="194"/>
      <c r="AC56" s="194"/>
      <c r="AD56" s="194"/>
      <c r="AE56" s="194"/>
      <c r="AF56" s="194"/>
      <c r="AG56" s="194"/>
      <c r="AH56" s="194"/>
      <c r="AI56" s="194"/>
      <c r="AJ56" s="194"/>
      <c r="AK56" s="194"/>
      <c r="AL56" s="194"/>
      <c r="AM56" s="194"/>
      <c r="AN56" s="194"/>
      <c r="AO56" s="194"/>
      <c r="AP56" s="194"/>
      <c r="AQ56" s="194"/>
      <c r="AR56" s="194"/>
      <c r="AS56" s="194"/>
      <c r="AT56" s="194"/>
      <c r="AU56" s="194"/>
      <c r="AV56" s="194"/>
    </row>
    <row r="57" spans="1:48" s="195" customFormat="1" ht="18" customHeight="1">
      <c r="A57" s="190">
        <v>1</v>
      </c>
      <c r="B57" s="191" t="s">
        <v>222</v>
      </c>
      <c r="C57" s="192" t="s">
        <v>77</v>
      </c>
      <c r="D57" s="164"/>
      <c r="E57" s="11">
        <f>E59+E61</f>
        <v>93810</v>
      </c>
      <c r="F57" s="11">
        <f>F59+F61</f>
        <v>93530</v>
      </c>
      <c r="G57" s="11">
        <f>'BIỂU SỐ 02'!G8</f>
        <v>94704</v>
      </c>
      <c r="H57" s="45">
        <v>5247</v>
      </c>
      <c r="I57" s="45">
        <v>5855</v>
      </c>
      <c r="J57" s="45">
        <v>3115</v>
      </c>
      <c r="K57" s="45">
        <v>3701</v>
      </c>
      <c r="L57" s="45">
        <v>2836</v>
      </c>
      <c r="M57" s="45">
        <v>8741</v>
      </c>
      <c r="N57" s="45">
        <v>10175</v>
      </c>
      <c r="O57" s="45">
        <v>8814</v>
      </c>
      <c r="P57" s="45">
        <v>6680</v>
      </c>
      <c r="Q57" s="45">
        <v>4026</v>
      </c>
      <c r="R57" s="45">
        <v>2727</v>
      </c>
      <c r="S57" s="45">
        <v>6079</v>
      </c>
      <c r="T57" s="45">
        <v>3821</v>
      </c>
      <c r="U57" s="45">
        <v>1724</v>
      </c>
      <c r="V57" s="45">
        <v>2602</v>
      </c>
      <c r="W57" s="45">
        <v>4132</v>
      </c>
      <c r="X57" s="45">
        <v>6530</v>
      </c>
      <c r="Y57" s="45">
        <v>3742</v>
      </c>
      <c r="Z57" s="45">
        <v>4157</v>
      </c>
      <c r="AA57" s="203"/>
      <c r="AB57" s="194"/>
      <c r="AC57" s="194"/>
      <c r="AD57" s="194"/>
      <c r="AE57" s="194"/>
      <c r="AF57" s="194"/>
      <c r="AG57" s="194"/>
      <c r="AH57" s="194"/>
      <c r="AI57" s="194"/>
      <c r="AJ57" s="194"/>
      <c r="AK57" s="194"/>
      <c r="AL57" s="194"/>
      <c r="AM57" s="194"/>
      <c r="AN57" s="194"/>
      <c r="AO57" s="194"/>
      <c r="AP57" s="194"/>
      <c r="AQ57" s="194"/>
      <c r="AR57" s="194"/>
      <c r="AS57" s="194"/>
      <c r="AT57" s="194"/>
      <c r="AU57" s="194"/>
      <c r="AV57" s="194"/>
    </row>
    <row r="58" spans="1:48" s="195" customFormat="1" ht="18" customHeight="1">
      <c r="A58" s="190">
        <v>2</v>
      </c>
      <c r="B58" s="191" t="s">
        <v>221</v>
      </c>
      <c r="C58" s="192"/>
      <c r="D58" s="164"/>
      <c r="E58" s="11"/>
      <c r="F58" s="45"/>
      <c r="G58" s="11"/>
      <c r="H58" s="45"/>
      <c r="I58" s="45"/>
      <c r="J58" s="45"/>
      <c r="K58" s="45"/>
      <c r="L58" s="45"/>
      <c r="M58" s="45"/>
      <c r="N58" s="45"/>
      <c r="O58" s="45"/>
      <c r="P58" s="45"/>
      <c r="Q58" s="45"/>
      <c r="R58" s="45"/>
      <c r="S58" s="45"/>
      <c r="T58" s="45"/>
      <c r="U58" s="45"/>
      <c r="V58" s="45"/>
      <c r="W58" s="45"/>
      <c r="X58" s="45"/>
      <c r="Y58" s="45"/>
      <c r="Z58" s="45"/>
      <c r="AA58" s="203"/>
      <c r="AB58" s="194"/>
      <c r="AC58" s="194"/>
      <c r="AD58" s="194"/>
      <c r="AE58" s="194"/>
      <c r="AF58" s="194"/>
      <c r="AG58" s="194"/>
      <c r="AH58" s="194"/>
      <c r="AI58" s="194"/>
      <c r="AJ58" s="194"/>
      <c r="AK58" s="194"/>
      <c r="AL58" s="194"/>
      <c r="AM58" s="194"/>
      <c r="AN58" s="194"/>
      <c r="AO58" s="194"/>
      <c r="AP58" s="194"/>
      <c r="AQ58" s="194"/>
      <c r="AR58" s="194"/>
      <c r="AS58" s="194"/>
      <c r="AT58" s="194"/>
      <c r="AU58" s="194"/>
      <c r="AV58" s="194"/>
    </row>
    <row r="59" spans="1:48" s="195" customFormat="1" ht="18" customHeight="1">
      <c r="A59" s="190" t="s">
        <v>338</v>
      </c>
      <c r="B59" s="191" t="s">
        <v>341</v>
      </c>
      <c r="C59" s="192" t="s">
        <v>77</v>
      </c>
      <c r="D59" s="164"/>
      <c r="E59" s="11">
        <v>47420</v>
      </c>
      <c r="F59" s="45">
        <v>47274</v>
      </c>
      <c r="G59" s="11">
        <f>G57-G61</f>
        <v>48015</v>
      </c>
      <c r="H59" s="11">
        <f aca="true" t="shared" si="0" ref="H59:Z59">H57-H61</f>
        <v>2664</v>
      </c>
      <c r="I59" s="11">
        <f t="shared" si="0"/>
        <v>2969</v>
      </c>
      <c r="J59" s="11">
        <f t="shared" si="0"/>
        <v>1579</v>
      </c>
      <c r="K59" s="11">
        <f t="shared" si="0"/>
        <v>1877</v>
      </c>
      <c r="L59" s="11">
        <f t="shared" si="0"/>
        <v>1437</v>
      </c>
      <c r="M59" s="11">
        <f t="shared" si="0"/>
        <v>4429</v>
      </c>
      <c r="N59" s="11">
        <f t="shared" si="0"/>
        <v>5157</v>
      </c>
      <c r="O59" s="11">
        <f t="shared" si="0"/>
        <v>4468</v>
      </c>
      <c r="P59" s="11">
        <f t="shared" si="0"/>
        <v>3385</v>
      </c>
      <c r="Q59" s="11">
        <f t="shared" si="0"/>
        <v>2041</v>
      </c>
      <c r="R59" s="11">
        <f t="shared" si="0"/>
        <v>1382</v>
      </c>
      <c r="S59" s="11">
        <f t="shared" si="0"/>
        <v>3081</v>
      </c>
      <c r="T59" s="11">
        <f t="shared" si="0"/>
        <v>1940</v>
      </c>
      <c r="U59" s="11">
        <f t="shared" si="0"/>
        <v>875</v>
      </c>
      <c r="V59" s="11">
        <f t="shared" si="0"/>
        <v>1319</v>
      </c>
      <c r="W59" s="11">
        <f t="shared" si="0"/>
        <v>2094</v>
      </c>
      <c r="X59" s="11">
        <f t="shared" si="0"/>
        <v>3311</v>
      </c>
      <c r="Y59" s="11">
        <f t="shared" si="0"/>
        <v>1899</v>
      </c>
      <c r="Z59" s="11">
        <f t="shared" si="0"/>
        <v>2108</v>
      </c>
      <c r="AA59" s="203"/>
      <c r="AB59" s="217"/>
      <c r="AC59" s="194"/>
      <c r="AD59" s="194"/>
      <c r="AE59" s="194"/>
      <c r="AF59" s="194"/>
      <c r="AG59" s="194"/>
      <c r="AH59" s="194"/>
      <c r="AI59" s="194"/>
      <c r="AJ59" s="194"/>
      <c r="AK59" s="194"/>
      <c r="AL59" s="194"/>
      <c r="AM59" s="194"/>
      <c r="AN59" s="194"/>
      <c r="AO59" s="194"/>
      <c r="AP59" s="194"/>
      <c r="AQ59" s="194"/>
      <c r="AR59" s="194"/>
      <c r="AS59" s="194"/>
      <c r="AT59" s="194"/>
      <c r="AU59" s="194"/>
      <c r="AV59" s="194"/>
    </row>
    <row r="60" spans="1:48" s="195" customFormat="1" ht="18" customHeight="1">
      <c r="A60" s="197"/>
      <c r="B60" s="198" t="s">
        <v>219</v>
      </c>
      <c r="C60" s="199" t="s">
        <v>12</v>
      </c>
      <c r="D60" s="210"/>
      <c r="E60" s="11">
        <f>E59/E57*100</f>
        <v>50.54898198486302</v>
      </c>
      <c r="F60" s="11">
        <f>F59/F57*100</f>
        <v>50.54421041377098</v>
      </c>
      <c r="G60" s="11">
        <f>G59/G57*100</f>
        <v>50.7000760263558</v>
      </c>
      <c r="H60" s="11">
        <f aca="true" t="shared" si="1" ref="H60:Z60">H59/H57*100</f>
        <v>50.77186963979416</v>
      </c>
      <c r="I60" s="11">
        <f t="shared" si="1"/>
        <v>50.708795900939364</v>
      </c>
      <c r="J60" s="11">
        <f t="shared" si="1"/>
        <v>50.690208667736755</v>
      </c>
      <c r="K60" s="11">
        <f t="shared" si="1"/>
        <v>50.716022696568494</v>
      </c>
      <c r="L60" s="11">
        <f t="shared" si="1"/>
        <v>50.66995768688294</v>
      </c>
      <c r="M60" s="11">
        <f t="shared" si="1"/>
        <v>50.66925981009038</v>
      </c>
      <c r="N60" s="11">
        <f t="shared" si="1"/>
        <v>50.68304668304668</v>
      </c>
      <c r="O60" s="11">
        <f t="shared" si="1"/>
        <v>50.692080780576354</v>
      </c>
      <c r="P60" s="11">
        <f t="shared" si="1"/>
        <v>50.67365269461078</v>
      </c>
      <c r="Q60" s="11">
        <f t="shared" si="1"/>
        <v>50.695479384003974</v>
      </c>
      <c r="R60" s="11">
        <f t="shared" si="1"/>
        <v>50.67840117345068</v>
      </c>
      <c r="S60" s="11">
        <f t="shared" si="1"/>
        <v>50.682678072051324</v>
      </c>
      <c r="T60" s="11">
        <f t="shared" si="1"/>
        <v>50.77204920177964</v>
      </c>
      <c r="U60" s="11">
        <f t="shared" si="1"/>
        <v>50.754060324825986</v>
      </c>
      <c r="V60" s="11">
        <f t="shared" si="1"/>
        <v>50.69177555726364</v>
      </c>
      <c r="W60" s="11">
        <f t="shared" si="1"/>
        <v>50.677637947725074</v>
      </c>
      <c r="X60" s="11">
        <f t="shared" si="1"/>
        <v>50.70444104134763</v>
      </c>
      <c r="Y60" s="11">
        <f t="shared" si="1"/>
        <v>50.74826296098344</v>
      </c>
      <c r="Z60" s="11">
        <f t="shared" si="1"/>
        <v>50.70964637960067</v>
      </c>
      <c r="AA60" s="203"/>
      <c r="AB60" s="218"/>
      <c r="AC60" s="201"/>
      <c r="AD60" s="201"/>
      <c r="AE60" s="201"/>
      <c r="AF60" s="201"/>
      <c r="AG60" s="201"/>
      <c r="AH60" s="201"/>
      <c r="AI60" s="201"/>
      <c r="AJ60" s="201"/>
      <c r="AK60" s="201"/>
      <c r="AL60" s="201"/>
      <c r="AM60" s="201"/>
      <c r="AN60" s="201"/>
      <c r="AO60" s="201"/>
      <c r="AP60" s="201"/>
      <c r="AQ60" s="201"/>
      <c r="AR60" s="201"/>
      <c r="AS60" s="201"/>
      <c r="AT60" s="201"/>
      <c r="AU60" s="201"/>
      <c r="AV60" s="201"/>
    </row>
    <row r="61" spans="1:48" s="195" customFormat="1" ht="18" customHeight="1">
      <c r="A61" s="190" t="s">
        <v>338</v>
      </c>
      <c r="B61" s="191" t="s">
        <v>342</v>
      </c>
      <c r="C61" s="192" t="s">
        <v>77</v>
      </c>
      <c r="D61" s="164"/>
      <c r="E61" s="11">
        <v>46390</v>
      </c>
      <c r="F61" s="45">
        <v>46256</v>
      </c>
      <c r="G61" s="11">
        <f>'BIỂU SỐ 02'!G9</f>
        <v>46689</v>
      </c>
      <c r="H61" s="45">
        <f>'BIỂU SỐ 02'!H9</f>
        <v>2583</v>
      </c>
      <c r="I61" s="45">
        <f>'BIỂU SỐ 02'!I9</f>
        <v>2886</v>
      </c>
      <c r="J61" s="45">
        <f>'BIỂU SỐ 02'!J9</f>
        <v>1536</v>
      </c>
      <c r="K61" s="45">
        <f>'BIỂU SỐ 02'!K9</f>
        <v>1824</v>
      </c>
      <c r="L61" s="45">
        <f>'BIỂU SỐ 02'!L9</f>
        <v>1399</v>
      </c>
      <c r="M61" s="45">
        <f>'BIỂU SỐ 02'!M9</f>
        <v>4312</v>
      </c>
      <c r="N61" s="45">
        <f>'BIỂU SỐ 02'!N9</f>
        <v>5018</v>
      </c>
      <c r="O61" s="45">
        <f>'BIỂU SỐ 02'!O9</f>
        <v>4346</v>
      </c>
      <c r="P61" s="45">
        <f>'BIỂU SỐ 02'!P9</f>
        <v>3295</v>
      </c>
      <c r="Q61" s="45">
        <f>'BIỂU SỐ 02'!Q9</f>
        <v>1985</v>
      </c>
      <c r="R61" s="45">
        <f>'BIỂU SỐ 02'!R9</f>
        <v>1345</v>
      </c>
      <c r="S61" s="45">
        <f>'BIỂU SỐ 02'!S9</f>
        <v>2998</v>
      </c>
      <c r="T61" s="45">
        <f>'BIỂU SỐ 02'!T9</f>
        <v>1881</v>
      </c>
      <c r="U61" s="45">
        <f>'BIỂU SỐ 02'!U9</f>
        <v>849</v>
      </c>
      <c r="V61" s="45">
        <f>'BIỂU SỐ 02'!V9</f>
        <v>1283</v>
      </c>
      <c r="W61" s="45">
        <f>'BIỂU SỐ 02'!W9</f>
        <v>2038</v>
      </c>
      <c r="X61" s="45">
        <f>'BIỂU SỐ 02'!X9</f>
        <v>3219</v>
      </c>
      <c r="Y61" s="45">
        <f>'BIỂU SỐ 02'!Y9</f>
        <v>1843</v>
      </c>
      <c r="Z61" s="45">
        <f>'BIỂU SỐ 02'!Z9</f>
        <v>2049</v>
      </c>
      <c r="AA61" s="203"/>
      <c r="AB61" s="194"/>
      <c r="AC61" s="194"/>
      <c r="AD61" s="194"/>
      <c r="AE61" s="194"/>
      <c r="AF61" s="194"/>
      <c r="AG61" s="194"/>
      <c r="AH61" s="194"/>
      <c r="AI61" s="194"/>
      <c r="AJ61" s="194"/>
      <c r="AK61" s="194"/>
      <c r="AL61" s="194"/>
      <c r="AM61" s="194"/>
      <c r="AN61" s="194"/>
      <c r="AO61" s="194"/>
      <c r="AP61" s="194"/>
      <c r="AQ61" s="194"/>
      <c r="AR61" s="194"/>
      <c r="AS61" s="194"/>
      <c r="AT61" s="194"/>
      <c r="AU61" s="194"/>
      <c r="AV61" s="194"/>
    </row>
    <row r="62" spans="1:48" s="195" customFormat="1" ht="18" customHeight="1">
      <c r="A62" s="197"/>
      <c r="B62" s="198" t="s">
        <v>219</v>
      </c>
      <c r="C62" s="199" t="s">
        <v>12</v>
      </c>
      <c r="D62" s="210"/>
      <c r="E62" s="11">
        <f>E61/E57*100</f>
        <v>49.451018015136974</v>
      </c>
      <c r="F62" s="11">
        <f>F61/F57*100</f>
        <v>49.45578958622902</v>
      </c>
      <c r="G62" s="11">
        <f>G61/G57*100</f>
        <v>49.29992397364419</v>
      </c>
      <c r="H62" s="11">
        <f aca="true" t="shared" si="2" ref="H62:Z62">H61/H57*100</f>
        <v>49.22813036020583</v>
      </c>
      <c r="I62" s="11">
        <f t="shared" si="2"/>
        <v>49.29120409906063</v>
      </c>
      <c r="J62" s="11">
        <f t="shared" si="2"/>
        <v>49.309791332263245</v>
      </c>
      <c r="K62" s="11">
        <f t="shared" si="2"/>
        <v>49.283977303431506</v>
      </c>
      <c r="L62" s="11">
        <f t="shared" si="2"/>
        <v>49.33004231311707</v>
      </c>
      <c r="M62" s="11">
        <f t="shared" si="2"/>
        <v>49.33074018990962</v>
      </c>
      <c r="N62" s="11">
        <f t="shared" si="2"/>
        <v>49.31695331695332</v>
      </c>
      <c r="O62" s="11">
        <f t="shared" si="2"/>
        <v>49.307919219423646</v>
      </c>
      <c r="P62" s="11">
        <f t="shared" si="2"/>
        <v>49.32634730538922</v>
      </c>
      <c r="Q62" s="11">
        <f t="shared" si="2"/>
        <v>49.304520615996026</v>
      </c>
      <c r="R62" s="11">
        <f t="shared" si="2"/>
        <v>49.32159882654933</v>
      </c>
      <c r="S62" s="11">
        <f t="shared" si="2"/>
        <v>49.317321927948676</v>
      </c>
      <c r="T62" s="11">
        <f t="shared" si="2"/>
        <v>49.22795079822036</v>
      </c>
      <c r="U62" s="11">
        <f t="shared" si="2"/>
        <v>49.245939675174014</v>
      </c>
      <c r="V62" s="11">
        <f t="shared" si="2"/>
        <v>49.30822444273636</v>
      </c>
      <c r="W62" s="11">
        <f t="shared" si="2"/>
        <v>49.322362052274926</v>
      </c>
      <c r="X62" s="11">
        <f t="shared" si="2"/>
        <v>49.29555895865237</v>
      </c>
      <c r="Y62" s="11">
        <f t="shared" si="2"/>
        <v>49.25173703901657</v>
      </c>
      <c r="Z62" s="11">
        <f t="shared" si="2"/>
        <v>49.29035362039932</v>
      </c>
      <c r="AA62" s="203"/>
      <c r="AB62" s="201"/>
      <c r="AC62" s="201"/>
      <c r="AD62" s="201"/>
      <c r="AE62" s="201"/>
      <c r="AF62" s="201"/>
      <c r="AG62" s="201"/>
      <c r="AH62" s="201"/>
      <c r="AI62" s="201"/>
      <c r="AJ62" s="201"/>
      <c r="AK62" s="201"/>
      <c r="AL62" s="201"/>
      <c r="AM62" s="201"/>
      <c r="AN62" s="201"/>
      <c r="AO62" s="201"/>
      <c r="AP62" s="201"/>
      <c r="AQ62" s="201"/>
      <c r="AR62" s="201"/>
      <c r="AS62" s="201"/>
      <c r="AT62" s="201"/>
      <c r="AU62" s="201"/>
      <c r="AV62" s="201"/>
    </row>
    <row r="63" spans="1:48" s="195" customFormat="1" ht="18" customHeight="1">
      <c r="A63" s="190">
        <v>3</v>
      </c>
      <c r="B63" s="191" t="s">
        <v>220</v>
      </c>
      <c r="C63" s="192"/>
      <c r="D63" s="164"/>
      <c r="E63" s="11"/>
      <c r="F63" s="45"/>
      <c r="G63" s="11"/>
      <c r="H63" s="45"/>
      <c r="I63" s="45"/>
      <c r="J63" s="45"/>
      <c r="K63" s="45"/>
      <c r="L63" s="45"/>
      <c r="M63" s="45"/>
      <c r="N63" s="45"/>
      <c r="O63" s="45"/>
      <c r="P63" s="45"/>
      <c r="Q63" s="45"/>
      <c r="R63" s="45"/>
      <c r="S63" s="45"/>
      <c r="T63" s="45"/>
      <c r="U63" s="45"/>
      <c r="V63" s="45"/>
      <c r="W63" s="45"/>
      <c r="X63" s="45"/>
      <c r="Y63" s="45"/>
      <c r="Z63" s="45"/>
      <c r="AA63" s="203"/>
      <c r="AB63" s="194"/>
      <c r="AC63" s="194"/>
      <c r="AD63" s="194"/>
      <c r="AE63" s="194"/>
      <c r="AF63" s="194"/>
      <c r="AG63" s="194"/>
      <c r="AH63" s="194"/>
      <c r="AI63" s="194"/>
      <c r="AJ63" s="194"/>
      <c r="AK63" s="194"/>
      <c r="AL63" s="194"/>
      <c r="AM63" s="194"/>
      <c r="AN63" s="194"/>
      <c r="AO63" s="194"/>
      <c r="AP63" s="194"/>
      <c r="AQ63" s="194"/>
      <c r="AR63" s="194"/>
      <c r="AS63" s="194"/>
      <c r="AT63" s="194"/>
      <c r="AU63" s="194"/>
      <c r="AV63" s="194"/>
    </row>
    <row r="64" spans="1:48" s="195" customFormat="1" ht="18" customHeight="1">
      <c r="A64" s="190" t="s">
        <v>338</v>
      </c>
      <c r="B64" s="191" t="s">
        <v>344</v>
      </c>
      <c r="C64" s="192" t="s">
        <v>77</v>
      </c>
      <c r="D64" s="164"/>
      <c r="E64" s="11">
        <v>8610</v>
      </c>
      <c r="F64" s="45">
        <f>'BIỂU SỐ 02'!F10</f>
        <v>8564</v>
      </c>
      <c r="G64" s="168">
        <f>'BIỂU SỐ 02'!G10</f>
        <v>8741</v>
      </c>
      <c r="H64" s="45"/>
      <c r="I64" s="45"/>
      <c r="J64" s="45"/>
      <c r="K64" s="45"/>
      <c r="L64" s="45"/>
      <c r="M64" s="45">
        <f>'BIỂU SỐ 02'!M10</f>
        <v>8741</v>
      </c>
      <c r="N64" s="45"/>
      <c r="O64" s="45"/>
      <c r="P64" s="45"/>
      <c r="Q64" s="45"/>
      <c r="R64" s="45"/>
      <c r="S64" s="45"/>
      <c r="T64" s="45"/>
      <c r="U64" s="45"/>
      <c r="V64" s="45"/>
      <c r="W64" s="45"/>
      <c r="X64" s="45"/>
      <c r="Y64" s="45"/>
      <c r="Z64" s="45"/>
      <c r="AA64" s="203"/>
      <c r="AB64" s="194"/>
      <c r="AC64" s="194"/>
      <c r="AD64" s="194"/>
      <c r="AE64" s="194"/>
      <c r="AF64" s="194"/>
      <c r="AG64" s="194"/>
      <c r="AH64" s="194"/>
      <c r="AI64" s="194"/>
      <c r="AJ64" s="194"/>
      <c r="AK64" s="194"/>
      <c r="AL64" s="194"/>
      <c r="AM64" s="194"/>
      <c r="AN64" s="194"/>
      <c r="AO64" s="194"/>
      <c r="AP64" s="194"/>
      <c r="AQ64" s="194"/>
      <c r="AR64" s="194"/>
      <c r="AS64" s="194"/>
      <c r="AT64" s="194"/>
      <c r="AU64" s="194"/>
      <c r="AV64" s="194"/>
    </row>
    <row r="65" spans="1:48" s="195" customFormat="1" ht="18" customHeight="1">
      <c r="A65" s="197"/>
      <c r="B65" s="198" t="s">
        <v>219</v>
      </c>
      <c r="C65" s="199" t="s">
        <v>12</v>
      </c>
      <c r="D65" s="210"/>
      <c r="E65" s="45">
        <f>E64/E57*100</f>
        <v>9.17812599936041</v>
      </c>
      <c r="F65" s="45">
        <f>F64/F57*100</f>
        <v>9.156420399871699</v>
      </c>
      <c r="G65" s="168">
        <f>G64/G57*100</f>
        <v>9.229810778847778</v>
      </c>
      <c r="H65" s="168">
        <f aca="true" t="shared" si="3" ref="H65:Z65">H64/H57*100</f>
        <v>0</v>
      </c>
      <c r="I65" s="168">
        <f t="shared" si="3"/>
        <v>0</v>
      </c>
      <c r="J65" s="168">
        <f t="shared" si="3"/>
        <v>0</v>
      </c>
      <c r="K65" s="168">
        <f t="shared" si="3"/>
        <v>0</v>
      </c>
      <c r="L65" s="168">
        <f t="shared" si="3"/>
        <v>0</v>
      </c>
      <c r="M65" s="168">
        <f t="shared" si="3"/>
        <v>100</v>
      </c>
      <c r="N65" s="168">
        <f t="shared" si="3"/>
        <v>0</v>
      </c>
      <c r="O65" s="168">
        <f t="shared" si="3"/>
        <v>0</v>
      </c>
      <c r="P65" s="168">
        <f t="shared" si="3"/>
        <v>0</v>
      </c>
      <c r="Q65" s="168">
        <f t="shared" si="3"/>
        <v>0</v>
      </c>
      <c r="R65" s="168">
        <f t="shared" si="3"/>
        <v>0</v>
      </c>
      <c r="S65" s="168">
        <f t="shared" si="3"/>
        <v>0</v>
      </c>
      <c r="T65" s="168">
        <f t="shared" si="3"/>
        <v>0</v>
      </c>
      <c r="U65" s="168">
        <f t="shared" si="3"/>
        <v>0</v>
      </c>
      <c r="V65" s="168">
        <f t="shared" si="3"/>
        <v>0</v>
      </c>
      <c r="W65" s="168">
        <f t="shared" si="3"/>
        <v>0</v>
      </c>
      <c r="X65" s="168">
        <f t="shared" si="3"/>
        <v>0</v>
      </c>
      <c r="Y65" s="168">
        <f t="shared" si="3"/>
        <v>0</v>
      </c>
      <c r="Z65" s="168">
        <f t="shared" si="3"/>
        <v>0</v>
      </c>
      <c r="AA65" s="203"/>
      <c r="AB65" s="201"/>
      <c r="AC65" s="201"/>
      <c r="AD65" s="201"/>
      <c r="AE65" s="201"/>
      <c r="AF65" s="201"/>
      <c r="AG65" s="201"/>
      <c r="AH65" s="201"/>
      <c r="AI65" s="201"/>
      <c r="AJ65" s="201"/>
      <c r="AK65" s="201"/>
      <c r="AL65" s="201"/>
      <c r="AM65" s="201"/>
      <c r="AN65" s="201"/>
      <c r="AO65" s="201"/>
      <c r="AP65" s="201"/>
      <c r="AQ65" s="201"/>
      <c r="AR65" s="201"/>
      <c r="AS65" s="201"/>
      <c r="AT65" s="201"/>
      <c r="AU65" s="201"/>
      <c r="AV65" s="201"/>
    </row>
    <row r="66" spans="1:48" s="195" customFormat="1" ht="18" customHeight="1">
      <c r="A66" s="190" t="s">
        <v>338</v>
      </c>
      <c r="B66" s="191" t="s">
        <v>345</v>
      </c>
      <c r="C66" s="192" t="s">
        <v>77</v>
      </c>
      <c r="D66" s="164"/>
      <c r="E66" s="11">
        <v>85200</v>
      </c>
      <c r="F66" s="45">
        <f>'BIỂU SỐ 02'!F11</f>
        <v>84966</v>
      </c>
      <c r="G66" s="168">
        <f>G57-G64</f>
        <v>85963</v>
      </c>
      <c r="H66" s="45">
        <f>'BIỂU SỐ 02'!H11</f>
        <v>5247</v>
      </c>
      <c r="I66" s="45">
        <f>'BIỂU SỐ 02'!I11</f>
        <v>5855</v>
      </c>
      <c r="J66" s="45">
        <f>'BIỂU SỐ 02'!J11</f>
        <v>3115</v>
      </c>
      <c r="K66" s="45">
        <f>'BIỂU SỐ 02'!K11</f>
        <v>3701</v>
      </c>
      <c r="L66" s="45">
        <f>'BIỂU SỐ 02'!L11</f>
        <v>2836</v>
      </c>
      <c r="M66" s="45">
        <f>'BIỂU SỐ 02'!M11</f>
        <v>0</v>
      </c>
      <c r="N66" s="45">
        <f>'BIỂU SỐ 02'!N11</f>
        <v>10175</v>
      </c>
      <c r="O66" s="45">
        <f>'BIỂU SỐ 02'!O11</f>
        <v>8814</v>
      </c>
      <c r="P66" s="45">
        <f>'BIỂU SỐ 02'!P11</f>
        <v>6680</v>
      </c>
      <c r="Q66" s="45">
        <f>'BIỂU SỐ 02'!Q11</f>
        <v>4026</v>
      </c>
      <c r="R66" s="45">
        <f>'BIỂU SỐ 02'!R11</f>
        <v>2727</v>
      </c>
      <c r="S66" s="45">
        <f>'BIỂU SỐ 02'!S11</f>
        <v>6079</v>
      </c>
      <c r="T66" s="45">
        <f>'BIỂU SỐ 02'!T11</f>
        <v>3821</v>
      </c>
      <c r="U66" s="45">
        <f>'BIỂU SỐ 02'!U11</f>
        <v>1724</v>
      </c>
      <c r="V66" s="45">
        <f>'BIỂU SỐ 02'!V11</f>
        <v>2602</v>
      </c>
      <c r="W66" s="45">
        <f>'BIỂU SỐ 02'!W11</f>
        <v>4132</v>
      </c>
      <c r="X66" s="45">
        <f>'BIỂU SỐ 02'!X11</f>
        <v>6530</v>
      </c>
      <c r="Y66" s="45">
        <f>'BIỂU SỐ 02'!Y11</f>
        <v>3742</v>
      </c>
      <c r="Z66" s="45">
        <f>'BIỂU SỐ 02'!Z11</f>
        <v>4157</v>
      </c>
      <c r="AA66" s="203"/>
      <c r="AB66" s="194"/>
      <c r="AC66" s="194"/>
      <c r="AD66" s="194"/>
      <c r="AE66" s="194"/>
      <c r="AF66" s="194"/>
      <c r="AG66" s="194"/>
      <c r="AH66" s="194"/>
      <c r="AI66" s="194"/>
      <c r="AJ66" s="194"/>
      <c r="AK66" s="194"/>
      <c r="AL66" s="194"/>
      <c r="AM66" s="194"/>
      <c r="AN66" s="194"/>
      <c r="AO66" s="194"/>
      <c r="AP66" s="194"/>
      <c r="AQ66" s="194"/>
      <c r="AR66" s="194"/>
      <c r="AS66" s="194"/>
      <c r="AT66" s="194"/>
      <c r="AU66" s="194"/>
      <c r="AV66" s="194"/>
    </row>
    <row r="67" spans="1:48" s="195" customFormat="1" ht="18" customHeight="1">
      <c r="A67" s="197"/>
      <c r="B67" s="198" t="s">
        <v>219</v>
      </c>
      <c r="C67" s="199" t="s">
        <v>12</v>
      </c>
      <c r="D67" s="210"/>
      <c r="E67" s="168">
        <f>100-E65</f>
        <v>90.8218740006396</v>
      </c>
      <c r="F67" s="168">
        <f>100-F65</f>
        <v>90.8435796001283</v>
      </c>
      <c r="G67" s="168">
        <f>100-G65</f>
        <v>90.77018922115222</v>
      </c>
      <c r="H67" s="168">
        <f aca="true" t="shared" si="4" ref="H67:Z67">100-H65</f>
        <v>100</v>
      </c>
      <c r="I67" s="168">
        <f t="shared" si="4"/>
        <v>100</v>
      </c>
      <c r="J67" s="168">
        <f t="shared" si="4"/>
        <v>100</v>
      </c>
      <c r="K67" s="168">
        <f t="shared" si="4"/>
        <v>100</v>
      </c>
      <c r="L67" s="168">
        <f t="shared" si="4"/>
        <v>100</v>
      </c>
      <c r="M67" s="168">
        <f t="shared" si="4"/>
        <v>0</v>
      </c>
      <c r="N67" s="168">
        <f t="shared" si="4"/>
        <v>100</v>
      </c>
      <c r="O67" s="168">
        <f t="shared" si="4"/>
        <v>100</v>
      </c>
      <c r="P67" s="168">
        <f t="shared" si="4"/>
        <v>100</v>
      </c>
      <c r="Q67" s="168">
        <f t="shared" si="4"/>
        <v>100</v>
      </c>
      <c r="R67" s="168">
        <f t="shared" si="4"/>
        <v>100</v>
      </c>
      <c r="S67" s="168">
        <f t="shared" si="4"/>
        <v>100</v>
      </c>
      <c r="T67" s="168">
        <f t="shared" si="4"/>
        <v>100</v>
      </c>
      <c r="U67" s="168">
        <f t="shared" si="4"/>
        <v>100</v>
      </c>
      <c r="V67" s="168">
        <f t="shared" si="4"/>
        <v>100</v>
      </c>
      <c r="W67" s="168">
        <f t="shared" si="4"/>
        <v>100</v>
      </c>
      <c r="X67" s="168">
        <f t="shared" si="4"/>
        <v>100</v>
      </c>
      <c r="Y67" s="168">
        <f t="shared" si="4"/>
        <v>100</v>
      </c>
      <c r="Z67" s="168">
        <f t="shared" si="4"/>
        <v>100</v>
      </c>
      <c r="AA67" s="203"/>
      <c r="AB67" s="201"/>
      <c r="AC67" s="201"/>
      <c r="AD67" s="201"/>
      <c r="AE67" s="201"/>
      <c r="AF67" s="201"/>
      <c r="AG67" s="201"/>
      <c r="AH67" s="201"/>
      <c r="AI67" s="201"/>
      <c r="AJ67" s="201"/>
      <c r="AK67" s="201"/>
      <c r="AL67" s="201"/>
      <c r="AM67" s="201"/>
      <c r="AN67" s="201"/>
      <c r="AO67" s="201"/>
      <c r="AP67" s="201"/>
      <c r="AQ67" s="201"/>
      <c r="AR67" s="201"/>
      <c r="AS67" s="201"/>
      <c r="AT67" s="201"/>
      <c r="AU67" s="201"/>
      <c r="AV67" s="201"/>
    </row>
    <row r="68" spans="1:48" s="189" customFormat="1" ht="18" customHeight="1">
      <c r="A68" s="169" t="s">
        <v>133</v>
      </c>
      <c r="B68" s="170" t="s">
        <v>218</v>
      </c>
      <c r="C68" s="171" t="s">
        <v>77</v>
      </c>
      <c r="D68" s="172"/>
      <c r="E68" s="14">
        <v>93718</v>
      </c>
      <c r="F68" s="173">
        <v>92871</v>
      </c>
      <c r="G68" s="300">
        <f>G57</f>
        <v>94704</v>
      </c>
      <c r="H68" s="14">
        <v>5247</v>
      </c>
      <c r="I68" s="14">
        <v>5855</v>
      </c>
      <c r="J68" s="14">
        <v>3115</v>
      </c>
      <c r="K68" s="14">
        <v>3701</v>
      </c>
      <c r="L68" s="14">
        <v>2836</v>
      </c>
      <c r="M68" s="14">
        <v>8741</v>
      </c>
      <c r="N68" s="14">
        <v>10175</v>
      </c>
      <c r="O68" s="14">
        <v>8814</v>
      </c>
      <c r="P68" s="14">
        <v>6680</v>
      </c>
      <c r="Q68" s="14">
        <v>4026</v>
      </c>
      <c r="R68" s="14">
        <v>2727</v>
      </c>
      <c r="S68" s="14">
        <v>6079</v>
      </c>
      <c r="T68" s="14">
        <v>3821</v>
      </c>
      <c r="U68" s="14">
        <v>1724</v>
      </c>
      <c r="V68" s="14">
        <v>2602</v>
      </c>
      <c r="W68" s="14">
        <v>4132</v>
      </c>
      <c r="X68" s="14">
        <v>6530</v>
      </c>
      <c r="Y68" s="14">
        <v>3742</v>
      </c>
      <c r="Z68" s="14">
        <v>4157</v>
      </c>
      <c r="AA68" s="219"/>
      <c r="AB68" s="188"/>
      <c r="AC68" s="188"/>
      <c r="AD68" s="188"/>
      <c r="AE68" s="188"/>
      <c r="AF68" s="188"/>
      <c r="AG68" s="188"/>
      <c r="AH68" s="188"/>
      <c r="AI68" s="188"/>
      <c r="AJ68" s="188"/>
      <c r="AK68" s="188"/>
      <c r="AL68" s="188"/>
      <c r="AM68" s="188"/>
      <c r="AN68" s="188"/>
      <c r="AO68" s="188"/>
      <c r="AP68" s="188"/>
      <c r="AQ68" s="188"/>
      <c r="AR68" s="188"/>
      <c r="AS68" s="188"/>
      <c r="AT68" s="188"/>
      <c r="AU68" s="188"/>
      <c r="AV68" s="188"/>
    </row>
    <row r="69" spans="1:48" s="195" customFormat="1" ht="18" customHeight="1">
      <c r="A69" s="174"/>
      <c r="B69" s="175" t="s">
        <v>217</v>
      </c>
      <c r="C69" s="176" t="s">
        <v>12</v>
      </c>
      <c r="D69" s="176"/>
      <c r="E69" s="177">
        <f>+E68/E57*100</f>
        <v>99.9019294318303</v>
      </c>
      <c r="F69" s="178">
        <f>+F68/93530*100</f>
        <v>99.29541323639474</v>
      </c>
      <c r="G69" s="178">
        <f>G68/G57*100</f>
        <v>100</v>
      </c>
      <c r="H69" s="178">
        <f aca="true" t="shared" si="5" ref="H69:Z69">H68/H57*100</f>
        <v>100</v>
      </c>
      <c r="I69" s="178">
        <f t="shared" si="5"/>
        <v>100</v>
      </c>
      <c r="J69" s="178">
        <f t="shared" si="5"/>
        <v>100</v>
      </c>
      <c r="K69" s="178">
        <f t="shared" si="5"/>
        <v>100</v>
      </c>
      <c r="L69" s="178">
        <f t="shared" si="5"/>
        <v>100</v>
      </c>
      <c r="M69" s="178">
        <f t="shared" si="5"/>
        <v>100</v>
      </c>
      <c r="N69" s="178">
        <f t="shared" si="5"/>
        <v>100</v>
      </c>
      <c r="O69" s="178">
        <f t="shared" si="5"/>
        <v>100</v>
      </c>
      <c r="P69" s="178">
        <f t="shared" si="5"/>
        <v>100</v>
      </c>
      <c r="Q69" s="178">
        <f t="shared" si="5"/>
        <v>100</v>
      </c>
      <c r="R69" s="178">
        <f t="shared" si="5"/>
        <v>100</v>
      </c>
      <c r="S69" s="178">
        <f t="shared" si="5"/>
        <v>100</v>
      </c>
      <c r="T69" s="178">
        <f t="shared" si="5"/>
        <v>100</v>
      </c>
      <c r="U69" s="178">
        <f t="shared" si="5"/>
        <v>100</v>
      </c>
      <c r="V69" s="178">
        <f t="shared" si="5"/>
        <v>100</v>
      </c>
      <c r="W69" s="178">
        <f t="shared" si="5"/>
        <v>100</v>
      </c>
      <c r="X69" s="178">
        <f t="shared" si="5"/>
        <v>100</v>
      </c>
      <c r="Y69" s="178">
        <f t="shared" si="5"/>
        <v>100</v>
      </c>
      <c r="Z69" s="178">
        <f t="shared" si="5"/>
        <v>100</v>
      </c>
      <c r="AA69" s="193"/>
      <c r="AB69" s="201"/>
      <c r="AC69" s="201"/>
      <c r="AD69" s="201"/>
      <c r="AE69" s="201"/>
      <c r="AF69" s="201"/>
      <c r="AG69" s="201"/>
      <c r="AH69" s="201"/>
      <c r="AI69" s="201"/>
      <c r="AJ69" s="201"/>
      <c r="AK69" s="201"/>
      <c r="AL69" s="201"/>
      <c r="AM69" s="201"/>
      <c r="AN69" s="201"/>
      <c r="AO69" s="201"/>
      <c r="AP69" s="201"/>
      <c r="AQ69" s="201"/>
      <c r="AR69" s="201"/>
      <c r="AS69" s="201"/>
      <c r="AT69" s="201"/>
      <c r="AU69" s="201"/>
      <c r="AV69" s="201"/>
    </row>
    <row r="70" spans="1:27" ht="10.5" customHeight="1" thickBot="1">
      <c r="A70" s="220"/>
      <c r="B70" s="220"/>
      <c r="C70" s="220"/>
      <c r="D70" s="220"/>
      <c r="E70" s="221"/>
      <c r="F70" s="222"/>
      <c r="G70" s="222"/>
      <c r="H70" s="222"/>
      <c r="I70" s="222"/>
      <c r="J70" s="222"/>
      <c r="K70" s="222"/>
      <c r="L70" s="222"/>
      <c r="M70" s="222"/>
      <c r="N70" s="222"/>
      <c r="O70" s="222"/>
      <c r="P70" s="222"/>
      <c r="Q70" s="222"/>
      <c r="R70" s="222"/>
      <c r="S70" s="222"/>
      <c r="T70" s="222"/>
      <c r="U70" s="222"/>
      <c r="V70" s="222"/>
      <c r="W70" s="222"/>
      <c r="X70" s="222"/>
      <c r="Y70" s="222"/>
      <c r="Z70" s="222"/>
      <c r="AA70" s="220"/>
    </row>
    <row r="71" ht="27.75" customHeight="1" thickTop="1"/>
  </sheetData>
  <sheetProtection/>
  <mergeCells count="11">
    <mergeCell ref="AA5:AA6"/>
    <mergeCell ref="A3:AA3"/>
    <mergeCell ref="A1:B1"/>
    <mergeCell ref="A2:AA2"/>
    <mergeCell ref="D5:D6"/>
    <mergeCell ref="G5:G6"/>
    <mergeCell ref="H5:Z5"/>
    <mergeCell ref="E5:F5"/>
    <mergeCell ref="A5:A6"/>
    <mergeCell ref="B5:B6"/>
    <mergeCell ref="C5:C6"/>
  </mergeCells>
  <printOptions/>
  <pageMargins left="0.31496062992125984" right="0.2362204724409449" top="0.35433070866141736" bottom="0.35433070866141736" header="0.31496062992125984" footer="0.31496062992125984"/>
  <pageSetup fitToHeight="0" fitToWidth="1" horizontalDpi="600" verticalDpi="600" orientation="landscape" paperSize="9" scale="41"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B49"/>
  <sheetViews>
    <sheetView showZeros="0" view="pageBreakPreview" zoomScale="70" zoomScaleNormal="85" zoomScaleSheetLayoutView="70" zoomScalePageLayoutView="0" workbookViewId="0" topLeftCell="A1">
      <selection activeCell="V33" sqref="V33"/>
    </sheetView>
  </sheetViews>
  <sheetFormatPr defaultColWidth="8.88671875" defaultRowHeight="18.75"/>
  <cols>
    <col min="1" max="1" width="3.6640625" style="128" customWidth="1"/>
    <col min="2" max="2" width="36.10546875" style="128" customWidth="1"/>
    <col min="3" max="4" width="6.77734375" style="128" customWidth="1"/>
    <col min="5" max="6" width="9.5546875" style="128" customWidth="1"/>
    <col min="7" max="7" width="9.5546875" style="233" customWidth="1"/>
    <col min="8" max="12" width="9.5546875" style="128" customWidth="1"/>
    <col min="13" max="13" width="10.3359375" style="128" customWidth="1"/>
    <col min="14" max="26" width="9.5546875" style="128" customWidth="1"/>
    <col min="27" max="27" width="7.77734375" style="128" customWidth="1"/>
    <col min="28" max="28" width="12.3359375" style="128" customWidth="1"/>
    <col min="29" max="16384" width="8.88671875" style="128" customWidth="1"/>
  </cols>
  <sheetData>
    <row r="1" spans="1:5" ht="24.75" customHeight="1">
      <c r="A1" s="358" t="s">
        <v>369</v>
      </c>
      <c r="B1" s="358"/>
      <c r="C1" s="126"/>
      <c r="D1" s="126"/>
      <c r="E1" s="127"/>
    </row>
    <row r="2" spans="1:27" ht="39" customHeight="1">
      <c r="A2" s="359" t="s">
        <v>436</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ht="14.25" customHeight="1">
      <c r="A3" s="360" t="str">
        <f>'BIỂU SỐ 04'!A3:AA3</f>
        <v>(Kèm theo Báo cáo số:               /BC-UBND ngày        /11/2023 của UBND huyện Tuần Giáo) </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row>
    <row r="4" spans="1:5" ht="14.25" customHeight="1">
      <c r="A4" s="129"/>
      <c r="C4" s="130"/>
      <c r="D4" s="130"/>
      <c r="E4" s="130"/>
    </row>
    <row r="5" spans="1:28" ht="25.5" customHeight="1">
      <c r="A5" s="386" t="s">
        <v>310</v>
      </c>
      <c r="B5" s="386" t="s">
        <v>123</v>
      </c>
      <c r="C5" s="386" t="s">
        <v>309</v>
      </c>
      <c r="D5" s="386" t="s">
        <v>396</v>
      </c>
      <c r="E5" s="338" t="s">
        <v>451</v>
      </c>
      <c r="F5" s="338"/>
      <c r="G5" s="340" t="s">
        <v>401</v>
      </c>
      <c r="H5" s="354" t="s">
        <v>424</v>
      </c>
      <c r="I5" s="354"/>
      <c r="J5" s="354"/>
      <c r="K5" s="354"/>
      <c r="L5" s="354"/>
      <c r="M5" s="354"/>
      <c r="N5" s="354"/>
      <c r="O5" s="354"/>
      <c r="P5" s="354"/>
      <c r="Q5" s="354"/>
      <c r="R5" s="354"/>
      <c r="S5" s="354"/>
      <c r="T5" s="354"/>
      <c r="U5" s="354"/>
      <c r="V5" s="354"/>
      <c r="W5" s="354"/>
      <c r="X5" s="354"/>
      <c r="Y5" s="354"/>
      <c r="Z5" s="354"/>
      <c r="AA5" s="312" t="s">
        <v>1</v>
      </c>
      <c r="AB5" s="137"/>
    </row>
    <row r="6" spans="1:28" ht="36" customHeight="1">
      <c r="A6" s="387"/>
      <c r="B6" s="387"/>
      <c r="C6" s="387"/>
      <c r="D6" s="387"/>
      <c r="E6" s="310" t="s">
        <v>375</v>
      </c>
      <c r="F6" s="311" t="s">
        <v>395</v>
      </c>
      <c r="G6" s="341"/>
      <c r="H6" s="34" t="s">
        <v>376</v>
      </c>
      <c r="I6" s="34" t="s">
        <v>377</v>
      </c>
      <c r="J6" s="34" t="s">
        <v>378</v>
      </c>
      <c r="K6" s="34" t="s">
        <v>379</v>
      </c>
      <c r="L6" s="34" t="s">
        <v>380</v>
      </c>
      <c r="M6" s="34" t="s">
        <v>381</v>
      </c>
      <c r="N6" s="34" t="s">
        <v>382</v>
      </c>
      <c r="O6" s="34" t="s">
        <v>383</v>
      </c>
      <c r="P6" s="34" t="s">
        <v>384</v>
      </c>
      <c r="Q6" s="34" t="s">
        <v>385</v>
      </c>
      <c r="R6" s="34" t="s">
        <v>386</v>
      </c>
      <c r="S6" s="34" t="s">
        <v>387</v>
      </c>
      <c r="T6" s="34" t="s">
        <v>388</v>
      </c>
      <c r="U6" s="34" t="s">
        <v>389</v>
      </c>
      <c r="V6" s="34" t="s">
        <v>390</v>
      </c>
      <c r="W6" s="34" t="s">
        <v>391</v>
      </c>
      <c r="X6" s="34" t="s">
        <v>392</v>
      </c>
      <c r="Y6" s="34" t="s">
        <v>393</v>
      </c>
      <c r="Z6" s="34" t="s">
        <v>394</v>
      </c>
      <c r="AA6" s="313"/>
      <c r="AB6" s="137"/>
    </row>
    <row r="7" spans="1:28" s="132" customFormat="1" ht="18" customHeight="1">
      <c r="A7" s="35">
        <v>1</v>
      </c>
      <c r="B7" s="35">
        <v>2</v>
      </c>
      <c r="C7" s="35">
        <v>3</v>
      </c>
      <c r="D7" s="35">
        <v>4</v>
      </c>
      <c r="E7" s="38">
        <v>5</v>
      </c>
      <c r="F7" s="37">
        <v>6</v>
      </c>
      <c r="G7" s="37">
        <v>7</v>
      </c>
      <c r="H7" s="37" t="s">
        <v>405</v>
      </c>
      <c r="I7" s="37" t="s">
        <v>406</v>
      </c>
      <c r="J7" s="37" t="s">
        <v>407</v>
      </c>
      <c r="K7" s="37" t="s">
        <v>408</v>
      </c>
      <c r="L7" s="37" t="s">
        <v>409</v>
      </c>
      <c r="M7" s="37" t="s">
        <v>410</v>
      </c>
      <c r="N7" s="37" t="s">
        <v>411</v>
      </c>
      <c r="O7" s="37" t="s">
        <v>412</v>
      </c>
      <c r="P7" s="37" t="s">
        <v>413</v>
      </c>
      <c r="Q7" s="37" t="s">
        <v>414</v>
      </c>
      <c r="R7" s="37" t="s">
        <v>415</v>
      </c>
      <c r="S7" s="37" t="s">
        <v>416</v>
      </c>
      <c r="T7" s="37" t="s">
        <v>417</v>
      </c>
      <c r="U7" s="37" t="s">
        <v>418</v>
      </c>
      <c r="V7" s="37" t="s">
        <v>419</v>
      </c>
      <c r="W7" s="37" t="s">
        <v>420</v>
      </c>
      <c r="X7" s="37" t="s">
        <v>421</v>
      </c>
      <c r="Y7" s="37" t="s">
        <v>422</v>
      </c>
      <c r="Z7" s="37" t="s">
        <v>423</v>
      </c>
      <c r="AA7" s="38">
        <v>10</v>
      </c>
      <c r="AB7" s="152"/>
    </row>
    <row r="8" spans="1:28" ht="15">
      <c r="A8" s="388" t="s">
        <v>2</v>
      </c>
      <c r="B8" s="389" t="s">
        <v>308</v>
      </c>
      <c r="C8" s="390"/>
      <c r="D8" s="300"/>
      <c r="E8" s="300"/>
      <c r="F8" s="302"/>
      <c r="G8" s="302"/>
      <c r="H8" s="302"/>
      <c r="I8" s="302"/>
      <c r="J8" s="302"/>
      <c r="K8" s="302"/>
      <c r="L8" s="302"/>
      <c r="M8" s="302"/>
      <c r="N8" s="302"/>
      <c r="O8" s="302"/>
      <c r="P8" s="302"/>
      <c r="Q8" s="302"/>
      <c r="R8" s="302"/>
      <c r="S8" s="302"/>
      <c r="T8" s="302"/>
      <c r="U8" s="302"/>
      <c r="V8" s="302"/>
      <c r="W8" s="302"/>
      <c r="X8" s="302"/>
      <c r="Y8" s="302"/>
      <c r="Z8" s="302"/>
      <c r="AA8" s="136"/>
      <c r="AB8" s="137"/>
    </row>
    <row r="9" spans="1:28" ht="28.5">
      <c r="A9" s="388" t="s">
        <v>4</v>
      </c>
      <c r="B9" s="389" t="s">
        <v>307</v>
      </c>
      <c r="C9" s="390"/>
      <c r="D9" s="300"/>
      <c r="E9" s="300"/>
      <c r="F9" s="41"/>
      <c r="G9" s="41"/>
      <c r="H9" s="41"/>
      <c r="I9" s="41"/>
      <c r="J9" s="41"/>
      <c r="K9" s="41"/>
      <c r="L9" s="41"/>
      <c r="M9" s="41"/>
      <c r="N9" s="41"/>
      <c r="O9" s="41"/>
      <c r="P9" s="41"/>
      <c r="Q9" s="41"/>
      <c r="R9" s="41"/>
      <c r="S9" s="41"/>
      <c r="T9" s="41"/>
      <c r="U9" s="41"/>
      <c r="V9" s="41"/>
      <c r="W9" s="41"/>
      <c r="X9" s="41"/>
      <c r="Y9" s="41"/>
      <c r="Z9" s="41"/>
      <c r="AA9" s="136"/>
      <c r="AB9" s="137"/>
    </row>
    <row r="10" spans="1:27" s="137" customFormat="1" ht="15">
      <c r="A10" s="133" t="s">
        <v>273</v>
      </c>
      <c r="B10" s="134" t="s">
        <v>306</v>
      </c>
      <c r="C10" s="309" t="s">
        <v>305</v>
      </c>
      <c r="D10" s="41">
        <v>14109</v>
      </c>
      <c r="E10" s="41">
        <v>14250</v>
      </c>
      <c r="F10" s="41">
        <v>14400</v>
      </c>
      <c r="G10" s="41">
        <f>H10+I10+J10+K10+L10+M10+N10+O10+P10+Q10+R10+S10+T10+U10+V10+W10+X10+Y10+Z10</f>
        <v>15150</v>
      </c>
      <c r="H10" s="41">
        <v>550</v>
      </c>
      <c r="I10" s="41">
        <v>800</v>
      </c>
      <c r="J10" s="41">
        <v>490</v>
      </c>
      <c r="K10" s="41">
        <v>520</v>
      </c>
      <c r="L10" s="41">
        <v>480</v>
      </c>
      <c r="M10" s="41">
        <v>1980</v>
      </c>
      <c r="N10" s="41">
        <v>2035</v>
      </c>
      <c r="O10" s="41">
        <v>1670</v>
      </c>
      <c r="P10" s="41">
        <v>400</v>
      </c>
      <c r="Q10" s="41">
        <v>610</v>
      </c>
      <c r="R10" s="41" t="s">
        <v>446</v>
      </c>
      <c r="S10" s="41" t="s">
        <v>447</v>
      </c>
      <c r="T10" s="41">
        <v>500</v>
      </c>
      <c r="U10" s="41">
        <v>305</v>
      </c>
      <c r="V10" s="41">
        <v>480</v>
      </c>
      <c r="W10" s="41">
        <v>800</v>
      </c>
      <c r="X10" s="41">
        <v>1000</v>
      </c>
      <c r="Y10" s="41">
        <v>605</v>
      </c>
      <c r="Z10" s="41">
        <v>600</v>
      </c>
      <c r="AA10" s="136"/>
    </row>
    <row r="11" spans="1:28" s="141" customFormat="1" ht="30">
      <c r="A11" s="148"/>
      <c r="B11" s="149" t="s">
        <v>304</v>
      </c>
      <c r="C11" s="150" t="s">
        <v>12</v>
      </c>
      <c r="D11" s="151">
        <v>72.6</v>
      </c>
      <c r="E11" s="138">
        <v>73</v>
      </c>
      <c r="F11" s="138">
        <v>73</v>
      </c>
      <c r="G11" s="138">
        <v>76.9</v>
      </c>
      <c r="H11" s="139"/>
      <c r="I11" s="139"/>
      <c r="J11" s="139"/>
      <c r="K11" s="139"/>
      <c r="L11" s="139"/>
      <c r="M11" s="140"/>
      <c r="N11" s="139"/>
      <c r="O11" s="139"/>
      <c r="P11" s="139"/>
      <c r="Q11" s="139"/>
      <c r="R11" s="139"/>
      <c r="S11" s="139"/>
      <c r="T11" s="139"/>
      <c r="U11" s="139"/>
      <c r="V11" s="139"/>
      <c r="W11" s="139"/>
      <c r="X11" s="139"/>
      <c r="Y11" s="139"/>
      <c r="Z11" s="139"/>
      <c r="AA11" s="136"/>
      <c r="AB11" s="152">
        <f>G11%*G10</f>
        <v>11650.35</v>
      </c>
    </row>
    <row r="12" spans="1:28" ht="30">
      <c r="A12" s="133" t="s">
        <v>213</v>
      </c>
      <c r="B12" s="134" t="s">
        <v>303</v>
      </c>
      <c r="C12" s="309" t="s">
        <v>277</v>
      </c>
      <c r="D12" s="41">
        <v>142</v>
      </c>
      <c r="E12" s="41">
        <v>145</v>
      </c>
      <c r="F12" s="41">
        <v>145</v>
      </c>
      <c r="G12" s="41">
        <f>SUM(H12:Z12)</f>
        <v>146</v>
      </c>
      <c r="H12" s="41">
        <v>5</v>
      </c>
      <c r="I12" s="41">
        <v>7</v>
      </c>
      <c r="J12" s="41">
        <v>5</v>
      </c>
      <c r="K12" s="41">
        <v>5</v>
      </c>
      <c r="L12" s="41">
        <v>7</v>
      </c>
      <c r="M12" s="41">
        <v>13</v>
      </c>
      <c r="N12" s="41">
        <v>17</v>
      </c>
      <c r="O12" s="41">
        <v>11</v>
      </c>
      <c r="P12" s="41">
        <v>11</v>
      </c>
      <c r="Q12" s="41">
        <v>7</v>
      </c>
      <c r="R12" s="41">
        <v>5</v>
      </c>
      <c r="S12" s="41">
        <v>9</v>
      </c>
      <c r="T12" s="41">
        <v>8</v>
      </c>
      <c r="U12" s="41">
        <v>5</v>
      </c>
      <c r="V12" s="41">
        <v>6</v>
      </c>
      <c r="W12" s="41">
        <v>7</v>
      </c>
      <c r="X12" s="41">
        <v>7</v>
      </c>
      <c r="Y12" s="41">
        <v>6</v>
      </c>
      <c r="Z12" s="41">
        <v>5</v>
      </c>
      <c r="AA12" s="136"/>
      <c r="AB12" s="391">
        <f>SUM(H12:Z12)</f>
        <v>146</v>
      </c>
    </row>
    <row r="13" spans="1:28" s="375" customFormat="1" ht="30">
      <c r="A13" s="148"/>
      <c r="B13" s="149" t="s">
        <v>302</v>
      </c>
      <c r="C13" s="150" t="s">
        <v>12</v>
      </c>
      <c r="D13" s="151">
        <v>80.2</v>
      </c>
      <c r="E13" s="138">
        <v>81.92090395480226</v>
      </c>
      <c r="F13" s="138">
        <v>81.92090395480226</v>
      </c>
      <c r="G13" s="138">
        <v>82.5</v>
      </c>
      <c r="H13" s="139">
        <v>71.4</v>
      </c>
      <c r="I13" s="139">
        <v>70</v>
      </c>
      <c r="J13" s="139">
        <v>83.3</v>
      </c>
      <c r="K13" s="139">
        <v>71.4</v>
      </c>
      <c r="L13" s="139">
        <v>87.5</v>
      </c>
      <c r="M13" s="139">
        <v>86.7</v>
      </c>
      <c r="N13" s="139">
        <v>89.5</v>
      </c>
      <c r="O13" s="139">
        <v>84.6</v>
      </c>
      <c r="P13" s="139">
        <v>91.7</v>
      </c>
      <c r="Q13" s="139">
        <v>77.8</v>
      </c>
      <c r="R13" s="139">
        <v>83.3</v>
      </c>
      <c r="S13" s="139">
        <v>75</v>
      </c>
      <c r="T13" s="139">
        <v>80</v>
      </c>
      <c r="U13" s="139">
        <v>100</v>
      </c>
      <c r="V13" s="139">
        <v>85.7</v>
      </c>
      <c r="W13" s="139">
        <v>87.5</v>
      </c>
      <c r="X13" s="139">
        <v>70</v>
      </c>
      <c r="Y13" s="139">
        <v>85.7</v>
      </c>
      <c r="Z13" s="139">
        <v>83.3</v>
      </c>
      <c r="AA13" s="136"/>
      <c r="AB13" s="152"/>
    </row>
    <row r="14" spans="1:28" ht="60">
      <c r="A14" s="133" t="s">
        <v>267</v>
      </c>
      <c r="B14" s="134" t="s">
        <v>301</v>
      </c>
      <c r="C14" s="309" t="s">
        <v>300</v>
      </c>
      <c r="D14" s="41">
        <v>129</v>
      </c>
      <c r="E14" s="41">
        <v>129</v>
      </c>
      <c r="F14" s="41">
        <v>129</v>
      </c>
      <c r="G14" s="41">
        <v>129</v>
      </c>
      <c r="H14" s="142"/>
      <c r="I14" s="142"/>
      <c r="J14" s="142"/>
      <c r="K14" s="142"/>
      <c r="L14" s="142"/>
      <c r="M14" s="142"/>
      <c r="N14" s="142"/>
      <c r="O14" s="142"/>
      <c r="P14" s="142"/>
      <c r="Q14" s="142"/>
      <c r="R14" s="142"/>
      <c r="S14" s="142"/>
      <c r="T14" s="142"/>
      <c r="U14" s="142"/>
      <c r="V14" s="142"/>
      <c r="W14" s="142"/>
      <c r="X14" s="142"/>
      <c r="Y14" s="142"/>
      <c r="Z14" s="142"/>
      <c r="AA14" s="136"/>
      <c r="AB14" s="137"/>
    </row>
    <row r="15" spans="1:28" s="141" customFormat="1" ht="45">
      <c r="A15" s="148"/>
      <c r="B15" s="149" t="s">
        <v>299</v>
      </c>
      <c r="C15" s="150" t="s">
        <v>12</v>
      </c>
      <c r="D15" s="138">
        <v>97.7</v>
      </c>
      <c r="E15" s="138">
        <v>97.7</v>
      </c>
      <c r="F15" s="138">
        <v>98.5</v>
      </c>
      <c r="G15" s="138">
        <v>98.5</v>
      </c>
      <c r="H15" s="139"/>
      <c r="I15" s="139"/>
      <c r="J15" s="139"/>
      <c r="K15" s="139"/>
      <c r="L15" s="139"/>
      <c r="M15" s="139"/>
      <c r="N15" s="139"/>
      <c r="O15" s="139"/>
      <c r="P15" s="139"/>
      <c r="Q15" s="139"/>
      <c r="R15" s="139"/>
      <c r="S15" s="139"/>
      <c r="T15" s="139"/>
      <c r="U15" s="139"/>
      <c r="V15" s="139"/>
      <c r="W15" s="139"/>
      <c r="X15" s="139"/>
      <c r="Y15" s="139"/>
      <c r="Z15" s="139"/>
      <c r="AA15" s="136"/>
      <c r="AB15" s="152"/>
    </row>
    <row r="16" spans="1:28" s="143" customFormat="1" ht="15">
      <c r="A16" s="133" t="s">
        <v>212</v>
      </c>
      <c r="B16" s="134" t="s">
        <v>297</v>
      </c>
      <c r="C16" s="309" t="s">
        <v>154</v>
      </c>
      <c r="D16" s="41">
        <v>12</v>
      </c>
      <c r="E16" s="41">
        <v>14</v>
      </c>
      <c r="F16" s="41">
        <v>14</v>
      </c>
      <c r="G16" s="41">
        <f>SUM(H16:Z16)</f>
        <v>15</v>
      </c>
      <c r="H16" s="142"/>
      <c r="I16" s="142">
        <v>1</v>
      </c>
      <c r="J16" s="142">
        <v>1</v>
      </c>
      <c r="K16" s="142"/>
      <c r="L16" s="142">
        <v>1</v>
      </c>
      <c r="M16" s="142"/>
      <c r="N16" s="142">
        <v>1</v>
      </c>
      <c r="O16" s="142">
        <v>1</v>
      </c>
      <c r="P16" s="142">
        <v>1</v>
      </c>
      <c r="Q16" s="142">
        <v>1</v>
      </c>
      <c r="R16" s="142">
        <v>1</v>
      </c>
      <c r="S16" s="142">
        <v>1</v>
      </c>
      <c r="T16" s="142"/>
      <c r="U16" s="142">
        <v>1</v>
      </c>
      <c r="V16" s="142">
        <v>1</v>
      </c>
      <c r="W16" s="142">
        <v>1</v>
      </c>
      <c r="X16" s="142">
        <v>1</v>
      </c>
      <c r="Y16" s="142">
        <v>1</v>
      </c>
      <c r="Z16" s="142">
        <v>1</v>
      </c>
      <c r="AA16" s="136"/>
      <c r="AB16" s="137"/>
    </row>
    <row r="17" spans="1:28" s="132" customFormat="1" ht="15">
      <c r="A17" s="148"/>
      <c r="B17" s="149" t="s">
        <v>296</v>
      </c>
      <c r="C17" s="150" t="s">
        <v>12</v>
      </c>
      <c r="D17" s="303">
        <f>D16/18*100</f>
        <v>66.66666666666666</v>
      </c>
      <c r="E17" s="303">
        <f>E16/18*100</f>
        <v>77.77777777777779</v>
      </c>
      <c r="F17" s="303">
        <f>F16/18*100</f>
        <v>77.77777777777779</v>
      </c>
      <c r="G17" s="303">
        <f>G16/18*100</f>
        <v>83.33333333333334</v>
      </c>
      <c r="H17" s="139"/>
      <c r="I17" s="139"/>
      <c r="J17" s="139"/>
      <c r="K17" s="139"/>
      <c r="L17" s="139"/>
      <c r="M17" s="139"/>
      <c r="N17" s="139"/>
      <c r="O17" s="139"/>
      <c r="P17" s="139"/>
      <c r="Q17" s="139"/>
      <c r="R17" s="139"/>
      <c r="S17" s="139"/>
      <c r="T17" s="139"/>
      <c r="U17" s="139"/>
      <c r="V17" s="139"/>
      <c r="W17" s="139"/>
      <c r="X17" s="139"/>
      <c r="Y17" s="139"/>
      <c r="Z17" s="139"/>
      <c r="AA17" s="136"/>
      <c r="AB17" s="152"/>
    </row>
    <row r="18" spans="1:28" ht="15">
      <c r="A18" s="133" t="s">
        <v>298</v>
      </c>
      <c r="B18" s="134" t="s">
        <v>295</v>
      </c>
      <c r="C18" s="309" t="s">
        <v>294</v>
      </c>
      <c r="D18" s="41">
        <v>1</v>
      </c>
      <c r="E18" s="304">
        <v>1</v>
      </c>
      <c r="F18" s="304">
        <v>1</v>
      </c>
      <c r="G18" s="304">
        <v>1</v>
      </c>
      <c r="H18" s="142"/>
      <c r="I18" s="142"/>
      <c r="J18" s="142"/>
      <c r="K18" s="142"/>
      <c r="L18" s="142"/>
      <c r="M18" s="142">
        <v>1</v>
      </c>
      <c r="N18" s="142"/>
      <c r="O18" s="142"/>
      <c r="P18" s="142"/>
      <c r="Q18" s="142"/>
      <c r="R18" s="142"/>
      <c r="S18" s="142"/>
      <c r="T18" s="142"/>
      <c r="U18" s="142"/>
      <c r="V18" s="142"/>
      <c r="W18" s="142"/>
      <c r="X18" s="142"/>
      <c r="Y18" s="142"/>
      <c r="Z18" s="142"/>
      <c r="AA18" s="136"/>
      <c r="AB18" s="137"/>
    </row>
    <row r="19" spans="1:28" s="132" customFormat="1" ht="30">
      <c r="A19" s="392"/>
      <c r="B19" s="393" t="s">
        <v>293</v>
      </c>
      <c r="C19" s="394" t="s">
        <v>12</v>
      </c>
      <c r="D19" s="395">
        <v>100</v>
      </c>
      <c r="E19" s="144">
        <v>100</v>
      </c>
      <c r="F19" s="144">
        <v>100</v>
      </c>
      <c r="G19" s="144">
        <v>100</v>
      </c>
      <c r="H19" s="145"/>
      <c r="I19" s="145"/>
      <c r="J19" s="145"/>
      <c r="K19" s="145"/>
      <c r="L19" s="145"/>
      <c r="M19" s="145"/>
      <c r="N19" s="145"/>
      <c r="O19" s="145"/>
      <c r="P19" s="145"/>
      <c r="Q19" s="145"/>
      <c r="R19" s="145"/>
      <c r="S19" s="145"/>
      <c r="T19" s="145"/>
      <c r="U19" s="145"/>
      <c r="V19" s="145"/>
      <c r="W19" s="145"/>
      <c r="X19" s="145"/>
      <c r="Y19" s="145"/>
      <c r="Z19" s="145"/>
      <c r="AA19" s="136"/>
      <c r="AB19" s="152"/>
    </row>
    <row r="20" spans="1:28" ht="15">
      <c r="A20" s="388" t="s">
        <v>30</v>
      </c>
      <c r="B20" s="389" t="s">
        <v>292</v>
      </c>
      <c r="C20" s="390"/>
      <c r="D20" s="300"/>
      <c r="E20" s="41"/>
      <c r="F20" s="39"/>
      <c r="G20" s="14"/>
      <c r="H20" s="39"/>
      <c r="I20" s="39"/>
      <c r="J20" s="39"/>
      <c r="K20" s="39"/>
      <c r="L20" s="39"/>
      <c r="M20" s="39"/>
      <c r="N20" s="39"/>
      <c r="O20" s="39"/>
      <c r="P20" s="39"/>
      <c r="Q20" s="39"/>
      <c r="R20" s="39"/>
      <c r="S20" s="39"/>
      <c r="T20" s="39"/>
      <c r="U20" s="39"/>
      <c r="V20" s="39"/>
      <c r="W20" s="39"/>
      <c r="X20" s="39"/>
      <c r="Y20" s="39"/>
      <c r="Z20" s="39"/>
      <c r="AA20" s="136"/>
      <c r="AB20" s="137"/>
    </row>
    <row r="21" spans="1:28" s="143" customFormat="1" ht="30">
      <c r="A21" s="133" t="s">
        <v>273</v>
      </c>
      <c r="B21" s="134" t="s">
        <v>291</v>
      </c>
      <c r="C21" s="309" t="s">
        <v>290</v>
      </c>
      <c r="D21" s="41">
        <v>19</v>
      </c>
      <c r="E21" s="146">
        <v>19</v>
      </c>
      <c r="F21" s="146">
        <v>19</v>
      </c>
      <c r="G21" s="146">
        <f>SUM(H21:Z21)</f>
        <v>19</v>
      </c>
      <c r="H21" s="146">
        <v>1</v>
      </c>
      <c r="I21" s="146">
        <v>1</v>
      </c>
      <c r="J21" s="146">
        <v>1</v>
      </c>
      <c r="K21" s="146">
        <v>1</v>
      </c>
      <c r="L21" s="146">
        <v>1</v>
      </c>
      <c r="M21" s="146">
        <v>1</v>
      </c>
      <c r="N21" s="146">
        <v>1</v>
      </c>
      <c r="O21" s="146">
        <v>1</v>
      </c>
      <c r="P21" s="146">
        <v>1</v>
      </c>
      <c r="Q21" s="146">
        <v>1</v>
      </c>
      <c r="R21" s="146">
        <v>1</v>
      </c>
      <c r="S21" s="146">
        <v>1</v>
      </c>
      <c r="T21" s="146">
        <v>1</v>
      </c>
      <c r="U21" s="146">
        <v>1</v>
      </c>
      <c r="V21" s="146">
        <v>1</v>
      </c>
      <c r="W21" s="146">
        <v>1</v>
      </c>
      <c r="X21" s="146">
        <v>1</v>
      </c>
      <c r="Y21" s="146">
        <v>1</v>
      </c>
      <c r="Z21" s="146">
        <v>1</v>
      </c>
      <c r="AA21" s="136"/>
      <c r="AB21" s="137"/>
    </row>
    <row r="22" spans="1:28" s="141" customFormat="1" ht="30">
      <c r="A22" s="148"/>
      <c r="B22" s="149" t="s">
        <v>289</v>
      </c>
      <c r="C22" s="150" t="s">
        <v>12</v>
      </c>
      <c r="D22" s="151">
        <v>100</v>
      </c>
      <c r="E22" s="147" t="s">
        <v>371</v>
      </c>
      <c r="F22" s="147" t="s">
        <v>371</v>
      </c>
      <c r="G22" s="147" t="s">
        <v>371</v>
      </c>
      <c r="H22" s="147"/>
      <c r="I22" s="147"/>
      <c r="J22" s="147"/>
      <c r="K22" s="147"/>
      <c r="L22" s="147"/>
      <c r="M22" s="147"/>
      <c r="N22" s="147"/>
      <c r="O22" s="147"/>
      <c r="P22" s="147"/>
      <c r="Q22" s="147"/>
      <c r="R22" s="147"/>
      <c r="S22" s="147"/>
      <c r="T22" s="147"/>
      <c r="U22" s="147"/>
      <c r="V22" s="147"/>
      <c r="W22" s="147"/>
      <c r="X22" s="147"/>
      <c r="Y22" s="147"/>
      <c r="Z22" s="147"/>
      <c r="AA22" s="136"/>
      <c r="AB22" s="152"/>
    </row>
    <row r="23" spans="1:28" ht="30">
      <c r="A23" s="133" t="s">
        <v>213</v>
      </c>
      <c r="B23" s="134" t="s">
        <v>288</v>
      </c>
      <c r="C23" s="309" t="s">
        <v>265</v>
      </c>
      <c r="D23" s="41">
        <v>163</v>
      </c>
      <c r="E23" s="146">
        <v>163</v>
      </c>
      <c r="F23" s="146">
        <v>163</v>
      </c>
      <c r="G23" s="146">
        <f>SUM(H23:Z23)</f>
        <v>161</v>
      </c>
      <c r="H23" s="146">
        <v>7</v>
      </c>
      <c r="I23" s="146">
        <v>10</v>
      </c>
      <c r="J23" s="146">
        <v>6</v>
      </c>
      <c r="K23" s="146">
        <v>5</v>
      </c>
      <c r="L23" s="146">
        <v>8</v>
      </c>
      <c r="M23" s="146">
        <v>15</v>
      </c>
      <c r="N23" s="146">
        <v>19</v>
      </c>
      <c r="O23" s="146">
        <v>13</v>
      </c>
      <c r="P23" s="146">
        <v>12</v>
      </c>
      <c r="Q23" s="146">
        <v>9</v>
      </c>
      <c r="R23" s="146">
        <v>5</v>
      </c>
      <c r="S23" s="146">
        <v>12</v>
      </c>
      <c r="T23" s="146">
        <v>6</v>
      </c>
      <c r="U23" s="146">
        <v>5</v>
      </c>
      <c r="V23" s="146">
        <v>4</v>
      </c>
      <c r="W23" s="146">
        <v>6</v>
      </c>
      <c r="X23" s="146">
        <v>6</v>
      </c>
      <c r="Y23" s="146">
        <v>7</v>
      </c>
      <c r="Z23" s="146">
        <v>6</v>
      </c>
      <c r="AA23" s="136"/>
      <c r="AB23" s="137"/>
    </row>
    <row r="24" spans="1:28" s="141" customFormat="1" ht="30">
      <c r="A24" s="148"/>
      <c r="B24" s="149" t="s">
        <v>287</v>
      </c>
      <c r="C24" s="150" t="s">
        <v>12</v>
      </c>
      <c r="D24" s="138">
        <v>92.09039548022598</v>
      </c>
      <c r="E24" s="138">
        <v>92.09039548022598</v>
      </c>
      <c r="F24" s="138">
        <v>92.09039548022598</v>
      </c>
      <c r="G24" s="138">
        <f>161/177*100</f>
        <v>90.96045197740112</v>
      </c>
      <c r="H24" s="138"/>
      <c r="I24" s="138"/>
      <c r="J24" s="138"/>
      <c r="K24" s="138"/>
      <c r="L24" s="138"/>
      <c r="M24" s="138"/>
      <c r="N24" s="138"/>
      <c r="O24" s="138"/>
      <c r="P24" s="138"/>
      <c r="Q24" s="138"/>
      <c r="R24" s="138"/>
      <c r="S24" s="138"/>
      <c r="T24" s="138"/>
      <c r="U24" s="138"/>
      <c r="V24" s="138"/>
      <c r="W24" s="138"/>
      <c r="X24" s="138"/>
      <c r="Y24" s="138"/>
      <c r="Z24" s="138"/>
      <c r="AA24" s="136"/>
      <c r="AB24" s="152"/>
    </row>
    <row r="25" spans="1:28" s="143" customFormat="1" ht="30">
      <c r="A25" s="133" t="s">
        <v>267</v>
      </c>
      <c r="B25" s="134" t="s">
        <v>286</v>
      </c>
      <c r="C25" s="309" t="s">
        <v>12</v>
      </c>
      <c r="D25" s="305" t="s">
        <v>371</v>
      </c>
      <c r="E25" s="305" t="s">
        <v>371</v>
      </c>
      <c r="F25" s="305" t="s">
        <v>371</v>
      </c>
      <c r="G25" s="305" t="s">
        <v>371</v>
      </c>
      <c r="H25" s="142"/>
      <c r="I25" s="142"/>
      <c r="J25" s="142"/>
      <c r="K25" s="142"/>
      <c r="L25" s="142"/>
      <c r="M25" s="142"/>
      <c r="N25" s="142"/>
      <c r="O25" s="142"/>
      <c r="P25" s="142"/>
      <c r="Q25" s="142"/>
      <c r="R25" s="142"/>
      <c r="S25" s="142"/>
      <c r="T25" s="142"/>
      <c r="U25" s="142"/>
      <c r="V25" s="142"/>
      <c r="W25" s="142"/>
      <c r="X25" s="142"/>
      <c r="Y25" s="142"/>
      <c r="Z25" s="142"/>
      <c r="AA25" s="136"/>
      <c r="AB25" s="137"/>
    </row>
    <row r="26" spans="1:28" ht="15">
      <c r="A26" s="388" t="s">
        <v>45</v>
      </c>
      <c r="B26" s="389" t="s">
        <v>285</v>
      </c>
      <c r="C26" s="390"/>
      <c r="D26" s="300"/>
      <c r="E26" s="41"/>
      <c r="F26" s="39"/>
      <c r="G26" s="14"/>
      <c r="H26" s="39"/>
      <c r="I26" s="39"/>
      <c r="J26" s="39"/>
      <c r="K26" s="39"/>
      <c r="L26" s="39"/>
      <c r="M26" s="39"/>
      <c r="N26" s="39"/>
      <c r="O26" s="39"/>
      <c r="P26" s="39"/>
      <c r="Q26" s="39"/>
      <c r="R26" s="39"/>
      <c r="S26" s="39"/>
      <c r="T26" s="39"/>
      <c r="U26" s="39"/>
      <c r="V26" s="39"/>
      <c r="W26" s="39"/>
      <c r="X26" s="39"/>
      <c r="Y26" s="39"/>
      <c r="Z26" s="39"/>
      <c r="AA26" s="136"/>
      <c r="AB26" s="137"/>
    </row>
    <row r="27" spans="1:28" ht="15">
      <c r="A27" s="133" t="s">
        <v>273</v>
      </c>
      <c r="B27" s="134" t="s">
        <v>284</v>
      </c>
      <c r="C27" s="309" t="s">
        <v>282</v>
      </c>
      <c r="D27" s="41">
        <v>1</v>
      </c>
      <c r="E27" s="41">
        <v>1</v>
      </c>
      <c r="F27" s="41">
        <v>1</v>
      </c>
      <c r="G27" s="41">
        <v>1</v>
      </c>
      <c r="H27" s="142"/>
      <c r="I27" s="142"/>
      <c r="J27" s="142"/>
      <c r="K27" s="142"/>
      <c r="L27" s="142"/>
      <c r="M27" s="142"/>
      <c r="N27" s="142"/>
      <c r="O27" s="142"/>
      <c r="P27" s="142"/>
      <c r="Q27" s="142"/>
      <c r="R27" s="142"/>
      <c r="S27" s="142"/>
      <c r="T27" s="142"/>
      <c r="U27" s="142"/>
      <c r="V27" s="142"/>
      <c r="W27" s="142"/>
      <c r="X27" s="142"/>
      <c r="Y27" s="142"/>
      <c r="Z27" s="142"/>
      <c r="AA27" s="136"/>
      <c r="AB27" s="137"/>
    </row>
    <row r="28" spans="1:28" ht="15">
      <c r="A28" s="133" t="s">
        <v>213</v>
      </c>
      <c r="B28" s="134" t="s">
        <v>283</v>
      </c>
      <c r="C28" s="309" t="s">
        <v>282</v>
      </c>
      <c r="D28" s="41">
        <v>1</v>
      </c>
      <c r="E28" s="41">
        <v>1</v>
      </c>
      <c r="F28" s="41">
        <v>1</v>
      </c>
      <c r="G28" s="41">
        <v>1</v>
      </c>
      <c r="H28" s="142"/>
      <c r="I28" s="142"/>
      <c r="J28" s="142"/>
      <c r="K28" s="142"/>
      <c r="L28" s="142"/>
      <c r="M28" s="142"/>
      <c r="N28" s="142"/>
      <c r="O28" s="142"/>
      <c r="P28" s="142"/>
      <c r="Q28" s="142"/>
      <c r="R28" s="142"/>
      <c r="S28" s="142"/>
      <c r="T28" s="142"/>
      <c r="U28" s="142"/>
      <c r="V28" s="142"/>
      <c r="W28" s="142"/>
      <c r="X28" s="142"/>
      <c r="Y28" s="142"/>
      <c r="Z28" s="142"/>
      <c r="AA28" s="136"/>
      <c r="AB28" s="137"/>
    </row>
    <row r="29" spans="1:27" s="152" customFormat="1" ht="15">
      <c r="A29" s="148"/>
      <c r="B29" s="149" t="s">
        <v>281</v>
      </c>
      <c r="C29" s="150" t="s">
        <v>105</v>
      </c>
      <c r="D29" s="151">
        <v>19</v>
      </c>
      <c r="E29" s="151">
        <v>19</v>
      </c>
      <c r="F29" s="151">
        <v>19</v>
      </c>
      <c r="G29" s="151">
        <v>19</v>
      </c>
      <c r="H29" s="142"/>
      <c r="I29" s="142"/>
      <c r="J29" s="142"/>
      <c r="K29" s="142"/>
      <c r="L29" s="142"/>
      <c r="M29" s="142"/>
      <c r="N29" s="142"/>
      <c r="O29" s="142"/>
      <c r="P29" s="142"/>
      <c r="Q29" s="142"/>
      <c r="R29" s="142"/>
      <c r="S29" s="142"/>
      <c r="T29" s="142"/>
      <c r="U29" s="142"/>
      <c r="V29" s="142"/>
      <c r="W29" s="142"/>
      <c r="X29" s="142"/>
      <c r="Y29" s="142"/>
      <c r="Z29" s="142"/>
      <c r="AA29" s="136"/>
    </row>
    <row r="30" spans="1:28" ht="15">
      <c r="A30" s="133" t="s">
        <v>267</v>
      </c>
      <c r="B30" s="134" t="s">
        <v>280</v>
      </c>
      <c r="C30" s="309" t="s">
        <v>105</v>
      </c>
      <c r="D30" s="41">
        <v>12</v>
      </c>
      <c r="E30" s="306">
        <v>13</v>
      </c>
      <c r="F30" s="306">
        <v>13</v>
      </c>
      <c r="G30" s="306">
        <f>SUM(H30:Z30)</f>
        <v>13</v>
      </c>
      <c r="H30" s="41"/>
      <c r="I30" s="41">
        <v>1</v>
      </c>
      <c r="J30" s="41">
        <v>1</v>
      </c>
      <c r="K30" s="41">
        <v>1</v>
      </c>
      <c r="L30" s="41">
        <v>1</v>
      </c>
      <c r="M30" s="142"/>
      <c r="N30" s="41">
        <v>1</v>
      </c>
      <c r="O30" s="41">
        <v>1</v>
      </c>
      <c r="P30" s="41">
        <v>1</v>
      </c>
      <c r="Q30" s="41">
        <v>1</v>
      </c>
      <c r="R30" s="142"/>
      <c r="S30" s="41">
        <v>1</v>
      </c>
      <c r="T30" s="142"/>
      <c r="U30" s="41">
        <v>1</v>
      </c>
      <c r="V30" s="41">
        <v>1</v>
      </c>
      <c r="W30" s="41"/>
      <c r="X30" s="41">
        <v>1</v>
      </c>
      <c r="Y30" s="142"/>
      <c r="Z30" s="41">
        <v>1</v>
      </c>
      <c r="AA30" s="136"/>
      <c r="AB30" s="137"/>
    </row>
    <row r="31" spans="1:28" s="375" customFormat="1" ht="15">
      <c r="A31" s="148"/>
      <c r="B31" s="149" t="s">
        <v>279</v>
      </c>
      <c r="C31" s="150" t="s">
        <v>12</v>
      </c>
      <c r="D31" s="151">
        <f>D30/D29*100</f>
        <v>63.1578947368421</v>
      </c>
      <c r="E31" s="151">
        <f>E30/E29*100</f>
        <v>68.42105263157895</v>
      </c>
      <c r="F31" s="151">
        <f>F30/F29*100</f>
        <v>68.42105263157895</v>
      </c>
      <c r="G31" s="151">
        <f>G30/G29*100</f>
        <v>68.42105263157895</v>
      </c>
      <c r="H31" s="144"/>
      <c r="I31" s="144">
        <v>100</v>
      </c>
      <c r="J31" s="144">
        <v>100</v>
      </c>
      <c r="K31" s="144">
        <v>100</v>
      </c>
      <c r="L31" s="144">
        <v>100</v>
      </c>
      <c r="M31" s="153"/>
      <c r="N31" s="144">
        <v>100</v>
      </c>
      <c r="O31" s="144">
        <v>100</v>
      </c>
      <c r="P31" s="144">
        <v>100</v>
      </c>
      <c r="Q31" s="144">
        <v>100</v>
      </c>
      <c r="R31" s="153"/>
      <c r="S31" s="144">
        <v>100</v>
      </c>
      <c r="T31" s="153"/>
      <c r="U31" s="144">
        <v>100</v>
      </c>
      <c r="V31" s="144">
        <v>100</v>
      </c>
      <c r="W31" s="144"/>
      <c r="X31" s="144">
        <v>100</v>
      </c>
      <c r="Y31" s="153">
        <v>0</v>
      </c>
      <c r="Z31" s="144">
        <v>100</v>
      </c>
      <c r="AA31" s="396"/>
      <c r="AB31" s="152"/>
    </row>
    <row r="32" spans="1:28" ht="30">
      <c r="A32" s="133" t="s">
        <v>212</v>
      </c>
      <c r="B32" s="134" t="s">
        <v>278</v>
      </c>
      <c r="C32" s="309" t="s">
        <v>277</v>
      </c>
      <c r="D32" s="41">
        <v>62</v>
      </c>
      <c r="E32" s="41">
        <v>68</v>
      </c>
      <c r="F32" s="41">
        <v>69</v>
      </c>
      <c r="G32" s="41">
        <f>SUM(H32:Z32)</f>
        <v>73</v>
      </c>
      <c r="H32" s="41">
        <v>1</v>
      </c>
      <c r="I32" s="41"/>
      <c r="J32" s="41">
        <v>1</v>
      </c>
      <c r="K32" s="41">
        <v>1</v>
      </c>
      <c r="L32" s="41">
        <v>1</v>
      </c>
      <c r="M32" s="41">
        <v>15</v>
      </c>
      <c r="N32" s="41">
        <v>8</v>
      </c>
      <c r="O32" s="41">
        <v>2</v>
      </c>
      <c r="P32" s="41">
        <v>3</v>
      </c>
      <c r="Q32" s="41">
        <v>3</v>
      </c>
      <c r="R32" s="41"/>
      <c r="S32" s="41">
        <v>10</v>
      </c>
      <c r="T32" s="41">
        <v>6</v>
      </c>
      <c r="U32" s="41">
        <v>5</v>
      </c>
      <c r="V32" s="41"/>
      <c r="W32" s="41">
        <v>8</v>
      </c>
      <c r="X32" s="41">
        <v>2</v>
      </c>
      <c r="Y32" s="41">
        <v>4</v>
      </c>
      <c r="Z32" s="41">
        <v>3</v>
      </c>
      <c r="AA32" s="136"/>
      <c r="AB32" s="137"/>
    </row>
    <row r="33" spans="1:28" s="375" customFormat="1" ht="30">
      <c r="A33" s="148"/>
      <c r="B33" s="149" t="s">
        <v>276</v>
      </c>
      <c r="C33" s="150" t="s">
        <v>12</v>
      </c>
      <c r="D33" s="138">
        <v>35.02824858757062</v>
      </c>
      <c r="E33" s="138">
        <v>38.4180790960452</v>
      </c>
      <c r="F33" s="138">
        <v>39</v>
      </c>
      <c r="G33" s="138">
        <v>41.2</v>
      </c>
      <c r="H33" s="139">
        <v>14.3</v>
      </c>
      <c r="I33" s="139">
        <v>0</v>
      </c>
      <c r="J33" s="139">
        <v>16.7</v>
      </c>
      <c r="K33" s="139">
        <v>14.3</v>
      </c>
      <c r="L33" s="139">
        <v>12.5</v>
      </c>
      <c r="M33" s="139">
        <v>100</v>
      </c>
      <c r="N33" s="139">
        <v>42.1</v>
      </c>
      <c r="O33" s="139">
        <v>15.4</v>
      </c>
      <c r="P33" s="139">
        <v>25</v>
      </c>
      <c r="Q33" s="139">
        <v>33.3</v>
      </c>
      <c r="R33" s="139"/>
      <c r="S33" s="139">
        <v>83.3</v>
      </c>
      <c r="T33" s="139">
        <v>60</v>
      </c>
      <c r="U33" s="139">
        <v>100</v>
      </c>
      <c r="V33" s="139"/>
      <c r="W33" s="139">
        <v>100</v>
      </c>
      <c r="X33" s="139">
        <v>20</v>
      </c>
      <c r="Y33" s="139">
        <v>57.1</v>
      </c>
      <c r="Z33" s="139">
        <v>50</v>
      </c>
      <c r="AA33" s="136"/>
      <c r="AB33" s="152"/>
    </row>
    <row r="34" spans="1:28" ht="15">
      <c r="A34" s="388" t="s">
        <v>248</v>
      </c>
      <c r="B34" s="389" t="s">
        <v>275</v>
      </c>
      <c r="C34" s="309"/>
      <c r="D34" s="41"/>
      <c r="E34" s="300"/>
      <c r="F34" s="39"/>
      <c r="G34" s="14"/>
      <c r="H34" s="39"/>
      <c r="I34" s="39"/>
      <c r="J34" s="39"/>
      <c r="K34" s="39"/>
      <c r="L34" s="39"/>
      <c r="M34" s="39"/>
      <c r="N34" s="39"/>
      <c r="O34" s="39"/>
      <c r="P34" s="39"/>
      <c r="Q34" s="39"/>
      <c r="R34" s="39"/>
      <c r="S34" s="39"/>
      <c r="T34" s="39"/>
      <c r="U34" s="39"/>
      <c r="V34" s="39"/>
      <c r="W34" s="39"/>
      <c r="X34" s="39"/>
      <c r="Y34" s="39"/>
      <c r="Z34" s="39"/>
      <c r="AA34" s="397"/>
      <c r="AB34" s="137"/>
    </row>
    <row r="35" spans="1:28" ht="15">
      <c r="A35" s="388" t="s">
        <v>6</v>
      </c>
      <c r="B35" s="389" t="s">
        <v>274</v>
      </c>
      <c r="C35" s="309"/>
      <c r="D35" s="41"/>
      <c r="E35" s="41"/>
      <c r="F35" s="39"/>
      <c r="G35" s="14"/>
      <c r="H35" s="39"/>
      <c r="I35" s="39"/>
      <c r="J35" s="39"/>
      <c r="K35" s="39"/>
      <c r="L35" s="39"/>
      <c r="M35" s="39"/>
      <c r="N35" s="39"/>
      <c r="O35" s="39"/>
      <c r="P35" s="39"/>
      <c r="Q35" s="39"/>
      <c r="R35" s="39"/>
      <c r="S35" s="39"/>
      <c r="T35" s="39"/>
      <c r="U35" s="39"/>
      <c r="V35" s="39"/>
      <c r="W35" s="39"/>
      <c r="X35" s="39"/>
      <c r="Y35" s="39"/>
      <c r="Z35" s="39"/>
      <c r="AA35" s="397"/>
      <c r="AB35" s="137"/>
    </row>
    <row r="36" spans="1:28" s="143" customFormat="1" ht="30">
      <c r="A36" s="133" t="s">
        <v>273</v>
      </c>
      <c r="B36" s="134" t="s">
        <v>272</v>
      </c>
      <c r="C36" s="309" t="s">
        <v>77</v>
      </c>
      <c r="D36" s="305" t="s">
        <v>431</v>
      </c>
      <c r="E36" s="305" t="s">
        <v>372</v>
      </c>
      <c r="F36" s="305" t="s">
        <v>432</v>
      </c>
      <c r="G36" s="305">
        <v>32675</v>
      </c>
      <c r="H36" s="142"/>
      <c r="I36" s="142"/>
      <c r="J36" s="142"/>
      <c r="K36" s="142"/>
      <c r="L36" s="142"/>
      <c r="M36" s="142"/>
      <c r="N36" s="142"/>
      <c r="O36" s="142"/>
      <c r="P36" s="142"/>
      <c r="Q36" s="142"/>
      <c r="R36" s="142"/>
      <c r="S36" s="142"/>
      <c r="T36" s="142"/>
      <c r="U36" s="142"/>
      <c r="V36" s="142"/>
      <c r="W36" s="142"/>
      <c r="X36" s="142"/>
      <c r="Y36" s="142"/>
      <c r="Z36" s="142"/>
      <c r="AA36" s="398"/>
      <c r="AB36" s="137"/>
    </row>
    <row r="37" spans="1:28" s="141" customFormat="1" ht="45">
      <c r="A37" s="148"/>
      <c r="B37" s="149" t="s">
        <v>271</v>
      </c>
      <c r="C37" s="150" t="s">
        <v>12</v>
      </c>
      <c r="D37" s="151">
        <v>31</v>
      </c>
      <c r="E37" s="138">
        <v>31</v>
      </c>
      <c r="F37" s="138">
        <v>32</v>
      </c>
      <c r="G37" s="138">
        <v>33</v>
      </c>
      <c r="H37" s="113"/>
      <c r="I37" s="113"/>
      <c r="J37" s="113"/>
      <c r="K37" s="113"/>
      <c r="L37" s="113"/>
      <c r="M37" s="113"/>
      <c r="N37" s="113"/>
      <c r="O37" s="113"/>
      <c r="P37" s="113"/>
      <c r="Q37" s="113"/>
      <c r="R37" s="113"/>
      <c r="S37" s="113"/>
      <c r="T37" s="113"/>
      <c r="U37" s="113"/>
      <c r="V37" s="113"/>
      <c r="W37" s="113"/>
      <c r="X37" s="113"/>
      <c r="Y37" s="113"/>
      <c r="Z37" s="113"/>
      <c r="AA37" s="399"/>
      <c r="AB37" s="152"/>
    </row>
    <row r="38" spans="1:28" s="143" customFormat="1" ht="15">
      <c r="A38" s="133" t="s">
        <v>213</v>
      </c>
      <c r="B38" s="134" t="s">
        <v>270</v>
      </c>
      <c r="C38" s="309" t="s">
        <v>269</v>
      </c>
      <c r="D38" s="41">
        <v>4070</v>
      </c>
      <c r="E38" s="41">
        <v>4090</v>
      </c>
      <c r="F38" s="41">
        <v>4230</v>
      </c>
      <c r="G38" s="41">
        <v>5284</v>
      </c>
      <c r="H38" s="142"/>
      <c r="I38" s="142"/>
      <c r="J38" s="142"/>
      <c r="K38" s="142"/>
      <c r="L38" s="142"/>
      <c r="M38" s="142"/>
      <c r="N38" s="142"/>
      <c r="O38" s="142"/>
      <c r="P38" s="142"/>
      <c r="Q38" s="142"/>
      <c r="R38" s="142"/>
      <c r="S38" s="142"/>
      <c r="T38" s="142"/>
      <c r="U38" s="142"/>
      <c r="V38" s="142"/>
      <c r="W38" s="142"/>
      <c r="X38" s="142"/>
      <c r="Y38" s="142"/>
      <c r="Z38" s="142"/>
      <c r="AA38" s="397"/>
      <c r="AB38" s="137"/>
    </row>
    <row r="39" spans="1:28" s="141" customFormat="1" ht="45">
      <c r="A39" s="148"/>
      <c r="B39" s="149" t="s">
        <v>268</v>
      </c>
      <c r="C39" s="150" t="s">
        <v>12</v>
      </c>
      <c r="D39" s="151">
        <v>21</v>
      </c>
      <c r="E39" s="138">
        <v>21</v>
      </c>
      <c r="F39" s="138">
        <v>21.6</v>
      </c>
      <c r="G39" s="138">
        <v>22</v>
      </c>
      <c r="H39" s="113"/>
      <c r="I39" s="113"/>
      <c r="J39" s="113"/>
      <c r="K39" s="113"/>
      <c r="L39" s="113"/>
      <c r="M39" s="113"/>
      <c r="N39" s="113"/>
      <c r="O39" s="113"/>
      <c r="P39" s="113"/>
      <c r="Q39" s="113"/>
      <c r="R39" s="113"/>
      <c r="S39" s="113"/>
      <c r="T39" s="113"/>
      <c r="U39" s="113"/>
      <c r="V39" s="113"/>
      <c r="W39" s="113"/>
      <c r="X39" s="113"/>
      <c r="Y39" s="113"/>
      <c r="Z39" s="113"/>
      <c r="AA39" s="399"/>
      <c r="AB39" s="152"/>
    </row>
    <row r="40" spans="1:28" s="143" customFormat="1" ht="15">
      <c r="A40" s="133" t="s">
        <v>267</v>
      </c>
      <c r="B40" s="134" t="s">
        <v>266</v>
      </c>
      <c r="C40" s="309" t="s">
        <v>265</v>
      </c>
      <c r="D40" s="41">
        <v>63</v>
      </c>
      <c r="E40" s="41">
        <v>63</v>
      </c>
      <c r="F40" s="41">
        <v>63</v>
      </c>
      <c r="G40" s="41">
        <v>63</v>
      </c>
      <c r="H40" s="142"/>
      <c r="I40" s="142"/>
      <c r="J40" s="142"/>
      <c r="K40" s="142"/>
      <c r="L40" s="142"/>
      <c r="M40" s="142"/>
      <c r="N40" s="142"/>
      <c r="O40" s="142"/>
      <c r="P40" s="142"/>
      <c r="Q40" s="142"/>
      <c r="R40" s="142"/>
      <c r="S40" s="142"/>
      <c r="T40" s="142"/>
      <c r="U40" s="142"/>
      <c r="V40" s="142"/>
      <c r="W40" s="142"/>
      <c r="X40" s="142"/>
      <c r="Y40" s="142"/>
      <c r="Z40" s="142"/>
      <c r="AA40" s="397"/>
      <c r="AB40" s="137"/>
    </row>
    <row r="41" spans="1:27" ht="14.25" customHeight="1" thickBot="1">
      <c r="A41" s="154"/>
      <c r="B41" s="155"/>
      <c r="C41" s="155"/>
      <c r="D41" s="156"/>
      <c r="E41" s="156"/>
      <c r="F41" s="156"/>
      <c r="G41" s="234"/>
      <c r="H41" s="156"/>
      <c r="I41" s="156"/>
      <c r="J41" s="156"/>
      <c r="K41" s="156"/>
      <c r="L41" s="156"/>
      <c r="M41" s="156"/>
      <c r="N41" s="156"/>
      <c r="O41" s="156"/>
      <c r="P41" s="156"/>
      <c r="Q41" s="156"/>
      <c r="R41" s="156"/>
      <c r="S41" s="156"/>
      <c r="T41" s="156"/>
      <c r="U41" s="156"/>
      <c r="V41" s="156"/>
      <c r="W41" s="156"/>
      <c r="X41" s="156"/>
      <c r="Y41" s="156"/>
      <c r="Z41" s="156"/>
      <c r="AA41" s="155"/>
    </row>
    <row r="42" ht="14.25" customHeight="1" thickTop="1">
      <c r="A42" s="157"/>
    </row>
    <row r="43" ht="14.25" customHeight="1">
      <c r="A43" s="157"/>
    </row>
    <row r="44" spans="1:5" ht="14.25" customHeight="1">
      <c r="A44" s="157"/>
      <c r="B44" s="357"/>
      <c r="C44" s="357"/>
      <c r="D44" s="357"/>
      <c r="E44" s="357"/>
    </row>
    <row r="45" spans="1:7" s="159" customFormat="1" ht="12.75">
      <c r="A45" s="158"/>
      <c r="B45" s="357"/>
      <c r="C45" s="357"/>
      <c r="D45" s="357"/>
      <c r="E45" s="357"/>
      <c r="G45" s="235"/>
    </row>
    <row r="46" spans="1:7" s="159" customFormat="1" ht="39.75" customHeight="1">
      <c r="A46" s="158"/>
      <c r="B46" s="361"/>
      <c r="C46" s="361"/>
      <c r="D46" s="361"/>
      <c r="E46" s="361"/>
      <c r="G46" s="235"/>
    </row>
    <row r="47" spans="1:7" s="159" customFormat="1" ht="27" customHeight="1">
      <c r="A47" s="158"/>
      <c r="B47" s="357"/>
      <c r="C47" s="357"/>
      <c r="D47" s="357"/>
      <c r="E47" s="357"/>
      <c r="G47" s="235"/>
    </row>
    <row r="48" spans="1:7" s="159" customFormat="1" ht="29.25" customHeight="1">
      <c r="A48" s="158"/>
      <c r="B48" s="357"/>
      <c r="C48" s="357"/>
      <c r="D48" s="357"/>
      <c r="E48" s="357"/>
      <c r="G48" s="235"/>
    </row>
    <row r="49" spans="1:7" s="159" customFormat="1" ht="14.25" customHeight="1">
      <c r="A49" s="158"/>
      <c r="G49" s="235"/>
    </row>
  </sheetData>
  <sheetProtection/>
  <mergeCells count="16">
    <mergeCell ref="E5:F5"/>
    <mergeCell ref="AA5:AA6"/>
    <mergeCell ref="B47:E47"/>
    <mergeCell ref="D5:D6"/>
    <mergeCell ref="G5:G6"/>
    <mergeCell ref="H5:Z5"/>
    <mergeCell ref="B48:E48"/>
    <mergeCell ref="A1:B1"/>
    <mergeCell ref="A2:AA2"/>
    <mergeCell ref="A3:AA3"/>
    <mergeCell ref="B44:E44"/>
    <mergeCell ref="B45:E45"/>
    <mergeCell ref="B46:E46"/>
    <mergeCell ref="A5:A6"/>
    <mergeCell ref="B5:B6"/>
    <mergeCell ref="C5:C6"/>
  </mergeCells>
  <printOptions/>
  <pageMargins left="0.35433070866141736" right="0.2362204724409449" top="0.31496062992125984" bottom="0.31496062992125984" header="0.31496062992125984" footer="0.31496062992125984"/>
  <pageSetup fitToHeight="0" fitToWidth="1" horizontalDpi="600" verticalDpi="600" orientation="landscape" paperSize="9" scale="41"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Tran Trung Kien</cp:lastModifiedBy>
  <cp:lastPrinted>2023-11-21T09:45:50Z</cp:lastPrinted>
  <dcterms:created xsi:type="dcterms:W3CDTF">2022-06-15T08:29:03Z</dcterms:created>
  <dcterms:modified xsi:type="dcterms:W3CDTF">2023-11-24T08:53:27Z</dcterms:modified>
  <cp:category/>
  <cp:version/>
  <cp:contentType/>
  <cp:contentStatus/>
</cp:coreProperties>
</file>