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60" windowWidth="20640" windowHeight="11100" tabRatio="822" firstSheet="1" activeTab="2"/>
  </bookViews>
  <sheets>
    <sheet name="Tổng hợp" sheetId="16" state="hidden" r:id="rId1"/>
    <sheet name="TH" sheetId="18" r:id="rId2"/>
    <sheet name="Biểu 2a " sheetId="17" r:id="rId3"/>
    <sheet name="Biểu 2b" sheetId="15" r:id="rId4"/>
    <sheet name="Biểu 2c" sheetId="19" r:id="rId5"/>
    <sheet name="B" sheetId="20" state="hidden" r:id="rId6"/>
  </sheets>
  <definedNames>
    <definedName name="_xlnm.Print_Titles" localSheetId="5">B!$6:$9</definedName>
    <definedName name="_xlnm.Print_Titles" localSheetId="2">'Biểu 2a '!$6:$9</definedName>
    <definedName name="_xlnm.Print_Titles" localSheetId="3">'Biểu 2b'!$A:$B,'Biểu 2b'!$7:$10</definedName>
    <definedName name="_xlnm.Print_Titles" localSheetId="1">TH!$6:$9</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1" i="20" l="1"/>
  <c r="E60" i="20" s="1"/>
  <c r="C61" i="20"/>
  <c r="C60" i="20" s="1"/>
  <c r="D60" i="20"/>
  <c r="E59" i="20"/>
  <c r="C59" i="20" s="1"/>
  <c r="C58" i="20" s="1"/>
  <c r="D58" i="20"/>
  <c r="E57" i="20"/>
  <c r="C57" i="20"/>
  <c r="C56" i="20" s="1"/>
  <c r="E56" i="20"/>
  <c r="D56" i="20"/>
  <c r="D55" i="20" s="1"/>
  <c r="E54" i="20"/>
  <c r="C54" i="20"/>
  <c r="E53" i="20"/>
  <c r="C53" i="20"/>
  <c r="E52" i="20"/>
  <c r="C52" i="20"/>
  <c r="C51" i="20" s="1"/>
  <c r="C50" i="20" s="1"/>
  <c r="E51" i="20"/>
  <c r="E50" i="20" s="1"/>
  <c r="D51" i="20"/>
  <c r="D50" i="20" s="1"/>
  <c r="E49" i="20"/>
  <c r="C49" i="20"/>
  <c r="E48" i="20"/>
  <c r="E47" i="20" s="1"/>
  <c r="C48" i="20"/>
  <c r="C47" i="20" s="1"/>
  <c r="D47" i="20"/>
  <c r="E46" i="20"/>
  <c r="C46" i="20" s="1"/>
  <c r="C45" i="20" s="1"/>
  <c r="D45" i="20"/>
  <c r="I44" i="20"/>
  <c r="E44" i="20"/>
  <c r="C44" i="20"/>
  <c r="J43" i="20"/>
  <c r="I43" i="20"/>
  <c r="E43" i="20"/>
  <c r="C43" i="20"/>
  <c r="C42" i="20" s="1"/>
  <c r="E42" i="20"/>
  <c r="D42" i="20"/>
  <c r="E41" i="20"/>
  <c r="E40" i="20" s="1"/>
  <c r="E39" i="20" s="1"/>
  <c r="C41" i="20"/>
  <c r="C40" i="20" s="1"/>
  <c r="C39" i="20" s="1"/>
  <c r="D40" i="20"/>
  <c r="D39" i="20" s="1"/>
  <c r="D37" i="20"/>
  <c r="D36" i="20"/>
  <c r="E36" i="20" s="1"/>
  <c r="C36" i="20" s="1"/>
  <c r="D35" i="20"/>
  <c r="E35" i="20" s="1"/>
  <c r="C35" i="20" s="1"/>
  <c r="E34" i="20"/>
  <c r="C34" i="20" s="1"/>
  <c r="D34" i="20"/>
  <c r="D33" i="20"/>
  <c r="D32" i="20"/>
  <c r="E32" i="20" s="1"/>
  <c r="C32" i="20" s="1"/>
  <c r="D31" i="20"/>
  <c r="E31" i="20" s="1"/>
  <c r="C31" i="20" s="1"/>
  <c r="E30" i="20"/>
  <c r="C30" i="20" s="1"/>
  <c r="D30" i="20"/>
  <c r="D29" i="20"/>
  <c r="D28" i="20"/>
  <c r="E28" i="20" s="1"/>
  <c r="C28" i="20" s="1"/>
  <c r="D27" i="20"/>
  <c r="E27" i="20" s="1"/>
  <c r="C27" i="20" s="1"/>
  <c r="E26" i="20"/>
  <c r="C26" i="20" s="1"/>
  <c r="D26" i="20"/>
  <c r="D25" i="20"/>
  <c r="D24" i="20"/>
  <c r="E24" i="20" s="1"/>
  <c r="C24" i="20" s="1"/>
  <c r="D23" i="20"/>
  <c r="E23" i="20" s="1"/>
  <c r="C23" i="20" s="1"/>
  <c r="E22" i="20"/>
  <c r="C22" i="20" s="1"/>
  <c r="D22" i="20"/>
  <c r="D21" i="20"/>
  <c r="D20" i="20"/>
  <c r="E20" i="20" s="1"/>
  <c r="C17" i="20"/>
  <c r="E16" i="20"/>
  <c r="C16" i="20" s="1"/>
  <c r="C15" i="20" s="1"/>
  <c r="C14" i="20" s="1"/>
  <c r="D15" i="20"/>
  <c r="D14" i="20" s="1"/>
  <c r="I13" i="20"/>
  <c r="E13" i="20"/>
  <c r="C13" i="20"/>
  <c r="I12" i="20"/>
  <c r="E12" i="20"/>
  <c r="C12" i="20" s="1"/>
  <c r="C11" i="20" s="1"/>
  <c r="D11" i="20"/>
  <c r="A4" i="20"/>
  <c r="C21" i="20" l="1"/>
  <c r="D10" i="20"/>
  <c r="C55" i="20"/>
  <c r="C20" i="20"/>
  <c r="E21" i="20"/>
  <c r="E25" i="20"/>
  <c r="C25" i="20" s="1"/>
  <c r="E29" i="20"/>
  <c r="C29" i="20" s="1"/>
  <c r="E33" i="20"/>
  <c r="C33" i="20" s="1"/>
  <c r="E37" i="20"/>
  <c r="C37" i="20" s="1"/>
  <c r="E11" i="20"/>
  <c r="E15" i="20"/>
  <c r="E14" i="20" s="1"/>
  <c r="D19" i="20"/>
  <c r="D18" i="20" s="1"/>
  <c r="E45" i="20"/>
  <c r="E58" i="20"/>
  <c r="E55" i="20" s="1"/>
  <c r="D21" i="17"/>
  <c r="D22" i="17"/>
  <c r="D23" i="17"/>
  <c r="D24" i="17"/>
  <c r="D25" i="17"/>
  <c r="D26" i="17"/>
  <c r="D27" i="17"/>
  <c r="D28" i="17"/>
  <c r="D29" i="17"/>
  <c r="D30" i="17"/>
  <c r="D31" i="17"/>
  <c r="D32" i="17"/>
  <c r="D33" i="17"/>
  <c r="D34" i="17"/>
  <c r="D35" i="17"/>
  <c r="D36" i="17"/>
  <c r="D37" i="17"/>
  <c r="D20" i="17"/>
  <c r="J29" i="19"/>
  <c r="J28" i="19"/>
  <c r="J27" i="19"/>
  <c r="J26" i="19"/>
  <c r="J25" i="19"/>
  <c r="J24" i="19"/>
  <c r="J23" i="19"/>
  <c r="J22" i="19"/>
  <c r="J21" i="19"/>
  <c r="J20" i="19"/>
  <c r="J19" i="19"/>
  <c r="J18" i="19"/>
  <c r="J17" i="19"/>
  <c r="J16" i="19"/>
  <c r="J15" i="19"/>
  <c r="J14" i="19"/>
  <c r="J13" i="19"/>
  <c r="J12" i="19"/>
  <c r="E18" i="18"/>
  <c r="E15" i="18"/>
  <c r="E13" i="15"/>
  <c r="F13" i="15"/>
  <c r="G13" i="15"/>
  <c r="H13" i="15"/>
  <c r="I13" i="15"/>
  <c r="J13" i="15"/>
  <c r="K13" i="15"/>
  <c r="L13" i="15"/>
  <c r="M13" i="15"/>
  <c r="N13" i="15"/>
  <c r="O13" i="15"/>
  <c r="P13" i="15"/>
  <c r="Q13" i="15"/>
  <c r="R13" i="15"/>
  <c r="S13" i="15"/>
  <c r="T13" i="15"/>
  <c r="U13" i="15"/>
  <c r="V13" i="15"/>
  <c r="W13" i="15"/>
  <c r="X13" i="15"/>
  <c r="Y13" i="15"/>
  <c r="Z13" i="15"/>
  <c r="AA13" i="15"/>
  <c r="AB13" i="15"/>
  <c r="AC13" i="15"/>
  <c r="AD13" i="15"/>
  <c r="D13" i="15"/>
  <c r="I20" i="15"/>
  <c r="J20" i="15"/>
  <c r="E16" i="18"/>
  <c r="E10" i="20" l="1"/>
  <c r="E19" i="20"/>
  <c r="E18" i="20" s="1"/>
  <c r="C19" i="20"/>
  <c r="C18" i="20" s="1"/>
  <c r="C10" i="20" s="1"/>
  <c r="D19" i="18"/>
  <c r="C38" i="18"/>
  <c r="E17" i="18"/>
  <c r="E14" i="18"/>
  <c r="E13" i="18"/>
  <c r="E12" i="18"/>
  <c r="D14" i="18"/>
  <c r="D13" i="18"/>
  <c r="D12" i="18"/>
  <c r="AD15" i="15"/>
  <c r="AA15" i="15" s="1"/>
  <c r="AC16" i="15"/>
  <c r="AB15" i="15"/>
  <c r="V15" i="15"/>
  <c r="Z15" i="15"/>
  <c r="W15" i="15"/>
  <c r="Y15" i="15"/>
  <c r="X15" i="15"/>
  <c r="U19" i="15"/>
  <c r="T19" i="15"/>
  <c r="R16" i="15"/>
  <c r="Q14" i="15"/>
  <c r="Q18" i="15"/>
  <c r="O20" i="15"/>
  <c r="C20" i="15" s="1"/>
  <c r="D18" i="18" s="1"/>
  <c r="C18" i="18" s="1"/>
  <c r="K17" i="15"/>
  <c r="F15" i="15"/>
  <c r="E15" i="15"/>
  <c r="E21" i="15"/>
  <c r="G21" i="15"/>
  <c r="H21" i="15"/>
  <c r="K21" i="15"/>
  <c r="L21" i="15"/>
  <c r="N21" i="15"/>
  <c r="S32" i="15"/>
  <c r="W32" i="15"/>
  <c r="V32" i="15" s="1"/>
  <c r="C32" i="15" s="1"/>
  <c r="AA32" i="15"/>
  <c r="S33" i="15"/>
  <c r="W33" i="15"/>
  <c r="V33" i="15" s="1"/>
  <c r="AA33" i="15"/>
  <c r="S34" i="15"/>
  <c r="W34" i="15"/>
  <c r="V34" i="15" s="1"/>
  <c r="AA34" i="15"/>
  <c r="S35" i="15"/>
  <c r="W35" i="15"/>
  <c r="V35" i="15" s="1"/>
  <c r="AA35" i="15"/>
  <c r="S36" i="15"/>
  <c r="W36" i="15"/>
  <c r="V36" i="15" s="1"/>
  <c r="C36" i="15" s="1"/>
  <c r="AA36" i="15"/>
  <c r="S37" i="15"/>
  <c r="W37" i="15"/>
  <c r="V37" i="15" s="1"/>
  <c r="AA37" i="15"/>
  <c r="S38" i="15"/>
  <c r="W38" i="15"/>
  <c r="V38" i="15" s="1"/>
  <c r="C38" i="15" s="1"/>
  <c r="AA38" i="15"/>
  <c r="S39" i="15"/>
  <c r="W39" i="15"/>
  <c r="V39" i="15" s="1"/>
  <c r="AA39" i="15"/>
  <c r="S40" i="15"/>
  <c r="W40" i="15"/>
  <c r="V40" i="15" s="1"/>
  <c r="AA40" i="15"/>
  <c r="O32" i="15"/>
  <c r="O33" i="15"/>
  <c r="O34" i="15"/>
  <c r="O35" i="15"/>
  <c r="O36" i="15"/>
  <c r="O37" i="15"/>
  <c r="O38" i="15"/>
  <c r="O39" i="15"/>
  <c r="O40" i="15"/>
  <c r="F32" i="15"/>
  <c r="D32" i="15" s="1"/>
  <c r="I32" i="15"/>
  <c r="J32" i="15"/>
  <c r="F33" i="15"/>
  <c r="D33" i="15" s="1"/>
  <c r="I33" i="15"/>
  <c r="J33" i="15"/>
  <c r="F34" i="15"/>
  <c r="D34" i="15" s="1"/>
  <c r="I34" i="15"/>
  <c r="J34" i="15"/>
  <c r="F35" i="15"/>
  <c r="D35" i="15" s="1"/>
  <c r="I35" i="15"/>
  <c r="J35" i="15"/>
  <c r="F36" i="15"/>
  <c r="D36" i="15" s="1"/>
  <c r="I36" i="15"/>
  <c r="J36" i="15"/>
  <c r="F37" i="15"/>
  <c r="D37" i="15" s="1"/>
  <c r="I37" i="15"/>
  <c r="J37" i="15"/>
  <c r="F38" i="15"/>
  <c r="D38" i="15" s="1"/>
  <c r="I38" i="15"/>
  <c r="J38" i="15"/>
  <c r="F39" i="15"/>
  <c r="D39" i="15" s="1"/>
  <c r="I39" i="15"/>
  <c r="J39" i="15"/>
  <c r="F40" i="15"/>
  <c r="D40" i="15" s="1"/>
  <c r="I40" i="15"/>
  <c r="J40" i="15"/>
  <c r="M23" i="15"/>
  <c r="M24" i="15"/>
  <c r="M25" i="15"/>
  <c r="M26" i="15"/>
  <c r="M27" i="15"/>
  <c r="M28" i="15"/>
  <c r="M29" i="15"/>
  <c r="M30" i="15"/>
  <c r="M31" i="15"/>
  <c r="M32" i="15"/>
  <c r="M33" i="15"/>
  <c r="M34" i="15"/>
  <c r="M35" i="15"/>
  <c r="M36" i="15"/>
  <c r="M37" i="15"/>
  <c r="M38" i="15"/>
  <c r="M39" i="15"/>
  <c r="M40" i="15"/>
  <c r="E16" i="17"/>
  <c r="E13" i="17"/>
  <c r="E12" i="17"/>
  <c r="E61" i="17"/>
  <c r="E59" i="17"/>
  <c r="E57" i="17"/>
  <c r="E54" i="17"/>
  <c r="E53" i="17"/>
  <c r="E52" i="17"/>
  <c r="E49" i="17"/>
  <c r="E48" i="17"/>
  <c r="E46" i="17"/>
  <c r="E11" i="18" l="1"/>
  <c r="C40" i="15"/>
  <c r="C37" i="15"/>
  <c r="C33" i="15"/>
  <c r="C34" i="15"/>
  <c r="C39" i="15"/>
  <c r="C35" i="15"/>
  <c r="E41" i="17" l="1"/>
  <c r="E44" i="17"/>
  <c r="E43" i="17"/>
  <c r="I44" i="17"/>
  <c r="I43" i="17"/>
  <c r="J43" i="17"/>
  <c r="I13" i="17" l="1"/>
  <c r="I12" i="17"/>
  <c r="C11" i="19"/>
  <c r="F11" i="19"/>
  <c r="E11" i="19"/>
  <c r="D13" i="19"/>
  <c r="I13" i="19" s="1"/>
  <c r="D14" i="19"/>
  <c r="I14" i="19" s="1"/>
  <c r="D15" i="19"/>
  <c r="I15" i="19" s="1"/>
  <c r="D16" i="19"/>
  <c r="I16" i="19" s="1"/>
  <c r="D17" i="19"/>
  <c r="I17" i="19" s="1"/>
  <c r="D18" i="19"/>
  <c r="I18" i="19" s="1"/>
  <c r="D19" i="19"/>
  <c r="I19" i="19" s="1"/>
  <c r="D20" i="19"/>
  <c r="I20" i="19" s="1"/>
  <c r="D21" i="19"/>
  <c r="I21" i="19" s="1"/>
  <c r="D22" i="19"/>
  <c r="I22" i="19" s="1"/>
  <c r="D23" i="19"/>
  <c r="I23" i="19" s="1"/>
  <c r="D24" i="19"/>
  <c r="I24" i="19" s="1"/>
  <c r="D25" i="19"/>
  <c r="I25" i="19" s="1"/>
  <c r="D26" i="19"/>
  <c r="I26" i="19" s="1"/>
  <c r="D27" i="19"/>
  <c r="I27" i="19" s="1"/>
  <c r="D28" i="19"/>
  <c r="I28" i="19" s="1"/>
  <c r="D29" i="19"/>
  <c r="I29" i="19" s="1"/>
  <c r="D30" i="19"/>
  <c r="I30" i="19" s="1"/>
  <c r="D12" i="19"/>
  <c r="D11" i="19" l="1"/>
  <c r="C54" i="17"/>
  <c r="I12" i="19"/>
  <c r="G11" i="19"/>
  <c r="V29" i="15"/>
  <c r="M22" i="15"/>
  <c r="M21" i="15" s="1"/>
  <c r="A3" i="15"/>
  <c r="A3" i="19" s="1"/>
  <c r="A4" i="18"/>
  <c r="R4" i="15"/>
  <c r="R5" i="15"/>
  <c r="W14" i="15"/>
  <c r="V14" i="15" s="1"/>
  <c r="F14" i="15"/>
  <c r="D14" i="15" s="1"/>
  <c r="J14" i="15"/>
  <c r="M14" i="15"/>
  <c r="O14" i="15"/>
  <c r="S14" i="15"/>
  <c r="AA14" i="15"/>
  <c r="J15" i="15"/>
  <c r="I15" i="15" s="1"/>
  <c r="M15" i="15"/>
  <c r="O15" i="15"/>
  <c r="S15" i="15"/>
  <c r="F16" i="15"/>
  <c r="J16" i="15"/>
  <c r="I16" i="15"/>
  <c r="M16" i="15"/>
  <c r="O16" i="15"/>
  <c r="S16" i="15"/>
  <c r="W16" i="15"/>
  <c r="V16" i="15" s="1"/>
  <c r="AA16" i="15"/>
  <c r="F17" i="15"/>
  <c r="D17" i="15" s="1"/>
  <c r="J17" i="15"/>
  <c r="I17" i="15" s="1"/>
  <c r="M17" i="15"/>
  <c r="O17" i="15"/>
  <c r="S17" i="15"/>
  <c r="W17" i="15"/>
  <c r="V17" i="15"/>
  <c r="AA17" i="15"/>
  <c r="F18" i="15"/>
  <c r="D18" i="15" s="1"/>
  <c r="J18" i="15"/>
  <c r="I18" i="15"/>
  <c r="M18" i="15"/>
  <c r="O18" i="15"/>
  <c r="S18" i="15"/>
  <c r="W18" i="15"/>
  <c r="V18" i="15" s="1"/>
  <c r="AA18" i="15"/>
  <c r="F19" i="15"/>
  <c r="D19" i="15" s="1"/>
  <c r="J19" i="15"/>
  <c r="I19" i="15" s="1"/>
  <c r="M19" i="15"/>
  <c r="O19" i="15"/>
  <c r="S19" i="15"/>
  <c r="W19" i="15"/>
  <c r="V19" i="15"/>
  <c r="AA19" i="15"/>
  <c r="F22" i="15"/>
  <c r="F23" i="15"/>
  <c r="F24" i="15"/>
  <c r="F25" i="15"/>
  <c r="D25" i="15" s="1"/>
  <c r="F26" i="15"/>
  <c r="D26" i="15" s="1"/>
  <c r="C26" i="15" s="1"/>
  <c r="F27" i="15"/>
  <c r="D27" i="15" s="1"/>
  <c r="F28" i="15"/>
  <c r="F29" i="15"/>
  <c r="F30" i="15"/>
  <c r="D30" i="15" s="1"/>
  <c r="F31" i="15"/>
  <c r="D31" i="15" s="1"/>
  <c r="J22" i="15"/>
  <c r="J23" i="15"/>
  <c r="J24" i="15"/>
  <c r="J25" i="15"/>
  <c r="J26" i="15"/>
  <c r="I26" i="15" s="1"/>
  <c r="J27" i="15"/>
  <c r="I27" i="15" s="1"/>
  <c r="J28" i="15"/>
  <c r="I28" i="15" s="1"/>
  <c r="J29" i="15"/>
  <c r="J30" i="15"/>
  <c r="I30" i="15" s="1"/>
  <c r="J31" i="15"/>
  <c r="O22" i="15"/>
  <c r="O23" i="15"/>
  <c r="O24" i="15"/>
  <c r="O25" i="15"/>
  <c r="O26" i="15"/>
  <c r="O27" i="15"/>
  <c r="O28" i="15"/>
  <c r="O29" i="15"/>
  <c r="O30" i="15"/>
  <c r="O31" i="15"/>
  <c r="P21" i="15"/>
  <c r="Q21" i="15"/>
  <c r="R21" i="15"/>
  <c r="S22" i="15"/>
  <c r="S23" i="15"/>
  <c r="S24" i="15"/>
  <c r="S25" i="15"/>
  <c r="S26" i="15"/>
  <c r="S27" i="15"/>
  <c r="S28" i="15"/>
  <c r="S29" i="15"/>
  <c r="S30" i="15"/>
  <c r="S31" i="15"/>
  <c r="T21" i="15"/>
  <c r="U21" i="15"/>
  <c r="W22" i="15"/>
  <c r="W23" i="15"/>
  <c r="V23" i="15" s="1"/>
  <c r="W24" i="15"/>
  <c r="V24" i="15" s="1"/>
  <c r="W25" i="15"/>
  <c r="V25" i="15"/>
  <c r="W26" i="15"/>
  <c r="V26" i="15"/>
  <c r="W27" i="15"/>
  <c r="V27" i="15"/>
  <c r="W28" i="15"/>
  <c r="V28" i="15"/>
  <c r="W29" i="15"/>
  <c r="W30" i="15"/>
  <c r="V30" i="15" s="1"/>
  <c r="W31" i="15"/>
  <c r="V31" i="15" s="1"/>
  <c r="X21" i="15"/>
  <c r="Y21" i="15"/>
  <c r="Z21" i="15"/>
  <c r="AA22" i="15"/>
  <c r="AA23" i="15"/>
  <c r="AA24" i="15"/>
  <c r="AA25" i="15"/>
  <c r="AA26" i="15"/>
  <c r="AA27" i="15"/>
  <c r="AA28" i="15"/>
  <c r="AA29" i="15"/>
  <c r="AA30" i="15"/>
  <c r="AA31" i="15"/>
  <c r="AB21" i="15"/>
  <c r="AC21" i="15"/>
  <c r="AD21" i="15"/>
  <c r="I23" i="15"/>
  <c r="I24" i="15"/>
  <c r="I25" i="15"/>
  <c r="D15" i="15"/>
  <c r="D24" i="15"/>
  <c r="D28" i="15"/>
  <c r="D29" i="15"/>
  <c r="I29" i="15"/>
  <c r="I31" i="15"/>
  <c r="D11" i="17"/>
  <c r="D15" i="17"/>
  <c r="D14" i="17" s="1"/>
  <c r="D40" i="17"/>
  <c r="D42" i="17"/>
  <c r="D45" i="17"/>
  <c r="D47" i="17"/>
  <c r="D51" i="17"/>
  <c r="D50" i="17" s="1"/>
  <c r="D56" i="17"/>
  <c r="D55" i="17" s="1"/>
  <c r="D58" i="17"/>
  <c r="D60" i="17"/>
  <c r="E11" i="17"/>
  <c r="E40" i="17"/>
  <c r="E45" i="17"/>
  <c r="E47" i="17"/>
  <c r="E51" i="17"/>
  <c r="E50" i="17"/>
  <c r="E56" i="17"/>
  <c r="E58" i="17"/>
  <c r="E60" i="17"/>
  <c r="C12" i="17"/>
  <c r="C13" i="17"/>
  <c r="C17" i="17"/>
  <c r="C41" i="17"/>
  <c r="C40" i="17" s="1"/>
  <c r="C43" i="17"/>
  <c r="C46" i="17"/>
  <c r="C45" i="17" s="1"/>
  <c r="C48" i="17"/>
  <c r="C47" i="17" s="1"/>
  <c r="C49" i="17"/>
  <c r="C52" i="17"/>
  <c r="C53" i="17"/>
  <c r="C57" i="17"/>
  <c r="C56" i="17" s="1"/>
  <c r="C59" i="17"/>
  <c r="C58" i="17" s="1"/>
  <c r="C61" i="17"/>
  <c r="C60" i="17" s="1"/>
  <c r="E12" i="15"/>
  <c r="G12" i="15"/>
  <c r="H12" i="15"/>
  <c r="K12" i="15"/>
  <c r="L12" i="15"/>
  <c r="N12" i="15"/>
  <c r="P12" i="15"/>
  <c r="X12" i="15"/>
  <c r="Z12" i="15"/>
  <c r="AC12" i="15"/>
  <c r="R3" i="15"/>
  <c r="I10" i="16"/>
  <c r="L10" i="16"/>
  <c r="M10" i="16"/>
  <c r="N10" i="16"/>
  <c r="P10" i="16"/>
  <c r="Q10" i="16"/>
  <c r="U10" i="16"/>
  <c r="V10" i="16"/>
  <c r="X10" i="16"/>
  <c r="Z10" i="16"/>
  <c r="AA10" i="16"/>
  <c r="AD10" i="16"/>
  <c r="AE10" i="16"/>
  <c r="AF10" i="16"/>
  <c r="AK10" i="16"/>
  <c r="AL10" i="16"/>
  <c r="F10" i="16"/>
  <c r="G10" i="16"/>
  <c r="H10" i="16"/>
  <c r="AN15" i="16"/>
  <c r="AN16" i="16"/>
  <c r="AN17" i="16"/>
  <c r="AN18" i="16"/>
  <c r="AN19" i="16"/>
  <c r="AN20" i="16"/>
  <c r="AN21" i="16"/>
  <c r="AN22" i="16"/>
  <c r="AN23" i="16"/>
  <c r="AN24" i="16"/>
  <c r="AO24" i="16"/>
  <c r="AN25" i="16"/>
  <c r="AO25" i="16"/>
  <c r="AN26" i="16"/>
  <c r="AO26" i="16"/>
  <c r="AN27" i="16"/>
  <c r="AO27" i="16"/>
  <c r="AN28" i="16"/>
  <c r="AO28" i="16"/>
  <c r="AW28" i="16" s="1"/>
  <c r="AN29" i="16"/>
  <c r="AO29" i="16"/>
  <c r="AN30" i="16"/>
  <c r="AO30" i="16"/>
  <c r="AN31" i="16"/>
  <c r="AO31" i="16"/>
  <c r="AN32" i="16"/>
  <c r="AO32" i="16"/>
  <c r="AN14" i="16"/>
  <c r="AN9" i="16"/>
  <c r="AO8" i="16"/>
  <c r="AN8" i="16"/>
  <c r="AH15" i="16"/>
  <c r="AH16" i="16"/>
  <c r="AH17" i="16"/>
  <c r="AH18" i="16"/>
  <c r="AH19" i="16"/>
  <c r="AH20" i="16"/>
  <c r="AH21" i="16"/>
  <c r="AH22" i="16"/>
  <c r="AH23" i="16"/>
  <c r="AH24" i="16"/>
  <c r="AI24" i="16"/>
  <c r="AH25" i="16"/>
  <c r="AI25" i="16"/>
  <c r="AH26" i="16"/>
  <c r="AI26" i="16"/>
  <c r="AH27" i="16"/>
  <c r="AI27" i="16"/>
  <c r="AH28" i="16"/>
  <c r="AI28" i="16"/>
  <c r="AH29" i="16"/>
  <c r="D29" i="16" s="1"/>
  <c r="AI29" i="16"/>
  <c r="AH30" i="16"/>
  <c r="AI30" i="16"/>
  <c r="AH31" i="16"/>
  <c r="AI31" i="16"/>
  <c r="AH32" i="16"/>
  <c r="AI32" i="16"/>
  <c r="AH14" i="16"/>
  <c r="AH13" i="16" s="1"/>
  <c r="AI8" i="16"/>
  <c r="AH8" i="16"/>
  <c r="S24" i="16"/>
  <c r="S25" i="16"/>
  <c r="S26" i="16"/>
  <c r="S27" i="16"/>
  <c r="S29" i="16"/>
  <c r="S30" i="16"/>
  <c r="S31" i="16"/>
  <c r="S32" i="16"/>
  <c r="R26" i="16"/>
  <c r="AV26" i="16" s="1"/>
  <c r="R27" i="16"/>
  <c r="D27" i="16" s="1"/>
  <c r="C27" i="16" s="1"/>
  <c r="R28" i="16"/>
  <c r="R29" i="16"/>
  <c r="R30" i="16"/>
  <c r="R31" i="16"/>
  <c r="D31" i="16" s="1"/>
  <c r="C31" i="16" s="1"/>
  <c r="R32" i="16"/>
  <c r="R8" i="16"/>
  <c r="K24" i="16"/>
  <c r="K25" i="16"/>
  <c r="E25" i="16" s="1"/>
  <c r="K26" i="16"/>
  <c r="K27" i="16"/>
  <c r="K28" i="16"/>
  <c r="K29" i="16"/>
  <c r="E29" i="16" s="1"/>
  <c r="C29" i="16" s="1"/>
  <c r="K30" i="16"/>
  <c r="K31" i="16"/>
  <c r="K32" i="16"/>
  <c r="J24" i="16"/>
  <c r="D24" i="16" s="1"/>
  <c r="J25" i="16"/>
  <c r="J26" i="16"/>
  <c r="D26" i="16" s="1"/>
  <c r="J27" i="16"/>
  <c r="J28" i="16"/>
  <c r="D28" i="16" s="1"/>
  <c r="J29" i="16"/>
  <c r="J30" i="16"/>
  <c r="J31" i="16"/>
  <c r="J32" i="16"/>
  <c r="D32" i="16" s="1"/>
  <c r="J8" i="16"/>
  <c r="V25" i="16"/>
  <c r="R25" i="16" s="1"/>
  <c r="D25" i="16" s="1"/>
  <c r="AT13" i="16"/>
  <c r="AT12" i="16" s="1"/>
  <c r="AR13" i="16"/>
  <c r="AR12" i="16" s="1"/>
  <c r="AP13" i="16"/>
  <c r="AP12" i="16" s="1"/>
  <c r="AL13" i="16"/>
  <c r="AL12" i="16" s="1"/>
  <c r="AJ13" i="16"/>
  <c r="AJ12" i="16" s="1"/>
  <c r="AF13" i="16"/>
  <c r="AF12" i="16" s="1"/>
  <c r="AE13" i="16"/>
  <c r="AE12" i="16" s="1"/>
  <c r="AD13" i="16"/>
  <c r="AD12" i="16" s="1"/>
  <c r="AA13" i="16"/>
  <c r="AA12" i="16" s="1"/>
  <c r="Z13" i="16"/>
  <c r="Z12" i="16" s="1"/>
  <c r="X13" i="16"/>
  <c r="X12" i="16" s="1"/>
  <c r="U13" i="16"/>
  <c r="U12" i="16" s="1"/>
  <c r="L13" i="16"/>
  <c r="L12" i="16" s="1"/>
  <c r="I13" i="16"/>
  <c r="I12" i="16" s="1"/>
  <c r="AR10" i="16"/>
  <c r="AU9" i="16"/>
  <c r="AU10" i="16"/>
  <c r="AS9" i="16"/>
  <c r="AS10" i="16"/>
  <c r="AQ9" i="16"/>
  <c r="AQ10" i="16"/>
  <c r="AM9" i="16"/>
  <c r="AJ9" i="16"/>
  <c r="AG9" i="16"/>
  <c r="AC9" i="16"/>
  <c r="AB9" i="16"/>
  <c r="AB10" i="16" s="1"/>
  <c r="Y9" i="16"/>
  <c r="T9" i="16"/>
  <c r="W8" i="16"/>
  <c r="S8" i="16"/>
  <c r="AW8" i="16" s="1"/>
  <c r="AW10" i="16" s="1"/>
  <c r="O8" i="16"/>
  <c r="K8" i="16"/>
  <c r="D30" i="16"/>
  <c r="E31" i="16"/>
  <c r="E27" i="16"/>
  <c r="E30" i="16"/>
  <c r="Y10" i="16"/>
  <c r="K10" i="16"/>
  <c r="T10" i="16"/>
  <c r="T11" i="16" s="1"/>
  <c r="AG10" i="16"/>
  <c r="AI9" i="16"/>
  <c r="AI10" i="16"/>
  <c r="AM10" i="16"/>
  <c r="J10" i="16"/>
  <c r="AC10" i="16"/>
  <c r="AV25" i="16"/>
  <c r="AV30" i="16"/>
  <c r="AV8" i="16"/>
  <c r="AW31" i="16"/>
  <c r="AW27" i="16"/>
  <c r="V24" i="16"/>
  <c r="R9" i="16"/>
  <c r="AH12" i="16"/>
  <c r="AO9" i="16"/>
  <c r="AO10" i="16"/>
  <c r="W28" i="16"/>
  <c r="S28" i="16"/>
  <c r="O9" i="16"/>
  <c r="O10" i="16"/>
  <c r="W9" i="16"/>
  <c r="S9" i="16"/>
  <c r="W10" i="16"/>
  <c r="W11" i="16" s="1"/>
  <c r="V23" i="16"/>
  <c r="V22" i="16" s="1"/>
  <c r="V21" i="16" s="1"/>
  <c r="V20" i="16" s="1"/>
  <c r="V19" i="16" s="1"/>
  <c r="V18" i="16" s="1"/>
  <c r="V17" i="16" s="1"/>
  <c r="V16" i="16" s="1"/>
  <c r="V15" i="16" s="1"/>
  <c r="V14" i="16" s="1"/>
  <c r="V13" i="16" s="1"/>
  <c r="V12" i="16" s="1"/>
  <c r="R24" i="16"/>
  <c r="E9" i="16"/>
  <c r="S10" i="16"/>
  <c r="AW9" i="16"/>
  <c r="AG11" i="16"/>
  <c r="AG23" i="16" s="1"/>
  <c r="AC11" i="16"/>
  <c r="AC21" i="16" s="1"/>
  <c r="AM11" i="16"/>
  <c r="N11" i="16"/>
  <c r="N19" i="16" s="1"/>
  <c r="J19" i="16" s="1"/>
  <c r="AG21" i="16"/>
  <c r="AG16" i="16"/>
  <c r="AG20" i="16"/>
  <c r="AG14" i="16"/>
  <c r="AG13" i="16" s="1"/>
  <c r="AG12" i="16" s="1"/>
  <c r="M11" i="16"/>
  <c r="M20" i="16" s="1"/>
  <c r="M22" i="16"/>
  <c r="AB11" i="16"/>
  <c r="AB23" i="16" s="1"/>
  <c r="AC15" i="16"/>
  <c r="AC17" i="16"/>
  <c r="AC19" i="16"/>
  <c r="AC22" i="16"/>
  <c r="AQ11" i="16"/>
  <c r="AQ16" i="16" s="1"/>
  <c r="N17" i="16"/>
  <c r="J17" i="16" s="1"/>
  <c r="N18" i="16"/>
  <c r="J18" i="16" s="1"/>
  <c r="AK11" i="16"/>
  <c r="AS11" i="16"/>
  <c r="AS20" i="16" s="1"/>
  <c r="AM20" i="16"/>
  <c r="AM19" i="16"/>
  <c r="AU11" i="16"/>
  <c r="G11" i="16"/>
  <c r="G15" i="16" s="1"/>
  <c r="Y11" i="16"/>
  <c r="Y20" i="16" s="1"/>
  <c r="M14" i="16"/>
  <c r="M17" i="16"/>
  <c r="M15" i="16"/>
  <c r="M16" i="16"/>
  <c r="AB17" i="16"/>
  <c r="M19" i="16"/>
  <c r="F11" i="16"/>
  <c r="AB15" i="16"/>
  <c r="AB18" i="16"/>
  <c r="Q11" i="16"/>
  <c r="AS16" i="16"/>
  <c r="AS23" i="16"/>
  <c r="AS19" i="16"/>
  <c r="AS22" i="16"/>
  <c r="AS18" i="16"/>
  <c r="AS14" i="16"/>
  <c r="AS17" i="16"/>
  <c r="AQ20" i="16"/>
  <c r="AQ19" i="16"/>
  <c r="AQ15" i="16"/>
  <c r="AQ14" i="16"/>
  <c r="AQ13" i="16" s="1"/>
  <c r="AQ21" i="16"/>
  <c r="Y18" i="16"/>
  <c r="Y21" i="16"/>
  <c r="Y22" i="16"/>
  <c r="G19" i="16"/>
  <c r="G14" i="16"/>
  <c r="G13" i="16" s="1"/>
  <c r="G12" i="16" s="1"/>
  <c r="T14" i="16"/>
  <c r="T13" i="16" s="1"/>
  <c r="T12" i="16" s="1"/>
  <c r="W15" i="16"/>
  <c r="AU22" i="16"/>
  <c r="AK14" i="16"/>
  <c r="AK21" i="16"/>
  <c r="AK16" i="16"/>
  <c r="M13" i="16"/>
  <c r="M12" i="16" s="1"/>
  <c r="F19" i="16"/>
  <c r="Q21" i="16"/>
  <c r="Q23" i="16"/>
  <c r="R14" i="16"/>
  <c r="R13" i="16" s="1"/>
  <c r="R12" i="16" s="1"/>
  <c r="AQ12" i="16"/>
  <c r="AS13" i="16"/>
  <c r="AS12" i="16" s="1"/>
  <c r="O11" i="16"/>
  <c r="H11" i="16"/>
  <c r="H22" i="16" s="1"/>
  <c r="H23" i="16"/>
  <c r="H18" i="16"/>
  <c r="H20" i="16"/>
  <c r="H14" i="16"/>
  <c r="H13" i="16" s="1"/>
  <c r="H12" i="16" s="1"/>
  <c r="H21" i="16"/>
  <c r="H17" i="16"/>
  <c r="H16" i="16"/>
  <c r="H15" i="16"/>
  <c r="P11" i="16"/>
  <c r="P19" i="16" s="1"/>
  <c r="P20" i="16"/>
  <c r="P16" i="16"/>
  <c r="R12" i="15" l="1"/>
  <c r="AB21" i="16" s="1"/>
  <c r="O16" i="16"/>
  <c r="K16" i="16" s="1"/>
  <c r="O17" i="16"/>
  <c r="K17" i="16" s="1"/>
  <c r="AI16" i="16"/>
  <c r="F23" i="16"/>
  <c r="F15" i="16"/>
  <c r="F22" i="16"/>
  <c r="F17" i="16"/>
  <c r="C26" i="16"/>
  <c r="F21" i="15"/>
  <c r="D22" i="15"/>
  <c r="AI21" i="16"/>
  <c r="Q16" i="16"/>
  <c r="Q20" i="16"/>
  <c r="Q14" i="16"/>
  <c r="Q13" i="16" s="1"/>
  <c r="Q12" i="16" s="1"/>
  <c r="Q18" i="16"/>
  <c r="Q22" i="16"/>
  <c r="AU23" i="16"/>
  <c r="AU20" i="16"/>
  <c r="AO20" i="16" s="1"/>
  <c r="AU21" i="16"/>
  <c r="AU16" i="16"/>
  <c r="AU17" i="16"/>
  <c r="T19" i="16"/>
  <c r="R19" i="16" s="1"/>
  <c r="T21" i="16"/>
  <c r="R21" i="16" s="1"/>
  <c r="D16" i="15"/>
  <c r="C16" i="15" s="1"/>
  <c r="C14" i="18" s="1"/>
  <c r="Q19" i="16"/>
  <c r="F20" i="16"/>
  <c r="Q15" i="16"/>
  <c r="AK13" i="16"/>
  <c r="AK12" i="16" s="1"/>
  <c r="AU15" i="16"/>
  <c r="T20" i="16"/>
  <c r="R20" i="16" s="1"/>
  <c r="AK17" i="16"/>
  <c r="AK18" i="16"/>
  <c r="AI18" i="16" s="1"/>
  <c r="AK15" i="16"/>
  <c r="AM17" i="16"/>
  <c r="AM16" i="16"/>
  <c r="AM23" i="16"/>
  <c r="AM21" i="16"/>
  <c r="AM15" i="16"/>
  <c r="AM18" i="16"/>
  <c r="AM22" i="16"/>
  <c r="W21" i="16"/>
  <c r="W22" i="16"/>
  <c r="S22" i="16" s="1"/>
  <c r="E26" i="16"/>
  <c r="AW26" i="16"/>
  <c r="AW24" i="16"/>
  <c r="E24" i="16"/>
  <c r="C24" i="16" s="1"/>
  <c r="O21" i="16"/>
  <c r="Q17" i="16"/>
  <c r="F18" i="16"/>
  <c r="AK20" i="16"/>
  <c r="AI20" i="16" s="1"/>
  <c r="AK22" i="16"/>
  <c r="AI22" i="16" s="1"/>
  <c r="W16" i="16"/>
  <c r="T16" i="16"/>
  <c r="R16" i="16" s="1"/>
  <c r="AM14" i="16"/>
  <c r="AM13" i="16" s="1"/>
  <c r="AM12" i="16" s="1"/>
  <c r="E28" i="16"/>
  <c r="C28" i="16" s="1"/>
  <c r="AX26" i="16"/>
  <c r="AB12" i="15"/>
  <c r="U12" i="15"/>
  <c r="C28" i="15"/>
  <c r="C15" i="15"/>
  <c r="M18" i="16"/>
  <c r="M23" i="16"/>
  <c r="AC20" i="16"/>
  <c r="AC18" i="16"/>
  <c r="T12" i="15"/>
  <c r="J21" i="15"/>
  <c r="M12" i="15"/>
  <c r="N21" i="16" s="1"/>
  <c r="J21" i="16" s="1"/>
  <c r="H19" i="16"/>
  <c r="AC16" i="16"/>
  <c r="AG19" i="16"/>
  <c r="AV24" i="16"/>
  <c r="AX24" i="16" s="1"/>
  <c r="AD12" i="15"/>
  <c r="Y12" i="15"/>
  <c r="Q12" i="15"/>
  <c r="C19" i="15"/>
  <c r="C17" i="15"/>
  <c r="D15" i="18" s="1"/>
  <c r="C11" i="17"/>
  <c r="E55" i="17"/>
  <c r="C55" i="17"/>
  <c r="C51" i="17"/>
  <c r="C50" i="17" s="1"/>
  <c r="I11" i="19"/>
  <c r="J5" i="19" s="1"/>
  <c r="P21" i="16"/>
  <c r="P14" i="16"/>
  <c r="P13" i="16" s="1"/>
  <c r="P12" i="16" s="1"/>
  <c r="P18" i="16"/>
  <c r="S21" i="16"/>
  <c r="P23" i="16"/>
  <c r="P17" i="16"/>
  <c r="P15" i="16"/>
  <c r="O18" i="16"/>
  <c r="K18" i="16" s="1"/>
  <c r="O15" i="16"/>
  <c r="K15" i="16" s="1"/>
  <c r="O23" i="16"/>
  <c r="O20" i="16"/>
  <c r="K20" i="16" s="1"/>
  <c r="Y15" i="16"/>
  <c r="S15" i="16" s="1"/>
  <c r="Y14" i="16"/>
  <c r="Y13" i="16" s="1"/>
  <c r="Y12" i="16" s="1"/>
  <c r="Y17" i="16"/>
  <c r="Y16" i="16"/>
  <c r="Y19" i="16"/>
  <c r="AO16" i="16"/>
  <c r="G16" i="16"/>
  <c r="G22" i="16"/>
  <c r="G17" i="16"/>
  <c r="G23" i="16"/>
  <c r="G18" i="16"/>
  <c r="W19" i="16"/>
  <c r="W14" i="16"/>
  <c r="W17" i="16"/>
  <c r="W20" i="16"/>
  <c r="S20" i="16" s="1"/>
  <c r="W23" i="16"/>
  <c r="W18" i="16"/>
  <c r="S18" i="16" s="1"/>
  <c r="T23" i="16"/>
  <c r="R23" i="16" s="1"/>
  <c r="T22" i="16"/>
  <c r="R22" i="16" s="1"/>
  <c r="T18" i="16"/>
  <c r="R18" i="16" s="1"/>
  <c r="AV18" i="16" s="1"/>
  <c r="T15" i="16"/>
  <c r="R15" i="16" s="1"/>
  <c r="T17" i="16"/>
  <c r="R17" i="16" s="1"/>
  <c r="P22" i="16"/>
  <c r="O14" i="16"/>
  <c r="O22" i="16"/>
  <c r="K22" i="16" s="1"/>
  <c r="O19" i="16"/>
  <c r="K19" i="16" s="1"/>
  <c r="G21" i="16"/>
  <c r="G20" i="16"/>
  <c r="Y23" i="16"/>
  <c r="F14" i="16"/>
  <c r="F16" i="16"/>
  <c r="C30" i="16"/>
  <c r="C32" i="16"/>
  <c r="AW25" i="16"/>
  <c r="AX25" i="16" s="1"/>
  <c r="AV31" i="16"/>
  <c r="AX31" i="16" s="1"/>
  <c r="AV27" i="16"/>
  <c r="AX27" i="16" s="1"/>
  <c r="AN10" i="16"/>
  <c r="D8" i="16"/>
  <c r="E32" i="16"/>
  <c r="AW32" i="16"/>
  <c r="AW30" i="16"/>
  <c r="AX30" i="16" s="1"/>
  <c r="AN13" i="16"/>
  <c r="AN12" i="16" s="1"/>
  <c r="E42" i="17"/>
  <c r="E39" i="17" s="1"/>
  <c r="C44" i="17"/>
  <c r="C42" i="17" s="1"/>
  <c r="C39" i="17" s="1"/>
  <c r="C30" i="15"/>
  <c r="C25" i="15"/>
  <c r="V22" i="15"/>
  <c r="V21" i="15" s="1"/>
  <c r="W21" i="15"/>
  <c r="O21" i="15"/>
  <c r="O12" i="15" s="1"/>
  <c r="C18" i="15"/>
  <c r="I14" i="15"/>
  <c r="AK23" i="16"/>
  <c r="AI23" i="16" s="1"/>
  <c r="AK19" i="16"/>
  <c r="AI19" i="16" s="1"/>
  <c r="AU14" i="16"/>
  <c r="AU19" i="16"/>
  <c r="AO19" i="16" s="1"/>
  <c r="AQ18" i="16"/>
  <c r="AQ23" i="16"/>
  <c r="AO23" i="16" s="1"/>
  <c r="AS21" i="16"/>
  <c r="AS15" i="16"/>
  <c r="AO15" i="16" s="1"/>
  <c r="AB14" i="16"/>
  <c r="AB20" i="16"/>
  <c r="AB19" i="16"/>
  <c r="AV19" i="16" s="1"/>
  <c r="N16" i="16"/>
  <c r="J16" i="16" s="1"/>
  <c r="N15" i="16"/>
  <c r="J15" i="16" s="1"/>
  <c r="N23" i="16"/>
  <c r="J23" i="16" s="1"/>
  <c r="AC14" i="16"/>
  <c r="AC13" i="16" s="1"/>
  <c r="AC12" i="16" s="1"/>
  <c r="AC23" i="16"/>
  <c r="AG17" i="16"/>
  <c r="AG15" i="16"/>
  <c r="AW29" i="16"/>
  <c r="AV28" i="16"/>
  <c r="AX28" i="16" s="1"/>
  <c r="AV29" i="16"/>
  <c r="C29" i="15"/>
  <c r="C24" i="15"/>
  <c r="AU18" i="16"/>
  <c r="AQ17" i="16"/>
  <c r="AO17" i="16" s="1"/>
  <c r="AQ22" i="16"/>
  <c r="AO22" i="16" s="1"/>
  <c r="AB16" i="16"/>
  <c r="AB22" i="16"/>
  <c r="N14" i="16"/>
  <c r="N22" i="16"/>
  <c r="J22" i="16" s="1"/>
  <c r="AG18" i="16"/>
  <c r="AG22" i="16"/>
  <c r="E8" i="16"/>
  <c r="E15" i="17"/>
  <c r="E14" i="17" s="1"/>
  <c r="C16" i="17"/>
  <c r="C15" i="17" s="1"/>
  <c r="C14" i="17" s="1"/>
  <c r="C31" i="15"/>
  <c r="C27" i="15"/>
  <c r="F12" i="15"/>
  <c r="D23" i="15"/>
  <c r="C23" i="15" s="1"/>
  <c r="N20" i="16"/>
  <c r="J20" i="16" s="1"/>
  <c r="D20" i="16" s="1"/>
  <c r="R10" i="16"/>
  <c r="D9" i="16"/>
  <c r="C9" i="16" s="1"/>
  <c r="AX8" i="16"/>
  <c r="AV32" i="16"/>
  <c r="AX32" i="16" s="1"/>
  <c r="C25" i="16"/>
  <c r="AJ10" i="16"/>
  <c r="AH9" i="16"/>
  <c r="D39" i="17"/>
  <c r="AA21" i="15"/>
  <c r="S21" i="15"/>
  <c r="I22" i="15"/>
  <c r="W12" i="15"/>
  <c r="A4" i="17"/>
  <c r="AA12" i="15" l="1"/>
  <c r="D17" i="18"/>
  <c r="C17" i="18" s="1"/>
  <c r="D16" i="18"/>
  <c r="C15" i="18"/>
  <c r="C22" i="15"/>
  <c r="C21" i="15" s="1"/>
  <c r="I21" i="15"/>
  <c r="S19" i="16"/>
  <c r="AW19" i="16" s="1"/>
  <c r="AX19" i="16" s="1"/>
  <c r="AW20" i="16"/>
  <c r="K23" i="16"/>
  <c r="D21" i="15"/>
  <c r="D12" i="15" s="1"/>
  <c r="AO21" i="16"/>
  <c r="S16" i="16"/>
  <c r="E16" i="16" s="1"/>
  <c r="AI15" i="16"/>
  <c r="AV22" i="16"/>
  <c r="D23" i="16"/>
  <c r="V12" i="15"/>
  <c r="AV16" i="16"/>
  <c r="AX29" i="16"/>
  <c r="D15" i="16"/>
  <c r="C15" i="16" s="1"/>
  <c r="AV17" i="16"/>
  <c r="S17" i="16"/>
  <c r="E15" i="16"/>
  <c r="AI17" i="16"/>
  <c r="AW17" i="16" s="1"/>
  <c r="AI14" i="16"/>
  <c r="AI13" i="16" s="1"/>
  <c r="AI12" i="16" s="1"/>
  <c r="M26" i="19"/>
  <c r="M18" i="19"/>
  <c r="M28" i="19"/>
  <c r="M20" i="19"/>
  <c r="M25" i="19"/>
  <c r="M27" i="19"/>
  <c r="M29" i="19"/>
  <c r="M19" i="19"/>
  <c r="M30" i="19"/>
  <c r="M22" i="19"/>
  <c r="M14" i="19"/>
  <c r="M13" i="19"/>
  <c r="M24" i="19"/>
  <c r="M21" i="19"/>
  <c r="M23" i="19"/>
  <c r="M15" i="19"/>
  <c r="M16" i="19"/>
  <c r="M17" i="19"/>
  <c r="M12" i="19"/>
  <c r="E12" i="16"/>
  <c r="E10" i="16"/>
  <c r="D22" i="16"/>
  <c r="AW22" i="16"/>
  <c r="AX22" i="16" s="1"/>
  <c r="AV20" i="16"/>
  <c r="AX20" i="16" s="1"/>
  <c r="E20" i="16"/>
  <c r="C20" i="16" s="1"/>
  <c r="K14" i="16"/>
  <c r="O13" i="16"/>
  <c r="O12" i="16" s="1"/>
  <c r="AV15" i="16"/>
  <c r="S14" i="16"/>
  <c r="S13" i="16" s="1"/>
  <c r="S12" i="16" s="1"/>
  <c r="W13" i="16"/>
  <c r="W12" i="16" s="1"/>
  <c r="E17" i="16"/>
  <c r="N13" i="16"/>
  <c r="N12" i="16" s="1"/>
  <c r="J14" i="16"/>
  <c r="J13" i="16" s="1"/>
  <c r="J12" i="16" s="1"/>
  <c r="S12" i="15"/>
  <c r="AB13" i="16"/>
  <c r="AB12" i="16" s="1"/>
  <c r="AV14" i="16"/>
  <c r="AO18" i="16"/>
  <c r="AW18" i="16" s="1"/>
  <c r="AX18" i="16" s="1"/>
  <c r="J12" i="15"/>
  <c r="M21" i="16" s="1"/>
  <c r="K21" i="16" s="1"/>
  <c r="C8" i="16"/>
  <c r="D12" i="16"/>
  <c r="D10" i="16"/>
  <c r="D16" i="16"/>
  <c r="S23" i="16"/>
  <c r="E23" i="16" s="1"/>
  <c r="C23" i="16" s="1"/>
  <c r="E22" i="16"/>
  <c r="D18" i="16"/>
  <c r="AH10" i="16"/>
  <c r="AV9" i="16"/>
  <c r="AW15" i="16"/>
  <c r="I12" i="15"/>
  <c r="C14" i="15"/>
  <c r="C13" i="15" s="1"/>
  <c r="F13" i="16"/>
  <c r="F12" i="16" s="1"/>
  <c r="C13" i="18"/>
  <c r="D17" i="16"/>
  <c r="AU13" i="16"/>
  <c r="AU12" i="16" s="1"/>
  <c r="AO14" i="16"/>
  <c r="AV23" i="16"/>
  <c r="AW16" i="16"/>
  <c r="AX16" i="16" s="1"/>
  <c r="D19" i="16"/>
  <c r="E37" i="17" l="1"/>
  <c r="E37" i="18" s="1"/>
  <c r="C37" i="18" s="1"/>
  <c r="E25" i="17"/>
  <c r="E25" i="18" s="1"/>
  <c r="C25" i="18" s="1"/>
  <c r="E32" i="17"/>
  <c r="E32" i="18" s="1"/>
  <c r="C32" i="18" s="1"/>
  <c r="E27" i="17"/>
  <c r="E27" i="18" s="1"/>
  <c r="C27" i="18" s="1"/>
  <c r="E23" i="17"/>
  <c r="E23" i="18" s="1"/>
  <c r="C23" i="18" s="1"/>
  <c r="E34" i="17"/>
  <c r="E34" i="18" s="1"/>
  <c r="C34" i="18" s="1"/>
  <c r="E35" i="17"/>
  <c r="E35" i="18" s="1"/>
  <c r="C35" i="18" s="1"/>
  <c r="E31" i="17"/>
  <c r="E31" i="18" s="1"/>
  <c r="C31" i="18" s="1"/>
  <c r="E20" i="17"/>
  <c r="E20" i="18" s="1"/>
  <c r="E24" i="17"/>
  <c r="E24" i="18" s="1"/>
  <c r="C24" i="18" s="1"/>
  <c r="E36" i="17"/>
  <c r="E36" i="18" s="1"/>
  <c r="C36" i="18" s="1"/>
  <c r="E29" i="17"/>
  <c r="E29" i="18" s="1"/>
  <c r="C29" i="18" s="1"/>
  <c r="E30" i="17"/>
  <c r="E30" i="18" s="1"/>
  <c r="C30" i="18" s="1"/>
  <c r="E28" i="17"/>
  <c r="E28" i="18" s="1"/>
  <c r="C28" i="18" s="1"/>
  <c r="E33" i="17"/>
  <c r="E33" i="18" s="1"/>
  <c r="C33" i="18" s="1"/>
  <c r="E26" i="17"/>
  <c r="E26" i="18" s="1"/>
  <c r="C26" i="18" s="1"/>
  <c r="E22" i="17"/>
  <c r="E22" i="18" s="1"/>
  <c r="C22" i="18" s="1"/>
  <c r="E21" i="17"/>
  <c r="E21" i="18" s="1"/>
  <c r="C21" i="17"/>
  <c r="D11" i="18"/>
  <c r="C16" i="18"/>
  <c r="AX17" i="16"/>
  <c r="E19" i="16"/>
  <c r="C19" i="16" s="1"/>
  <c r="C17" i="16"/>
  <c r="C16" i="16"/>
  <c r="E18" i="16"/>
  <c r="D14" i="16"/>
  <c r="E21" i="16"/>
  <c r="AW21" i="16"/>
  <c r="D19" i="17"/>
  <c r="D18" i="17" s="1"/>
  <c r="D10" i="17" s="1"/>
  <c r="C12" i="15"/>
  <c r="F21" i="16"/>
  <c r="AX15" i="16"/>
  <c r="AW23" i="16"/>
  <c r="C22" i="16"/>
  <c r="AX9" i="16"/>
  <c r="AV10" i="16"/>
  <c r="AX10" i="16" s="1"/>
  <c r="AO13" i="16"/>
  <c r="AO12" i="16" s="1"/>
  <c r="AW14" i="16"/>
  <c r="AW13" i="16" s="1"/>
  <c r="AW12" i="16" s="1"/>
  <c r="C18" i="16"/>
  <c r="C12" i="16"/>
  <c r="C10" i="16"/>
  <c r="AV13" i="16"/>
  <c r="AV12" i="16" s="1"/>
  <c r="AX23" i="16"/>
  <c r="K13" i="16"/>
  <c r="K12" i="16" s="1"/>
  <c r="E14" i="16"/>
  <c r="C26" i="17" l="1"/>
  <c r="C28" i="17"/>
  <c r="C29" i="17"/>
  <c r="C24" i="17"/>
  <c r="C31" i="17"/>
  <c r="C34" i="17"/>
  <c r="C27" i="17"/>
  <c r="C25" i="17"/>
  <c r="C33" i="17"/>
  <c r="C30" i="17"/>
  <c r="C36" i="17"/>
  <c r="C20" i="17"/>
  <c r="C35" i="17"/>
  <c r="C23" i="17"/>
  <c r="C32" i="17"/>
  <c r="C37" i="17"/>
  <c r="C22" i="17"/>
  <c r="E19" i="18"/>
  <c r="C21" i="18"/>
  <c r="C14" i="16"/>
  <c r="E19" i="17"/>
  <c r="E18" i="17" s="1"/>
  <c r="E10" i="17" s="1"/>
  <c r="J11" i="19"/>
  <c r="C12" i="18"/>
  <c r="C11" i="18" s="1"/>
  <c r="D10" i="18"/>
  <c r="D21" i="16"/>
  <c r="C21" i="16" s="1"/>
  <c r="AV21" i="16"/>
  <c r="AX21" i="16" s="1"/>
  <c r="AX14" i="16"/>
  <c r="AX13" i="16" s="1"/>
  <c r="AX12" i="16" s="1"/>
  <c r="C19" i="17" l="1"/>
  <c r="C18" i="17" s="1"/>
  <c r="C10" i="17" s="1"/>
  <c r="E10" i="18"/>
  <c r="C20" i="18"/>
  <c r="C19" i="18" l="1"/>
  <c r="C10" i="18" s="1"/>
</calcChain>
</file>

<file path=xl/sharedStrings.xml><?xml version="1.0" encoding="utf-8"?>
<sst xmlns="http://schemas.openxmlformats.org/spreadsheetml/2006/main" count="569" uniqueCount="206">
  <si>
    <t>Hỗ trợ nước sinh hoạt phân tán</t>
  </si>
  <si>
    <t>I</t>
  </si>
  <si>
    <t>Trong đó</t>
  </si>
  <si>
    <t>Ghi chú</t>
  </si>
  <si>
    <t>II</t>
  </si>
  <si>
    <t>Huyện Điện Biên</t>
  </si>
  <si>
    <t>Huyện Tuần Giáo</t>
  </si>
  <si>
    <t>Huyện Tủa Chùa</t>
  </si>
  <si>
    <t>Huyện Mường Chà</t>
  </si>
  <si>
    <t>TỔNG CỘNG</t>
  </si>
  <si>
    <t>Huyện Mường Ảng</t>
  </si>
  <si>
    <t>Thị xã Mường Lay</t>
  </si>
  <si>
    <t>Dự án 1</t>
  </si>
  <si>
    <t>Huyện Mường Nhé</t>
  </si>
  <si>
    <t>Huyện Nậm Pồ</t>
  </si>
  <si>
    <t>Huyện Điện Biên Đông</t>
  </si>
  <si>
    <t>Thành phố Điện Biên Phủ</t>
  </si>
  <si>
    <t>Dự án 2</t>
  </si>
  <si>
    <t>Dự án 3</t>
  </si>
  <si>
    <t>Tiểu dự án 1</t>
  </si>
  <si>
    <t>Tiểu dự án 2</t>
  </si>
  <si>
    <t>Dự án 4</t>
  </si>
  <si>
    <t>Dự án 5</t>
  </si>
  <si>
    <t>Tiểu dự án 3</t>
  </si>
  <si>
    <t>Tiểu dự án 4</t>
  </si>
  <si>
    <t>Dự án 6</t>
  </si>
  <si>
    <t>Dự án 7</t>
  </si>
  <si>
    <t>Dự án 8</t>
  </si>
  <si>
    <t>Dự án 9</t>
  </si>
  <si>
    <t>Dự án 10</t>
  </si>
  <si>
    <t xml:space="preserve">Vốn TW dự kiến cấp </t>
  </si>
  <si>
    <t xml:space="preserve">Số tiền /1 điểm </t>
  </si>
  <si>
    <t>Tổng vốn đầu tư</t>
  </si>
  <si>
    <t>Tổng vốn sự nghiệp</t>
  </si>
  <si>
    <t>Tổng cộng</t>
  </si>
  <si>
    <t>Sai số</t>
  </si>
  <si>
    <t>Sở Thông tin và TT</t>
  </si>
  <si>
    <t>Ban Dân tộc</t>
  </si>
  <si>
    <t>Sở Y tế</t>
  </si>
  <si>
    <t>Số vốn chia cho các huyện</t>
  </si>
  <si>
    <t>Số vốn để lại các ngành</t>
  </si>
  <si>
    <t>Hội liên hiệp phụ nữ</t>
  </si>
  <si>
    <t>Sở Văn hóa TT&amp;DL</t>
  </si>
  <si>
    <t>Sở Giáo dục và đào tạo</t>
  </si>
  <si>
    <t>Sở Lao động TB&amp;XH</t>
  </si>
  <si>
    <t>Các cơ sở giáo dục nghề nghiệp của tỉnh</t>
  </si>
  <si>
    <t>Sở NN và PTNT</t>
  </si>
  <si>
    <t>Tổng số vốn</t>
  </si>
  <si>
    <t>TT</t>
  </si>
  <si>
    <t>Tổng số vốn trung ương dự kiến thực thiện chương trình</t>
  </si>
  <si>
    <t>Đơn vị được phân bổ vốn</t>
  </si>
  <si>
    <t>BIỂU TỔNG HỢP DỰ KIẾN SƠ BỘ PHÂN BỔ VỐN THỰC HIỆN CHƯƠNG TRÌNH</t>
  </si>
  <si>
    <t>Tiểu dự án 1: Đầu tư tạo sinh kế bền vững, phát triển kinh tế - xã hội nhóm dân tộc thiểu số còn nhiều khó khăn, có khó khăn đặc thù</t>
  </si>
  <si>
    <t>Tiểu dự án 2: Hỗ trợ phát triển sản xuất theo chuỗi giá trị, vùng trồng dược liệu quý, thúc đẩy khởi sự kinh doanh, khởi nghiệp và thu hút đầu tư vùng đồng bào DTTS&amp;MN</t>
  </si>
  <si>
    <t>Tiểu dự án 2:Bồi dưỡng kiến thức dân tộc, đào tạo dự bị đại học, đại học và sau đại học đáp ứng nhu cầu nhân lực cho vùng đồng bào DTTS&amp;MN</t>
  </si>
  <si>
    <t>Tiểu dự án 3: Dự án phát triển giáo dục nghề nghiệp và giải quyết việc làm cho người lao động vùng DTTS&amp;MN</t>
  </si>
  <si>
    <t>Dự án 1: Giải quyết tình trạng thiếu đất ở, nhà ở, đất sản xuất và nước sinh hoạt</t>
  </si>
  <si>
    <t>Dự án 3: Phát triển sản xuất nông, lâm nghiệp bền vững, phát huy tiềm năng, thế mạnh của các vùng miền để sản xuất hàng hóa theo chuỗi giá trị</t>
  </si>
  <si>
    <t>Dự án 4: Đầu tư cơ sở hạ tầng thiết yếu, phục vụ sản xuất, đời sống trong vùng đồng bào DTTS&amp;MN và các đơn vị sự nghiệp công nghiệp của lĩnh vực</t>
  </si>
  <si>
    <t>Dự án 5: Phát triển giáo dục nâng cao chất lượng nguồn nhân lực</t>
  </si>
  <si>
    <t>Dự án 8: Thực hiện bình đẳng và giải quyết những vấn đề cấp thiết đối với phụ nữ và trẻ em</t>
  </si>
  <si>
    <t xml:space="preserve">Dự án 9: Đầu tư phát triển nhóm dân tộc thiểu số rất ít người và nhóm dân tộc còn nhiều khó khăn </t>
  </si>
  <si>
    <t>Dự án 10: Truyền thông, tuyên truyền, vận động trong vùng đồng bào DTTS&amp;MN. Kiểm tra, giám sát đánh giá việc tổ chức thực hiện Chương trình</t>
  </si>
  <si>
    <t>Tổng số</t>
  </si>
  <si>
    <t>A</t>
  </si>
  <si>
    <t>B</t>
  </si>
  <si>
    <t>C</t>
  </si>
  <si>
    <t>Đảm bảo xã hội</t>
  </si>
  <si>
    <t>Sự nghiệp văn hoá thông tin</t>
  </si>
  <si>
    <t>Sự nghiệp kinh tế</t>
  </si>
  <si>
    <t>Nội dung</t>
  </si>
  <si>
    <t>Stt</t>
  </si>
  <si>
    <t>Biểu số 02</t>
  </si>
  <si>
    <t>TỔNG CỘNG (I+II):</t>
  </si>
  <si>
    <t>Cấp huyện</t>
  </si>
  <si>
    <t>Cấp xã</t>
  </si>
  <si>
    <t>Phòng Lao động TB&amp;XH huyện</t>
  </si>
  <si>
    <t>Trung tâm GDNN-GDTX huyện</t>
  </si>
  <si>
    <t>Phòng Văn hóa - Thông tin huyện</t>
  </si>
  <si>
    <t>Phòng Dân tộc huyện</t>
  </si>
  <si>
    <t>1 = 2+7+12+14+19+20+21+24+30</t>
  </si>
  <si>
    <t>2 = 3+4</t>
  </si>
  <si>
    <t>4 = 5+6</t>
  </si>
  <si>
    <t>7 = 8</t>
  </si>
  <si>
    <t>8 = 9+10</t>
  </si>
  <si>
    <t>11 = 12</t>
  </si>
  <si>
    <t>13 = 14+15</t>
  </si>
  <si>
    <t>17 = 18+19</t>
  </si>
  <si>
    <t>20 = 21+25</t>
  </si>
  <si>
    <t>21 = 23+24</t>
  </si>
  <si>
    <t>26 = 27+28+29</t>
  </si>
  <si>
    <t>Khối Đoàn thể (Hội liên hiệp phụ nữ)</t>
  </si>
  <si>
    <t>Tiểu dự án 2: Ứng dụng công nghệ thông tin hỗ trợ phát triển kinh tế - xã hội và đảm bảo an ninh trật tự vùng đồng bào dân tộc thiểu số và miền núi (SN văn hoá - thông tin)</t>
  </si>
  <si>
    <t>Tiểu dự án 3: Kiểm tra, giám sát, đánh giá, đào tạo, tập huấn tổ chức thực hiện Chương trình (SN kinh tế)</t>
  </si>
  <si>
    <t>Tiểu DA 1: Biểu dương, tôn vinh điển hình tiên tiến, phát huy vai trò của NCUT; phổ biến, GDPL, TGPL và tuyên truyền, vận động đồng bào; truyền thông phục vụ tổ chức triển khai thực hiện Đề án tổng thể và Chương trình (SN văn hoá - thông tin)</t>
  </si>
  <si>
    <t>Tiểu dự án 2: Giảm thiểu tình trạng tảo hôn và hôn nhân cận huyết thống trong vùng đồng bào dân tộc thiểu số và miền núi (SN kinh tế)</t>
  </si>
  <si>
    <t>Dự án 6: Bảo tồn, phát huy giá trị văn hóa truyền thống tốt đẹp của các dân tộc thiểu số gắn với phát triển du lịch (SN văn hóa thông tin)</t>
  </si>
  <si>
    <t>Tiểu dự án 1: Đầu tư CSHT thiết yếu, phục vụ sản xuất, đời sống trong vùng đồng bào DTTS&amp;MN (SN kinh tế)</t>
  </si>
  <si>
    <t>Hỗ trợ phát triển vùng trồng cây dược liệu quý (SN y tế)</t>
  </si>
  <si>
    <t>Phát triển sản xuất theo chuỗi giá trị, thúc đẩy khởi sự kinh doanh (SN kinh tế)</t>
  </si>
  <si>
    <t>Hỗ trợ chuyển đổi nghề (SN giáo dục)</t>
  </si>
  <si>
    <t>Đơn vị tính: Triệu đồng</t>
  </si>
  <si>
    <t>CHI TIẾT PHÂN BỔ NGUỒN VỐN SỰ NGHIỆP CHO CÁC DỰ ÁN THUỘC CHƯƠNG TRÌNH MTQG PHÁT TRIỂN KINH TẾ - XÃ HỘI
VÙNG ĐỒNG BÀO DÂN TỘC THIỂU SỐ VÀ MIỀN NÚI (ĐỢT 1), NĂM 2022 TRÊN ĐỊA BÀN HUYỆN MƯỜNG ẢNG</t>
  </si>
  <si>
    <t>BIỂU CHI TIẾT PHÂN BỔ KINH PHÍ SỰ NGHIỆP</t>
  </si>
  <si>
    <t>STT</t>
  </si>
  <si>
    <t>Số tiền</t>
  </si>
  <si>
    <t>Đơn vị đầu mối, chủ trì, thực hiện,…</t>
  </si>
  <si>
    <t>Trong đó:</t>
  </si>
  <si>
    <t>Nguyên tắc, tiêu chí, định mức phân bổ nguồn vốn</t>
  </si>
  <si>
    <t>Quy định quản lý, sử dụng và quyết toán nguồn kinh phí sự nghiệp từ nguồn ngân sách trung ương</t>
  </si>
  <si>
    <t>Vốn NSTW phân bổ</t>
  </si>
  <si>
    <t>TỔNG CỘNG:</t>
  </si>
  <si>
    <t>-</t>
  </si>
  <si>
    <t>3.1</t>
  </si>
  <si>
    <t>4.1</t>
  </si>
  <si>
    <t>Phòng Lao động TB&amp;XH huyện thực hiện</t>
  </si>
  <si>
    <t>Trung tâm GDNN-GDTX huyện thực hiện</t>
  </si>
  <si>
    <t>4.2</t>
  </si>
  <si>
    <t>Phòng Văn hóa - TT huyện thực hiện</t>
  </si>
  <si>
    <t xml:space="preserve">Phòng Dân tộc huyện theo dõi chung </t>
  </si>
  <si>
    <r>
      <t xml:space="preserve">Vốn đối ứng ngân sách huyện </t>
    </r>
    <r>
      <rPr>
        <sz val="11"/>
        <color indexed="8"/>
        <rFont val="Times New Roman"/>
        <family val="1"/>
      </rPr>
      <t>(Tỷ lệ bằng 5% tổng nguồn vốn NSTW)</t>
    </r>
  </si>
  <si>
    <t>Dự án 3: Phát triển sản xuất, nông lâm nghiệp bền vững, phát triển tiềm năng, thế mạnh của các vùng miền để sản xuất hàng hoá theo chuỗ giá trị.</t>
  </si>
  <si>
    <t>Tiểu dự án 2: Hỗ trợ phát triển sản xuất theo chuỗi giá trị, vùng trồng dược liệu quý, thúc đẩy khởi nghiệp kinh doanh khởi nghiệp và thu hút đầu tư vùng đồng bào DTTS&amp;MN</t>
  </si>
  <si>
    <t>Hỗ trợ phát triển vùng trồng cây dược liệu quý</t>
  </si>
  <si>
    <t xml:space="preserve">Phát triển sản xuất theo chuỗi giá trị, thúc đẩy khởi nghiệp kinh doanh </t>
  </si>
  <si>
    <t>Hỗ trợ chuyển đổi nghề</t>
  </si>
  <si>
    <t>Trung tâm Dịch vụ nông nghiệp huyện thực hiện</t>
  </si>
  <si>
    <t>Dự án 4: Đầu tư cơ sở hạ tầng thiết yếu phục vụ sản xuất đời sống trong vùng đồng bào dân tộc thiểu số và miền núi</t>
  </si>
  <si>
    <t xml:space="preserve">Tiểu dự án 1: Đầu tư cơ sở hạ tầng thiết yếu , phục vụ sản xuất, đời sống trong vùng đồng bào dân tộc thiểu số và miền núi </t>
  </si>
  <si>
    <t>2.1</t>
  </si>
  <si>
    <t xml:space="preserve">Dự án 5: Phát triển giáo dục đào tạo nâng cao chất lượng nguồn nhân lực </t>
  </si>
  <si>
    <t xml:space="preserve">Tiểu dự án 2: Bồi dưỡng kiến thức dân tộc; đào tạo dự bị đại học, đại học và sau đại học đáp ứng nhu cầu nhân lực cho vùng đồng bào dân tộc thiểu số </t>
  </si>
  <si>
    <t>Tiểu dự án 3: Dự án phát triển giáo dục nghề nghiệp (GDNN) và giải quyết việc làm cho người lao động vùng dân tộc thiểu số và miền núi</t>
  </si>
  <si>
    <t>Đào tạo tiếng dân tộc cho cán bộ công chức viên chức của huyện</t>
  </si>
  <si>
    <t>Hỗ trợ người lao động thuộc vùng đồng bào dân tộc thiểu số và miền núi để đi làm việc có thời hạn ở nước ngoài theo hợp đồng</t>
  </si>
  <si>
    <t>Chi xây dựng chương trình, giáo trình đào tạo để thực hiện các mô hình, các lớp đào tạo nghề trình độ sơ cấp và dưới 03 tháng; Xây dựng và triển khai mô hình đào tạo nghề, hỗ trợ đào tạo nghề cho lao động vùng đồng bào dân tộc thiểu số và miền núi; …….</t>
  </si>
  <si>
    <t>Dự án 6: Bảo tồn phát huy giá trị văn hoá truyền thống tốt đẹp của các dân tộc thiểu số gắn với phát triển du lịch</t>
  </si>
  <si>
    <t>Hỗ trợ xây dựng tủ sách cộng đồng cho các xã vùng đồng bào dân tộc thiểu số và miền núi</t>
  </si>
  <si>
    <t>Dự án 8: Thực hiện bình đẳng giới và giải quyết nhữn vấn đề cấp thiết đối với phụ nữ và trẻ em</t>
  </si>
  <si>
    <t>Khối Đoàn thể huyện (Hội Liên hiệp phụ nữ huyện) thực hiện</t>
  </si>
  <si>
    <t>Dự án 9: Đầu tư phát triển nhóm dân tộc thiểu số còn nhiều khó khăn và khó khăn đặc thù</t>
  </si>
  <si>
    <t>Tiểu Dự án 1: Đầu tư phát triển kinh tế - xã hội các dân tộc còn gặp nhiều khó khăn, dân tộc có khó khăn đặc thù</t>
  </si>
  <si>
    <t>7.1</t>
  </si>
  <si>
    <t>7.2</t>
  </si>
  <si>
    <t>Tiểu Dự án 2: Giảm thiểu tình trạng tảo hôn và hôn nhân cận huyết thống trong vùng đồng bào dân tộc thiểu số và miền núi</t>
  </si>
  <si>
    <t>Sự nghiệp văn hóa thông tin</t>
  </si>
  <si>
    <t>Dự án 10: Truyền thông, tuyên truyền, vận động trong vùng đồng bào dân tộc thiểu số và miền núi. Kiểm tra, giám sát, đánh giá việc tổ chức thực hiện chương trình</t>
  </si>
  <si>
    <t>Tiểu dự án 2: Ứng dụng công nghệ thông tin hỗ trợ phát triển kinh tế - xã hội và đảm bảo an ninh trật tự vùng đồng bào dân tộc thiểu số và miền núi</t>
  </si>
  <si>
    <t>Tiểu dự án 3: Kiểm tra, giám sát, đánh giá, đào tạo, tập huấn tổ chức thực hiện Chương trình</t>
  </si>
  <si>
    <t>8.1</t>
  </si>
  <si>
    <t>8.2</t>
  </si>
  <si>
    <t>8.3</t>
  </si>
  <si>
    <t>Biểu dương, tôn vinh điển hình tiên tiến, phát huy vai trò của người có uy tín; phổ biển, giáo dục pháp luật, trợ giúp pháp lý và tuyên truyền, vận động đồng bào;...</t>
  </si>
  <si>
    <t>Hỗ trợ thiết lập các điểm hỗ trợ đồng bào dân tộc thiểu số ứng dụng công nghệ thông tin</t>
  </si>
  <si>
    <t>Kiểm tra, giám sát, đánh giá, đào tạo, tập huấn,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</si>
  <si>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t>
  </si>
  <si>
    <t>Biểu số 02a</t>
  </si>
  <si>
    <t>Phòng Dân tộc huyện theo dõi, thực hiện</t>
  </si>
  <si>
    <t>Phòng Dân tộc huyện thực hiện</t>
  </si>
  <si>
    <t>(Kèm theo Tờ trình số: 43/TTr-TCKH ngày 05/8/2022 của phòng Tài chính - Kế hoạch huyện Mường Ảng)</t>
  </si>
  <si>
    <t>Biểu số 02b</t>
  </si>
  <si>
    <t>CHO CÁC DỰ ÁN THUỘC CHƯƠNG TRÌNH MTQG PHÁT TRIỂN KT-XH VÙNG ĐỒNG BÀO                                                                                                                           DTTS VÀ MIỀN NÚI (ĐỢT 1), NĂM 2022 TRÊN ĐỊA BÀN HUYỆN</t>
  </si>
  <si>
    <t>CHO CÁC DỰ ÁN THUỘC CHƯƠNG TRÌNH MTQG PHÁT TRIỂN KT-XH                                                                                                                    VÙNG ĐỒNG BÀO DTTS VÀ MIỀN NÚI (ĐỢT 1), NĂM 2022 TRÊN ĐỊA BÀN HUYỆN</t>
  </si>
  <si>
    <t>BIỂU TỔNG HỢP PHÂN BỔ KINH PHÍ SỰ NGHIỆP</t>
  </si>
  <si>
    <t>Tên xã</t>
  </si>
  <si>
    <t>Thôn ĐBKK không thuộc xã khu vực III (Số thôn ĐBKK được tỉnh điểm phân bổ vốn không quá 04 thôn/xã ngoài khu vực III)</t>
  </si>
  <si>
    <t>Tỷ lệ hộ nghèo (%)</t>
  </si>
  <si>
    <t>Số xã</t>
  </si>
  <si>
    <t>Xã đặc biệt khó khăn (xã khu vực III)</t>
  </si>
  <si>
    <t xml:space="preserve">Số điểm </t>
  </si>
  <si>
    <t>Tỷ lệ hộ nghèo của xã đặc biệt khó khăn</t>
  </si>
  <si>
    <t>Số điểm</t>
  </si>
  <si>
    <t>Thành tiền</t>
  </si>
  <si>
    <t>Tổng số điểm của Dự án 4</t>
  </si>
  <si>
    <t>Biểu số 02c</t>
  </si>
  <si>
    <t xml:space="preserve">Tiêu chí phân bổ Dự án 4: Đầu tư cơ sở hạ tầng thiết yếu, phục vụ sản xuất, đời sống trong vùng đồng bào dân tộc thiểu số và miền núi </t>
  </si>
  <si>
    <t>(Kèm theo Tờ trình số:               /TTr-UBND ngày             /8/2022 của UBND huyện Tuần Giáo)</t>
  </si>
  <si>
    <t>Thị trấn Tuần Giáo</t>
  </si>
  <si>
    <t>Xã Phình Sáng</t>
  </si>
  <si>
    <t>Xã Rạng Đông</t>
  </si>
  <si>
    <t>Xã Ta Ma</t>
  </si>
  <si>
    <t>Xã Pú Nhung</t>
  </si>
  <si>
    <t>Xã Quài Nưa</t>
  </si>
  <si>
    <t>Xã Quài Tở</t>
  </si>
  <si>
    <t>Xã Quài Cang</t>
  </si>
  <si>
    <t>Xã Pú Xi</t>
  </si>
  <si>
    <t>Xã Tỏa Tình</t>
  </si>
  <si>
    <t>Xã Tênh Phông</t>
  </si>
  <si>
    <t>Xã Chiềng Sinh</t>
  </si>
  <si>
    <t>Xã Chiềng Đông</t>
  </si>
  <si>
    <t>Xã Nà Tòng</t>
  </si>
  <si>
    <t>Xã Mùn Chung</t>
  </si>
  <si>
    <t>Xã Mường Khong</t>
  </si>
  <si>
    <t>Xã Nà Sáy</t>
  </si>
  <si>
    <t>Xã Mường Thín</t>
  </si>
  <si>
    <t>Xã Mường Mùn</t>
  </si>
  <si>
    <t>Phòng Nông nghiệp và PTNT</t>
  </si>
  <si>
    <t>Phòng Nông nghiệp và PTNT thực hiện</t>
  </si>
  <si>
    <t>Trung tâm Dịch vụ nông nghiệp huyện</t>
  </si>
  <si>
    <t xml:space="preserve">Trung tâm Dịch vụ nông nghiệp huyện </t>
  </si>
  <si>
    <t>UBND các xã thực hiện</t>
  </si>
  <si>
    <t>Chi tiết như biểu 2a, 2b</t>
  </si>
  <si>
    <t>Chi tiết như biểu 2c</t>
  </si>
  <si>
    <t>CHO CÁC DỰ ÁN THUỘC CHƯƠNG TRÌNH MTQG PHÁT TRIỂN KT-XH VÙNG ĐỒNG BÀO DTTS VÀ MIỀN NÚI (ĐỢT 1), NĂM 2022 TRÊN ĐỊA BÀN HUYỆN TUẦN GIÁO</t>
  </si>
  <si>
    <t>CHI TIẾT PHÂN BỔ NGUỒN VỐN SỰ NGHIỆP CHO CÁC DỰ ÁN THUỘC CHƯƠNG TRÌNH MTQG PHÁT TRIỂN KINH TẾ - XÃ HỘI
 VÙNG ĐỒNG BÀO DÂN TỘC THIỂU SỐ VÀ MIỀN NÚI (ĐỢT 1), NĂM 2022 TRÊN ĐỊA BÀN HUYỆN TUẦN GIÁO</t>
  </si>
  <si>
    <t xml:space="preserve">TIÊU CHÍ PHÂN BỔ CHI TIẾT VỐN SỰ NGHIỆP CHƯƠNG TRÌNH MTQG PHÁT TRIỂN KT-XH VÙNG ĐỒNG BÀO DTTS VÀ MIỀN NÚI (ĐỢT 1), NĂM 2022 TRÊN ĐỊA BÀN HUYỆN TUẦN GIÁO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</si>
</sst>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_(* \(#,##0.00\);_(* &quot;-&quot;??_);_(@_)"/>
    <numFmt numFmtId="165" formatCode="_-* #,##0\ _₫_-;\-* #,##0\ _₫_-;_-* &quot;-&quot;??\ _₫_-;_-@_-"/>
    <numFmt numFmtId="166" formatCode="#,##0;[Red]#,##0"/>
    <numFmt numFmtId="167" formatCode="_(* #,##0.000_);_(* \(#,##0.000\);_(* &quot;-&quot;???_);_(@_)"/>
    <numFmt numFmtId="168" formatCode="_-* #,##0_-;\-* #,##0_-;_-* &quot;-&quot;??_-;_-@_-"/>
    <numFmt numFmtId="169" formatCode="_-* #,##0.000\ _₫_-;\-* #,##0.000\ _₫_-;_-* &quot;-&quot;???\ _₫_-;_-@_-"/>
    <numFmt numFmtId="170" formatCode="_(* #,##0_);_(* \(#,##0\);_(* &quot;-&quot;???_);_(@_)"/>
    <numFmt numFmtId="171" formatCode="#,##0_ ;\-#,##0\ "/>
  </numFmts>
  <fonts count="72">
    <font>
      <sz val="12"/>
      <color theme="1"/>
      <name val="Times New Roman"/>
      <family val="2"/>
      <charset val="163"/>
    </font>
    <font>
      <sz val="11"/>
      <color indexed="8"/>
      <name val="Calibri"/>
      <family val="2"/>
      <charset val="163"/>
    </font>
    <font>
      <b/>
      <sz val="12"/>
      <color indexed="8"/>
      <name val="Times New Roman"/>
      <family val="1"/>
    </font>
    <font>
      <b/>
      <sz val="11"/>
      <color indexed="8"/>
      <name val="Times New Roman"/>
      <family val="1"/>
    </font>
    <font>
      <sz val="8"/>
      <color indexed="8"/>
      <name val="Times New Roman"/>
      <family val="1"/>
    </font>
    <font>
      <sz val="11"/>
      <color indexed="8"/>
      <name val="Times New Roman"/>
      <family val="1"/>
    </font>
    <font>
      <b/>
      <sz val="12"/>
      <name val="Times New Roman"/>
      <family val="1"/>
    </font>
    <font>
      <sz val="12"/>
      <name val="Times New Roman"/>
      <family val="1"/>
    </font>
    <font>
      <b/>
      <sz val="11"/>
      <name val="Times New Roman"/>
      <family val="1"/>
    </font>
    <font>
      <sz val="11"/>
      <color indexed="8"/>
      <name val="Calibri"/>
      <family val="2"/>
      <charset val="163"/>
    </font>
    <font>
      <sz val="12"/>
      <color indexed="8"/>
      <name val="Times New Roman"/>
      <family val="1"/>
    </font>
    <font>
      <sz val="12"/>
      <color indexed="8"/>
      <name val="Times New Roman"/>
      <family val="2"/>
      <charset val="163"/>
    </font>
    <font>
      <sz val="12"/>
      <color indexed="8"/>
      <name val="Times New Roman"/>
      <family val="2"/>
    </font>
    <font>
      <sz val="10"/>
      <name val="Arial"/>
      <family val="2"/>
    </font>
    <font>
      <sz val="12"/>
      <name val=".VnTime"/>
      <family val="2"/>
    </font>
    <font>
      <sz val="11"/>
      <color indexed="8"/>
      <name val="Calibri"/>
      <family val="2"/>
    </font>
    <font>
      <sz val="12"/>
      <name val="Times New Roman"/>
      <family val="2"/>
      <charset val="163"/>
    </font>
    <font>
      <sz val="8"/>
      <name val="Times New Roman"/>
      <family val="1"/>
    </font>
    <font>
      <sz val="8"/>
      <color indexed="10"/>
      <name val="Times New Roman"/>
      <family val="1"/>
    </font>
    <font>
      <sz val="11"/>
      <name val=".VnArial Narrow"/>
      <family val="2"/>
    </font>
    <font>
      <sz val="11"/>
      <color indexed="8"/>
      <name val=".VnArial Narrow"/>
      <family val="2"/>
    </font>
    <font>
      <sz val="11"/>
      <color indexed="10"/>
      <name val=".VnArial Narrow"/>
      <family val="2"/>
    </font>
    <font>
      <sz val="12"/>
      <color indexed="10"/>
      <name val="Times New Roman"/>
      <family val="2"/>
      <charset val="163"/>
    </font>
    <font>
      <b/>
      <sz val="10"/>
      <name val=".VnArial Narrow"/>
      <family val="2"/>
    </font>
    <font>
      <b/>
      <sz val="8"/>
      <name val="Times New Roman"/>
      <family val="1"/>
    </font>
    <font>
      <b/>
      <sz val="8"/>
      <color indexed="10"/>
      <name val="Times New Roman"/>
      <family val="1"/>
    </font>
    <font>
      <sz val="10"/>
      <color indexed="8"/>
      <name val="Times New Roman"/>
      <family val="1"/>
    </font>
    <font>
      <sz val="10"/>
      <name val=".VnArial Narrow"/>
      <family val="2"/>
    </font>
    <font>
      <sz val="10"/>
      <color indexed="8"/>
      <name val=".VnArial Narrow"/>
      <family val="2"/>
    </font>
    <font>
      <sz val="10"/>
      <name val="Times New Roman"/>
      <family val="1"/>
      <charset val="163"/>
    </font>
    <font>
      <sz val="10"/>
      <name val=".VnTime"/>
      <family val="2"/>
    </font>
    <font>
      <sz val="12"/>
      <color indexed="8"/>
      <name val="Times New Roman"/>
      <family val="2"/>
      <charset val="163"/>
    </font>
    <font>
      <sz val="10"/>
      <color indexed="8"/>
      <name val="MS Sans Serif"/>
      <family val="2"/>
    </font>
    <font>
      <sz val="12"/>
      <color indexed="10"/>
      <name val="Times New Roman"/>
      <family val="1"/>
    </font>
    <font>
      <b/>
      <sz val="12"/>
      <name val="Times New Roman"/>
      <family val="1"/>
      <charset val="163"/>
    </font>
    <font>
      <i/>
      <sz val="12"/>
      <name val="Times New Roman"/>
      <family val="1"/>
      <charset val="163"/>
    </font>
    <font>
      <b/>
      <sz val="11"/>
      <name val="Times New Roman"/>
      <family val="1"/>
      <charset val="163"/>
    </font>
    <font>
      <b/>
      <sz val="10"/>
      <name val="Times New Roman"/>
      <family val="1"/>
      <charset val="163"/>
    </font>
    <font>
      <sz val="12"/>
      <name val="Times New Roman"/>
      <family val="1"/>
      <charset val="163"/>
    </font>
    <font>
      <sz val="12"/>
      <name val=".VnArial Narrow"/>
      <family val="2"/>
      <charset val="163"/>
    </font>
    <font>
      <sz val="8"/>
      <name val="Times New Roman"/>
      <family val="2"/>
      <charset val="163"/>
    </font>
    <font>
      <sz val="11"/>
      <name val="Times New Roman"/>
      <family val="1"/>
    </font>
    <font>
      <b/>
      <sz val="12"/>
      <name val=".VnArial Narrow"/>
      <family val="2"/>
      <charset val="163"/>
    </font>
    <font>
      <b/>
      <sz val="14"/>
      <name val="Times New Roman"/>
      <family val="1"/>
    </font>
    <font>
      <b/>
      <sz val="14"/>
      <name val="Times New Roman"/>
      <family val="1"/>
      <charset val="163"/>
    </font>
    <font>
      <i/>
      <sz val="14"/>
      <name val="Times New Roman"/>
      <family val="1"/>
      <charset val="163"/>
    </font>
    <font>
      <b/>
      <sz val="14"/>
      <color indexed="8"/>
      <name val="Times New Roman"/>
      <family val="1"/>
    </font>
    <font>
      <i/>
      <sz val="14"/>
      <color indexed="8"/>
      <name val="Times New Roman"/>
      <family val="1"/>
    </font>
    <font>
      <b/>
      <i/>
      <sz val="11"/>
      <color indexed="8"/>
      <name val="Times New Roman"/>
      <family val="1"/>
    </font>
    <font>
      <b/>
      <sz val="13"/>
      <color indexed="8"/>
      <name val="Times New Roman"/>
      <family val="1"/>
    </font>
    <font>
      <b/>
      <i/>
      <sz val="13"/>
      <color indexed="8"/>
      <name val="Times New Roman"/>
      <family val="1"/>
    </font>
    <font>
      <b/>
      <i/>
      <sz val="12"/>
      <color indexed="8"/>
      <name val="Times New Roman"/>
      <family val="1"/>
    </font>
    <font>
      <sz val="13"/>
      <color indexed="8"/>
      <name val="Times New Roman"/>
      <family val="1"/>
    </font>
    <font>
      <b/>
      <i/>
      <sz val="10"/>
      <color indexed="8"/>
      <name val="Times New Roman"/>
      <family val="1"/>
    </font>
    <font>
      <sz val="9"/>
      <color indexed="8"/>
      <name val="Times New Roman"/>
      <family val="1"/>
    </font>
    <font>
      <b/>
      <sz val="10"/>
      <color indexed="8"/>
      <name val="Times New Roman"/>
      <family val="1"/>
    </font>
    <font>
      <b/>
      <i/>
      <sz val="13"/>
      <name val="Times New Roman"/>
      <family val="1"/>
    </font>
    <font>
      <b/>
      <sz val="9"/>
      <color indexed="8"/>
      <name val="Times New Roman"/>
      <family val="1"/>
    </font>
    <font>
      <b/>
      <i/>
      <sz val="9"/>
      <color indexed="8"/>
      <name val="Times New Roman"/>
      <family val="1"/>
    </font>
    <font>
      <sz val="14"/>
      <color indexed="8"/>
      <name val="Times New Roman"/>
      <family val="1"/>
    </font>
    <font>
      <b/>
      <sz val="13"/>
      <name val="Times New Roman"/>
      <family val="1"/>
    </font>
    <font>
      <sz val="13"/>
      <name val="Times New Roman"/>
      <family val="1"/>
    </font>
    <font>
      <i/>
      <sz val="13"/>
      <name val="Times New Roman"/>
      <family val="1"/>
    </font>
    <font>
      <sz val="14"/>
      <name val="Times New Roman"/>
      <family val="1"/>
    </font>
    <font>
      <i/>
      <sz val="14"/>
      <color indexed="10"/>
      <name val="Times New Roman"/>
      <family val="1"/>
    </font>
    <font>
      <b/>
      <sz val="14"/>
      <color indexed="10"/>
      <name val="Times New Roman"/>
      <family val="1"/>
    </font>
    <font>
      <sz val="11"/>
      <color theme="1"/>
      <name val="Calibri"/>
      <family val="2"/>
      <charset val="163"/>
      <scheme val="minor"/>
    </font>
    <font>
      <sz val="11"/>
      <color theme="1"/>
      <name val="Calibri"/>
      <family val="2"/>
      <scheme val="minor"/>
    </font>
    <font>
      <sz val="12"/>
      <color theme="1"/>
      <name val="Times New Roman"/>
      <family val="2"/>
    </font>
    <font>
      <sz val="13"/>
      <color rgb="FFFF0000"/>
      <name val="Times New Roman"/>
      <family val="1"/>
    </font>
    <font>
      <sz val="11"/>
      <color rgb="FFFF0000"/>
      <name val="Times New Roman"/>
      <family val="1"/>
    </font>
    <font>
      <sz val="12"/>
      <color rgb="FFFF0000"/>
      <name val="Times New Roman"/>
      <family val="1"/>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s>
  <cellStyleXfs count="27">
    <xf numFmtId="0" fontId="0" fillId="0" borderId="0"/>
    <xf numFmtId="0" fontId="7" fillId="0" borderId="0"/>
    <xf numFmtId="0" fontId="13" fillId="0" borderId="0"/>
    <xf numFmtId="0" fontId="32" fillId="0" borderId="0"/>
    <xf numFmtId="43" fontId="11"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64" fontId="31" fillId="0" borderId="0" applyFont="0" applyFill="0" applyBorder="0" applyAlignment="0" applyProtection="0"/>
    <xf numFmtId="164" fontId="11" fillId="0" borderId="0" applyFont="0" applyFill="0" applyBorder="0" applyAlignment="0" applyProtection="0"/>
    <xf numFmtId="0" fontId="66" fillId="0" borderId="0"/>
    <xf numFmtId="0" fontId="67" fillId="0" borderId="0"/>
    <xf numFmtId="0" fontId="1" fillId="0" borderId="0"/>
    <xf numFmtId="0" fontId="29" fillId="0" borderId="0"/>
    <xf numFmtId="0" fontId="13" fillId="0" borderId="0"/>
    <xf numFmtId="0" fontId="68" fillId="0" borderId="0"/>
    <xf numFmtId="0" fontId="67" fillId="0" borderId="0"/>
    <xf numFmtId="0" fontId="14" fillId="0" borderId="0"/>
    <xf numFmtId="0" fontId="66" fillId="0" borderId="0"/>
    <xf numFmtId="0" fontId="15" fillId="0" borderId="0"/>
    <xf numFmtId="0" fontId="30" fillId="0" borderId="0" applyNumberFormat="0" applyFill="0" applyBorder="0" applyAlignment="0" applyProtection="0"/>
  </cellStyleXfs>
  <cellXfs count="337">
    <xf numFmtId="0" fontId="0" fillId="0" borderId="0" xfId="0"/>
    <xf numFmtId="0" fontId="4" fillId="0" borderId="0" xfId="0" applyFont="1"/>
    <xf numFmtId="43" fontId="0" fillId="0" borderId="0" xfId="4" applyFont="1"/>
    <xf numFmtId="0" fontId="0" fillId="0" borderId="0" xfId="0"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165" fontId="10" fillId="0" borderId="0" xfId="4" applyNumberFormat="1" applyFont="1"/>
    <xf numFmtId="43" fontId="19" fillId="0" borderId="2" xfId="4" applyFont="1" applyFill="1" applyBorder="1" applyAlignment="1">
      <alignment horizontal="right" vertical="center"/>
    </xf>
    <xf numFmtId="165" fontId="19" fillId="0" borderId="2" xfId="4" applyNumberFormat="1" applyFont="1" applyFill="1" applyBorder="1" applyAlignment="1">
      <alignment horizontal="right" vertical="center"/>
    </xf>
    <xf numFmtId="0" fontId="10" fillId="0" borderId="0" xfId="0" applyFont="1"/>
    <xf numFmtId="0" fontId="16" fillId="0" borderId="0" xfId="0" applyFont="1"/>
    <xf numFmtId="0" fontId="22" fillId="0" borderId="0" xfId="0" applyFont="1"/>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165" fontId="23" fillId="2" borderId="2" xfId="4" applyNumberFormat="1" applyFont="1" applyFill="1" applyBorder="1" applyAlignment="1">
      <alignment horizontal="right" vertical="center"/>
    </xf>
    <xf numFmtId="0" fontId="24" fillId="0" borderId="1" xfId="0" applyFont="1" applyBorder="1" applyAlignment="1">
      <alignment horizontal="center" vertical="center" wrapText="1"/>
    </xf>
    <xf numFmtId="165" fontId="10" fillId="0" borderId="0" xfId="4" applyNumberFormat="1" applyFont="1" applyFill="1"/>
    <xf numFmtId="43" fontId="6" fillId="0" borderId="0" xfId="0" applyNumberFormat="1" applyFont="1"/>
    <xf numFmtId="0" fontId="6" fillId="0" borderId="0" xfId="0" applyFont="1"/>
    <xf numFmtId="0" fontId="25" fillId="0" borderId="1" xfId="0" applyFont="1" applyBorder="1" applyAlignment="1">
      <alignment horizontal="center" vertical="center" wrapText="1"/>
    </xf>
    <xf numFmtId="0" fontId="8" fillId="0" borderId="3" xfId="0" applyFont="1" applyBorder="1" applyAlignment="1">
      <alignment horizontal="center" vertical="center" wrapText="1"/>
    </xf>
    <xf numFmtId="165" fontId="21" fillId="0" borderId="2" xfId="4" applyNumberFormat="1" applyFont="1" applyFill="1" applyBorder="1" applyAlignment="1">
      <alignment horizontal="right" vertical="center"/>
    </xf>
    <xf numFmtId="165" fontId="20" fillId="0" borderId="4" xfId="4" applyNumberFormat="1" applyFont="1" applyFill="1" applyBorder="1" applyAlignment="1">
      <alignment horizontal="right" vertical="center"/>
    </xf>
    <xf numFmtId="165" fontId="4" fillId="0" borderId="0" xfId="0" applyNumberFormat="1" applyFont="1"/>
    <xf numFmtId="165" fontId="21" fillId="2" borderId="2" xfId="4" applyNumberFormat="1" applyFont="1" applyFill="1" applyBorder="1" applyAlignment="1">
      <alignment horizontal="right" vertical="center"/>
    </xf>
    <xf numFmtId="43" fontId="19" fillId="0" borderId="1" xfId="4" applyFont="1" applyFill="1" applyBorder="1" applyAlignment="1">
      <alignment horizontal="right" vertical="center"/>
    </xf>
    <xf numFmtId="0" fontId="5" fillId="0" borderId="4" xfId="0" applyFont="1" applyBorder="1" applyAlignment="1">
      <alignment horizontal="center" vertical="center"/>
    </xf>
    <xf numFmtId="0" fontId="17" fillId="0" borderId="2" xfId="0" applyFont="1" applyBorder="1" applyAlignment="1">
      <alignment horizontal="center" vertical="center" wrapText="1"/>
    </xf>
    <xf numFmtId="3" fontId="19" fillId="3" borderId="2" xfId="10" applyNumberFormat="1" applyFont="1" applyFill="1" applyBorder="1" applyAlignment="1">
      <alignment horizontal="right" vertical="center" wrapText="1"/>
    </xf>
    <xf numFmtId="43" fontId="19" fillId="3" borderId="2" xfId="4" applyFont="1" applyFill="1" applyBorder="1" applyAlignment="1">
      <alignment horizontal="right" vertical="center" wrapText="1"/>
    </xf>
    <xf numFmtId="165" fontId="23" fillId="2" borderId="2" xfId="4" applyNumberFormat="1" applyFont="1" applyFill="1" applyBorder="1" applyAlignment="1">
      <alignment horizontal="righ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wrapText="1"/>
    </xf>
    <xf numFmtId="165" fontId="27" fillId="3" borderId="2" xfId="4" applyNumberFormat="1" applyFont="1" applyFill="1" applyBorder="1" applyAlignment="1">
      <alignment horizontal="right" vertical="center" wrapText="1"/>
    </xf>
    <xf numFmtId="165" fontId="28" fillId="0" borderId="2" xfId="4" applyNumberFormat="1" applyFont="1" applyFill="1" applyBorder="1" applyAlignment="1">
      <alignment horizontal="right" vertical="center"/>
    </xf>
    <xf numFmtId="165" fontId="27" fillId="0" borderId="2" xfId="4" applyNumberFormat="1" applyFont="1" applyFill="1" applyBorder="1" applyAlignment="1">
      <alignment horizontal="right" vertical="center"/>
    </xf>
    <xf numFmtId="165" fontId="27" fillId="0" borderId="2" xfId="4" applyNumberFormat="1" applyFont="1" applyBorder="1" applyAlignment="1">
      <alignment horizontal="right" vertical="center"/>
    </xf>
    <xf numFmtId="165" fontId="39" fillId="0" borderId="5" xfId="4" applyNumberFormat="1" applyFont="1" applyFill="1" applyBorder="1" applyAlignment="1">
      <alignment horizontal="right" vertical="center" wrapText="1"/>
    </xf>
    <xf numFmtId="0" fontId="0" fillId="0" borderId="0" xfId="0" applyFill="1"/>
    <xf numFmtId="0" fontId="16" fillId="0" borderId="0" xfId="0" applyFont="1" applyFill="1"/>
    <xf numFmtId="0" fontId="2" fillId="0" borderId="0" xfId="0" applyFont="1" applyFill="1"/>
    <xf numFmtId="0" fontId="33" fillId="0" borderId="0" xfId="0" applyFont="1" applyFill="1"/>
    <xf numFmtId="0" fontId="34" fillId="0" borderId="6" xfId="0" applyFont="1" applyFill="1" applyBorder="1"/>
    <xf numFmtId="166" fontId="34" fillId="0" borderId="6" xfId="0" applyNumberFormat="1" applyFont="1" applyFill="1" applyBorder="1"/>
    <xf numFmtId="0" fontId="37"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4" fillId="0" borderId="0" xfId="0" applyFont="1" applyFill="1"/>
    <xf numFmtId="0" fontId="38" fillId="0" borderId="5" xfId="0" applyFont="1" applyFill="1" applyBorder="1" applyAlignment="1">
      <alignment horizontal="center" vertical="center" wrapText="1"/>
    </xf>
    <xf numFmtId="0" fontId="10" fillId="0" borderId="0" xfId="0" applyFont="1" applyFill="1"/>
    <xf numFmtId="0" fontId="0" fillId="0" borderId="7" xfId="0" applyFill="1" applyBorder="1"/>
    <xf numFmtId="0" fontId="22" fillId="0" borderId="7" xfId="0" applyFont="1" applyFill="1" applyBorder="1"/>
    <xf numFmtId="166" fontId="0" fillId="0" borderId="0" xfId="0" applyNumberFormat="1" applyFill="1"/>
    <xf numFmtId="0" fontId="22" fillId="0" borderId="0" xfId="0" applyFont="1" applyFill="1"/>
    <xf numFmtId="0" fontId="41" fillId="0" borderId="5" xfId="0" applyFont="1" applyFill="1" applyBorder="1" applyAlignment="1">
      <alignment vertical="center" wrapText="1"/>
    </xf>
    <xf numFmtId="0" fontId="34" fillId="0" borderId="5" xfId="0" applyFont="1" applyFill="1" applyBorder="1" applyAlignment="1">
      <alignment horizontal="center" vertical="center" wrapText="1"/>
    </xf>
    <xf numFmtId="0" fontId="34" fillId="0" borderId="5" xfId="0" applyFont="1" applyFill="1" applyBorder="1" applyAlignment="1">
      <alignment horizontal="left" vertical="center" wrapText="1"/>
    </xf>
    <xf numFmtId="165" fontId="42" fillId="0" borderId="5" xfId="4" applyNumberFormat="1" applyFont="1" applyFill="1" applyBorder="1" applyAlignment="1">
      <alignment horizontal="right" vertical="center" wrapText="1"/>
    </xf>
    <xf numFmtId="165" fontId="2" fillId="0" borderId="0" xfId="4" applyNumberFormat="1" applyFont="1" applyFill="1"/>
    <xf numFmtId="165" fontId="42" fillId="0" borderId="2" xfId="4" applyNumberFormat="1" applyFont="1" applyFill="1" applyBorder="1" applyAlignment="1">
      <alignment horizontal="right" vertical="center" wrapText="1"/>
    </xf>
    <xf numFmtId="0" fontId="45" fillId="0" borderId="6" xfId="0" applyFont="1" applyFill="1" applyBorder="1" applyAlignment="1"/>
    <xf numFmtId="0" fontId="10" fillId="0" borderId="0" xfId="0" applyFont="1" applyFill="1" applyAlignment="1" applyProtection="1">
      <alignment vertical="center" wrapText="1"/>
    </xf>
    <xf numFmtId="0" fontId="2" fillId="0" borderId="0" xfId="0" applyFont="1" applyFill="1" applyAlignment="1" applyProtection="1">
      <alignment horizontal="center" wrapText="1"/>
    </xf>
    <xf numFmtId="0" fontId="47" fillId="0" borderId="6" xfId="0" applyFont="1" applyFill="1" applyBorder="1" applyAlignment="1" applyProtection="1">
      <alignment wrapText="1"/>
    </xf>
    <xf numFmtId="0" fontId="47" fillId="0" borderId="6" xfId="0" applyFont="1" applyFill="1" applyBorder="1" applyAlignment="1" applyProtection="1">
      <alignment horizontal="center" wrapText="1"/>
    </xf>
    <xf numFmtId="0" fontId="3" fillId="0" borderId="2"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48" fillId="0" borderId="2" xfId="0"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vertical="center" wrapText="1"/>
    </xf>
    <xf numFmtId="0" fontId="50" fillId="0" borderId="5" xfId="0" applyFont="1" applyFill="1" applyBorder="1" applyAlignment="1" applyProtection="1">
      <alignment horizontal="center" vertical="center" wrapText="1"/>
    </xf>
    <xf numFmtId="0" fontId="51" fillId="0" borderId="5" xfId="0" applyFont="1" applyFill="1" applyBorder="1" applyAlignment="1" applyProtection="1">
      <alignment vertical="center" wrapText="1"/>
    </xf>
    <xf numFmtId="0" fontId="51" fillId="0" borderId="0" xfId="0" applyFont="1" applyFill="1" applyAlignment="1" applyProtection="1">
      <alignment vertical="center" wrapText="1"/>
    </xf>
    <xf numFmtId="0" fontId="5" fillId="0" borderId="5" xfId="0" applyFont="1" applyFill="1" applyBorder="1" applyAlignment="1" applyProtection="1">
      <alignment horizontal="center" vertical="center" wrapText="1"/>
    </xf>
    <xf numFmtId="0" fontId="49" fillId="0" borderId="5" xfId="0" applyFont="1" applyFill="1" applyBorder="1" applyAlignment="1" applyProtection="1">
      <alignment horizontal="center" vertical="center" wrapText="1"/>
    </xf>
    <xf numFmtId="0" fontId="10" fillId="0" borderId="5" xfId="0" applyFont="1" applyFill="1" applyBorder="1" applyAlignment="1" applyProtection="1">
      <alignment vertical="center" wrapText="1"/>
    </xf>
    <xf numFmtId="0" fontId="46" fillId="0" borderId="0" xfId="0" applyFont="1" applyFill="1" applyBorder="1" applyAlignment="1">
      <alignment vertical="center" wrapText="1"/>
    </xf>
    <xf numFmtId="0" fontId="52" fillId="0" borderId="5" xfId="0" applyFont="1" applyFill="1" applyBorder="1" applyAlignment="1" applyProtection="1">
      <alignment horizontal="center" vertical="center" wrapText="1"/>
    </xf>
    <xf numFmtId="0" fontId="52" fillId="0" borderId="5" xfId="0" applyFont="1" applyFill="1" applyBorder="1" applyAlignment="1">
      <alignment horizontal="left" vertical="center" wrapText="1"/>
    </xf>
    <xf numFmtId="0" fontId="10" fillId="0" borderId="0" xfId="0" quotePrefix="1" applyFont="1" applyFill="1" applyBorder="1" applyAlignment="1">
      <alignment vertical="center" wrapText="1"/>
    </xf>
    <xf numFmtId="0" fontId="2" fillId="0" borderId="5" xfId="0" applyFont="1" applyFill="1" applyBorder="1" applyAlignment="1" applyProtection="1">
      <alignment vertical="center" wrapText="1"/>
    </xf>
    <xf numFmtId="0" fontId="53" fillId="0" borderId="0" xfId="0" applyFont="1" applyFill="1" applyBorder="1" applyAlignment="1" applyProtection="1">
      <alignment vertical="center" wrapText="1"/>
    </xf>
    <xf numFmtId="0" fontId="54" fillId="0" borderId="0" xfId="0" applyFont="1" applyFill="1" applyBorder="1" applyAlignment="1" applyProtection="1">
      <alignment vertical="center" wrapText="1"/>
    </xf>
    <xf numFmtId="0" fontId="10" fillId="0" borderId="7" xfId="0" applyFont="1" applyFill="1" applyBorder="1" applyAlignment="1" applyProtection="1">
      <alignment vertical="center" wrapText="1"/>
    </xf>
    <xf numFmtId="0" fontId="26" fillId="0" borderId="0" xfId="0" applyFont="1" applyFill="1" applyAlignment="1" applyProtection="1">
      <alignment horizontal="center" vertical="center" wrapText="1"/>
    </xf>
    <xf numFmtId="0" fontId="52" fillId="0" borderId="5" xfId="0" applyFont="1" applyFill="1" applyBorder="1" applyAlignment="1" applyProtection="1">
      <alignment vertical="center" wrapText="1"/>
    </xf>
    <xf numFmtId="0" fontId="3" fillId="0" borderId="5" xfId="0" applyFont="1" applyFill="1" applyBorder="1" applyAlignment="1" applyProtection="1">
      <alignment horizontal="center" vertical="center" wrapText="1"/>
    </xf>
    <xf numFmtId="0" fontId="2" fillId="0" borderId="0" xfId="0" quotePrefix="1" applyFont="1" applyFill="1" applyBorder="1" applyAlignment="1">
      <alignment vertical="center" wrapText="1"/>
    </xf>
    <xf numFmtId="0" fontId="48" fillId="0" borderId="5" xfId="0" applyFont="1" applyFill="1" applyBorder="1" applyAlignment="1" applyProtection="1">
      <alignment horizontal="center" vertical="center" wrapText="1"/>
    </xf>
    <xf numFmtId="0" fontId="51" fillId="0" borderId="0" xfId="0" quotePrefix="1" applyFont="1" applyFill="1" applyBorder="1" applyAlignment="1">
      <alignment vertical="center" wrapText="1"/>
    </xf>
    <xf numFmtId="0" fontId="56" fillId="0" borderId="5" xfId="0" applyFont="1" applyFill="1" applyBorder="1" applyAlignment="1">
      <alignment horizontal="left" vertical="center" wrapText="1"/>
    </xf>
    <xf numFmtId="0" fontId="55" fillId="0" borderId="0" xfId="0" applyFont="1" applyFill="1" applyAlignment="1" applyProtection="1">
      <alignment vertical="center" wrapText="1"/>
    </xf>
    <xf numFmtId="0" fontId="57" fillId="0" borderId="0" xfId="0" applyFont="1" applyFill="1" applyBorder="1" applyAlignment="1" applyProtection="1">
      <alignment vertical="center" wrapText="1"/>
    </xf>
    <xf numFmtId="0" fontId="58" fillId="0" borderId="0" xfId="0" applyFont="1" applyFill="1" applyBorder="1" applyAlignment="1" applyProtection="1">
      <alignment vertical="center" wrapText="1"/>
    </xf>
    <xf numFmtId="0" fontId="49" fillId="0" borderId="8"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2" fillId="0" borderId="8" xfId="0" applyFont="1" applyFill="1" applyBorder="1" applyAlignment="1" applyProtection="1">
      <alignment vertical="center" wrapText="1"/>
    </xf>
    <xf numFmtId="0" fontId="60" fillId="0" borderId="9" xfId="0" applyFont="1" applyFill="1" applyBorder="1" applyAlignment="1">
      <alignment vertical="center" wrapText="1"/>
    </xf>
    <xf numFmtId="0" fontId="61" fillId="0" borderId="5"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2" fillId="0" borderId="5" xfId="0" applyFont="1" applyFill="1" applyBorder="1" applyAlignment="1">
      <alignment horizontal="left" vertical="center" wrapText="1"/>
    </xf>
    <xf numFmtId="0" fontId="56" fillId="0" borderId="5" xfId="0" applyFont="1" applyBorder="1" applyAlignment="1">
      <alignment vertical="center" wrapText="1"/>
    </xf>
    <xf numFmtId="0" fontId="61" fillId="0" borderId="5" xfId="0" quotePrefix="1" applyFont="1" applyBorder="1" applyAlignment="1">
      <alignment vertical="center" wrapText="1"/>
    </xf>
    <xf numFmtId="0" fontId="52" fillId="0" borderId="7" xfId="0" applyFont="1" applyFill="1" applyBorder="1" applyAlignment="1" applyProtection="1">
      <alignment vertical="center" wrapText="1"/>
    </xf>
    <xf numFmtId="0" fontId="52" fillId="0" borderId="0" xfId="0" applyFont="1" applyFill="1" applyAlignment="1" applyProtection="1">
      <alignment vertical="center" wrapText="1"/>
    </xf>
    <xf numFmtId="0" fontId="59" fillId="0" borderId="10" xfId="0" applyFont="1" applyFill="1" applyBorder="1" applyAlignment="1" applyProtection="1">
      <alignment vertical="center" wrapText="1"/>
    </xf>
    <xf numFmtId="0" fontId="59" fillId="0" borderId="11" xfId="0" applyFont="1" applyFill="1" applyBorder="1" applyAlignment="1" applyProtection="1">
      <alignment vertical="center" wrapText="1"/>
    </xf>
    <xf numFmtId="0" fontId="46" fillId="0" borderId="0" xfId="0" applyFont="1" applyFill="1" applyAlignment="1" applyProtection="1">
      <alignment wrapText="1"/>
    </xf>
    <xf numFmtId="0" fontId="47" fillId="0" borderId="0" xfId="0" applyFont="1" applyFill="1" applyAlignment="1" applyProtection="1">
      <alignment wrapText="1"/>
    </xf>
    <xf numFmtId="0" fontId="2" fillId="0" borderId="7" xfId="0" applyFont="1" applyFill="1" applyBorder="1" applyAlignment="1" applyProtection="1">
      <alignment vertical="center" wrapText="1"/>
    </xf>
    <xf numFmtId="0" fontId="48"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vertical="center" wrapText="1"/>
    </xf>
    <xf numFmtId="0" fontId="5" fillId="0" borderId="1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48" fillId="0" borderId="14"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2" fillId="0" borderId="15" xfId="0" applyFont="1" applyFill="1" applyBorder="1" applyAlignment="1" applyProtection="1">
      <alignment horizontal="center" vertical="center" wrapText="1"/>
    </xf>
    <xf numFmtId="0" fontId="59" fillId="0" borderId="0" xfId="0" applyFont="1" applyFill="1" applyBorder="1" applyAlignment="1">
      <alignment vertical="center" wrapText="1"/>
    </xf>
    <xf numFmtId="0" fontId="59" fillId="0" borderId="0" xfId="0" applyFont="1" applyFill="1" applyAlignment="1" applyProtection="1">
      <alignment vertical="center" wrapText="1"/>
    </xf>
    <xf numFmtId="0" fontId="59" fillId="0" borderId="5" xfId="0" applyFont="1" applyFill="1" applyBorder="1" applyAlignment="1" applyProtection="1">
      <alignment horizontal="center" vertical="center" wrapText="1"/>
    </xf>
    <xf numFmtId="0" fontId="63" fillId="0" borderId="5" xfId="0" applyFont="1" applyFill="1" applyBorder="1" applyAlignment="1">
      <alignment horizontal="left" vertical="center" wrapText="1"/>
    </xf>
    <xf numFmtId="0" fontId="59" fillId="0" borderId="16" xfId="0" applyFont="1" applyFill="1" applyBorder="1" applyAlignment="1" applyProtection="1">
      <alignment vertical="center" wrapText="1"/>
    </xf>
    <xf numFmtId="0" fontId="59" fillId="0" borderId="14" xfId="0" applyFont="1" applyFill="1" applyBorder="1" applyAlignment="1" applyProtection="1">
      <alignment vertical="center" wrapText="1"/>
    </xf>
    <xf numFmtId="0" fontId="59" fillId="0" borderId="5" xfId="0" applyFont="1" applyFill="1" applyBorder="1" applyAlignment="1" applyProtection="1">
      <alignment vertical="center" wrapText="1"/>
    </xf>
    <xf numFmtId="0" fontId="59" fillId="0" borderId="17" xfId="0" applyFont="1" applyFill="1" applyBorder="1" applyAlignment="1" applyProtection="1">
      <alignment vertical="center" wrapText="1"/>
    </xf>
    <xf numFmtId="0" fontId="59" fillId="0" borderId="14" xfId="0" applyFont="1" applyFill="1" applyBorder="1" applyAlignment="1" applyProtection="1">
      <alignment horizontal="center" vertical="center" wrapText="1"/>
    </xf>
    <xf numFmtId="0" fontId="59" fillId="0" borderId="0" xfId="0" quotePrefix="1" applyFont="1" applyFill="1" applyBorder="1" applyAlignment="1">
      <alignment vertical="center" wrapText="1"/>
    </xf>
    <xf numFmtId="0" fontId="46" fillId="0" borderId="8" xfId="0" applyFont="1" applyFill="1" applyBorder="1" applyAlignment="1" applyProtection="1">
      <alignment horizontal="center" vertical="center" wrapText="1"/>
    </xf>
    <xf numFmtId="0" fontId="43" fillId="0" borderId="9" xfId="0" applyFont="1" applyFill="1" applyBorder="1" applyAlignment="1">
      <alignment vertical="center" wrapText="1"/>
    </xf>
    <xf numFmtId="0" fontId="46" fillId="0" borderId="13" xfId="0" applyFont="1" applyFill="1" applyBorder="1" applyAlignment="1" applyProtection="1">
      <alignment horizontal="center" vertical="center" wrapText="1"/>
    </xf>
    <xf numFmtId="0" fontId="46" fillId="0" borderId="8" xfId="0" applyFont="1" applyFill="1" applyBorder="1" applyAlignment="1" applyProtection="1">
      <alignment vertical="center" wrapText="1"/>
    </xf>
    <xf numFmtId="0" fontId="46" fillId="0" borderId="0" xfId="0" applyFont="1" applyFill="1" applyAlignment="1" applyProtection="1">
      <alignment vertical="center" wrapText="1"/>
    </xf>
    <xf numFmtId="0" fontId="46" fillId="0" borderId="5" xfId="0" applyFont="1" applyFill="1" applyBorder="1" applyAlignment="1" applyProtection="1">
      <alignment horizontal="center" vertical="center" wrapText="1"/>
    </xf>
    <xf numFmtId="0" fontId="46" fillId="0" borderId="14" xfId="0" applyFont="1" applyFill="1" applyBorder="1" applyAlignment="1" applyProtection="1">
      <alignment horizontal="center" vertical="center" wrapText="1"/>
    </xf>
    <xf numFmtId="0" fontId="46" fillId="0" borderId="5" xfId="0" applyFont="1" applyFill="1" applyBorder="1" applyAlignment="1" applyProtection="1">
      <alignment vertical="center" wrapText="1"/>
    </xf>
    <xf numFmtId="0" fontId="46" fillId="0" borderId="0" xfId="0" quotePrefix="1" applyFont="1" applyFill="1" applyBorder="1" applyAlignment="1">
      <alignment vertical="center" wrapText="1"/>
    </xf>
    <xf numFmtId="0" fontId="10" fillId="0" borderId="2" xfId="0" applyFont="1" applyFill="1" applyBorder="1" applyAlignment="1" applyProtection="1">
      <alignment horizontal="center" vertical="center" wrapText="1"/>
    </xf>
    <xf numFmtId="0" fontId="59" fillId="0" borderId="5" xfId="0" applyFont="1" applyFill="1" applyBorder="1" applyAlignment="1">
      <alignment vertical="center" wrapText="1"/>
    </xf>
    <xf numFmtId="0" fontId="63" fillId="0" borderId="5" xfId="0" applyFont="1" applyFill="1" applyBorder="1" applyAlignment="1">
      <alignment vertical="center" wrapText="1"/>
    </xf>
    <xf numFmtId="0" fontId="34" fillId="0" borderId="17" xfId="0" applyFont="1" applyFill="1" applyBorder="1" applyAlignment="1">
      <alignment horizontal="center" vertical="center" wrapText="1"/>
    </xf>
    <xf numFmtId="0" fontId="34" fillId="0" borderId="17" xfId="0" applyFont="1" applyFill="1" applyBorder="1" applyAlignment="1">
      <alignment horizontal="left" vertical="center" wrapText="1"/>
    </xf>
    <xf numFmtId="165" fontId="42" fillId="0" borderId="17" xfId="4" applyNumberFormat="1" applyFont="1" applyFill="1" applyBorder="1" applyAlignment="1">
      <alignment horizontal="right" vertical="center" wrapText="1"/>
    </xf>
    <xf numFmtId="0" fontId="38" fillId="0" borderId="5" xfId="0" applyFont="1" applyFill="1" applyBorder="1" applyAlignment="1">
      <alignment horizontal="left" vertical="center" wrapText="1"/>
    </xf>
    <xf numFmtId="0" fontId="59" fillId="0" borderId="0" xfId="0" applyFont="1" applyAlignment="1">
      <alignment horizontal="center" vertical="center" wrapText="1"/>
    </xf>
    <xf numFmtId="43" fontId="59" fillId="0" borderId="0" xfId="4" applyFont="1" applyFill="1" applyAlignment="1">
      <alignment horizontal="center" vertical="center" wrapText="1"/>
    </xf>
    <xf numFmtId="0" fontId="46" fillId="0" borderId="0" xfId="0" applyFont="1" applyAlignment="1">
      <alignment horizontal="center" vertical="center" wrapText="1"/>
    </xf>
    <xf numFmtId="0" fontId="64" fillId="0" borderId="0" xfId="0" applyFont="1" applyAlignment="1">
      <alignment horizontal="center" wrapText="1"/>
    </xf>
    <xf numFmtId="168" fontId="64" fillId="0" borderId="0" xfId="4" applyNumberFormat="1" applyFont="1" applyAlignment="1">
      <alignment horizontal="center" wrapText="1"/>
    </xf>
    <xf numFmtId="0" fontId="65" fillId="0" borderId="0" xfId="0" applyFont="1" applyAlignment="1">
      <alignment horizontal="center" vertical="center" wrapText="1"/>
    </xf>
    <xf numFmtId="0" fontId="49" fillId="0" borderId="2" xfId="0" applyFont="1" applyBorder="1" applyAlignment="1">
      <alignment horizontal="center" vertical="center" wrapText="1"/>
    </xf>
    <xf numFmtId="0" fontId="49" fillId="0" borderId="0" xfId="0" applyFont="1" applyAlignment="1">
      <alignment horizontal="center" vertical="center" wrapText="1"/>
    </xf>
    <xf numFmtId="0" fontId="50" fillId="0" borderId="2"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0" xfId="0" applyFont="1" applyAlignment="1">
      <alignment horizontal="center" vertical="center" wrapText="1"/>
    </xf>
    <xf numFmtId="165" fontId="46" fillId="0" borderId="2" xfId="4" applyNumberFormat="1" applyFont="1" applyFill="1" applyBorder="1" applyAlignment="1">
      <alignment horizontal="center" vertical="center" wrapText="1"/>
    </xf>
    <xf numFmtId="0" fontId="46" fillId="0" borderId="2" xfId="0" applyFont="1" applyBorder="1" applyAlignment="1">
      <alignment horizontal="center" vertical="center" wrapText="1"/>
    </xf>
    <xf numFmtId="0" fontId="59" fillId="0" borderId="5" xfId="0" applyFont="1" applyBorder="1" applyAlignment="1">
      <alignment horizontal="center" vertical="center" wrapText="1"/>
    </xf>
    <xf numFmtId="165" fontId="59" fillId="0" borderId="5" xfId="0" applyNumberFormat="1" applyFont="1" applyBorder="1" applyAlignment="1">
      <alignment horizontal="center" vertical="center" wrapText="1"/>
    </xf>
    <xf numFmtId="0" fontId="59" fillId="0" borderId="7" xfId="0" applyFont="1" applyBorder="1" applyAlignment="1">
      <alignment horizontal="center" vertical="center" wrapText="1"/>
    </xf>
    <xf numFmtId="43" fontId="59" fillId="0" borderId="7" xfId="4" applyFont="1" applyFill="1" applyBorder="1" applyAlignment="1">
      <alignment horizontal="center" vertical="center" wrapText="1"/>
    </xf>
    <xf numFmtId="0" fontId="59" fillId="0" borderId="0" xfId="0" applyFont="1" applyFill="1" applyAlignment="1">
      <alignment horizontal="center" vertical="center" wrapText="1"/>
    </xf>
    <xf numFmtId="0" fontId="64" fillId="0" borderId="0" xfId="0" applyFont="1" applyFill="1" applyAlignment="1">
      <alignment horizontal="center" wrapText="1"/>
    </xf>
    <xf numFmtId="0" fontId="49" fillId="0" borderId="2"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7" xfId="0" applyFont="1" applyFill="1" applyBorder="1" applyAlignment="1">
      <alignment horizontal="center" vertical="center" wrapText="1"/>
    </xf>
    <xf numFmtId="169" fontId="10" fillId="0" borderId="0" xfId="0" applyNumberFormat="1" applyFont="1" applyFill="1" applyAlignment="1" applyProtection="1">
      <alignment vertical="center" wrapText="1"/>
    </xf>
    <xf numFmtId="167" fontId="10" fillId="0" borderId="0" xfId="0" applyNumberFormat="1" applyFont="1" applyFill="1" applyAlignment="1" applyProtection="1">
      <alignment vertical="center" wrapText="1"/>
    </xf>
    <xf numFmtId="167" fontId="2" fillId="0" borderId="0" xfId="0" applyNumberFormat="1" applyFont="1" applyFill="1" applyAlignment="1" applyProtection="1">
      <alignment vertical="center" wrapText="1"/>
    </xf>
    <xf numFmtId="169" fontId="51" fillId="0" borderId="0" xfId="0" applyNumberFormat="1" applyFont="1" applyFill="1" applyAlignment="1" applyProtection="1">
      <alignment vertical="center" wrapText="1"/>
    </xf>
    <xf numFmtId="170" fontId="46" fillId="0" borderId="2" xfId="0" applyNumberFormat="1" applyFont="1" applyFill="1" applyBorder="1" applyAlignment="1" applyProtection="1">
      <alignment horizontal="left" vertical="center" wrapText="1"/>
    </xf>
    <xf numFmtId="170" fontId="46" fillId="0" borderId="8" xfId="0" applyNumberFormat="1" applyFont="1" applyFill="1" applyBorder="1" applyAlignment="1" applyProtection="1">
      <alignment horizontal="left" vertical="center" wrapText="1"/>
    </xf>
    <xf numFmtId="170" fontId="59" fillId="0" borderId="5" xfId="0" applyNumberFormat="1" applyFont="1" applyFill="1" applyBorder="1" applyAlignment="1" applyProtection="1">
      <alignment horizontal="left" vertical="center" wrapText="1"/>
    </xf>
    <xf numFmtId="170" fontId="59" fillId="0" borderId="5" xfId="0" applyNumberFormat="1" applyFont="1" applyFill="1" applyBorder="1" applyAlignment="1">
      <alignment horizontal="center" vertical="center" wrapText="1"/>
    </xf>
    <xf numFmtId="170" fontId="46" fillId="0" borderId="5" xfId="0" applyNumberFormat="1" applyFont="1" applyFill="1" applyBorder="1" applyAlignment="1" applyProtection="1">
      <alignment horizontal="left" vertical="center" wrapText="1"/>
    </xf>
    <xf numFmtId="170" fontId="52" fillId="0" borderId="7" xfId="0" applyNumberFormat="1" applyFont="1" applyFill="1" applyBorder="1" applyAlignment="1" applyProtection="1">
      <alignment vertical="center" wrapText="1"/>
    </xf>
    <xf numFmtId="170" fontId="49" fillId="0" borderId="12" xfId="0" applyNumberFormat="1" applyFont="1" applyFill="1" applyBorder="1" applyAlignment="1" applyProtection="1">
      <alignment vertical="center" wrapText="1"/>
    </xf>
    <xf numFmtId="170" fontId="49" fillId="0" borderId="7" xfId="0" applyNumberFormat="1" applyFont="1" applyFill="1" applyBorder="1" applyAlignment="1" applyProtection="1">
      <alignment vertical="center" wrapText="1"/>
    </xf>
    <xf numFmtId="170" fontId="49" fillId="0" borderId="2" xfId="0" applyNumberFormat="1" applyFont="1" applyFill="1" applyBorder="1" applyAlignment="1" applyProtection="1">
      <alignment horizontal="left" vertical="center" wrapText="1"/>
    </xf>
    <xf numFmtId="170" fontId="49" fillId="0" borderId="8" xfId="0" applyNumberFormat="1" applyFont="1" applyFill="1" applyBorder="1" applyAlignment="1" applyProtection="1">
      <alignment horizontal="left" vertical="center" wrapText="1"/>
    </xf>
    <xf numFmtId="170" fontId="52" fillId="0" borderId="5" xfId="0" applyNumberFormat="1" applyFont="1" applyFill="1" applyBorder="1" applyAlignment="1" applyProtection="1">
      <alignment horizontal="left" vertical="center" wrapText="1"/>
    </xf>
    <xf numFmtId="170" fontId="49" fillId="0" borderId="5" xfId="0" applyNumberFormat="1" applyFont="1" applyFill="1" applyBorder="1" applyAlignment="1" applyProtection="1">
      <alignment horizontal="left" vertical="center" wrapText="1"/>
    </xf>
    <xf numFmtId="170" fontId="50" fillId="0" borderId="5" xfId="0" applyNumberFormat="1" applyFont="1" applyFill="1" applyBorder="1" applyAlignment="1" applyProtection="1">
      <alignment horizontal="left" vertical="center" wrapText="1"/>
    </xf>
    <xf numFmtId="170" fontId="52" fillId="0" borderId="5" xfId="0" applyNumberFormat="1" applyFont="1" applyFill="1" applyBorder="1" applyAlignment="1">
      <alignment horizontal="center" vertical="center" wrapText="1"/>
    </xf>
    <xf numFmtId="166" fontId="34" fillId="0" borderId="2" xfId="0" applyNumberFormat="1" applyFont="1" applyFill="1" applyBorder="1" applyAlignment="1">
      <alignment horizontal="right" vertical="center" wrapText="1"/>
    </xf>
    <xf numFmtId="166" fontId="34" fillId="0" borderId="17" xfId="0" applyNumberFormat="1" applyFont="1" applyFill="1" applyBorder="1" applyAlignment="1">
      <alignment horizontal="right" vertical="center" wrapText="1"/>
    </xf>
    <xf numFmtId="166" fontId="38" fillId="0" borderId="5" xfId="0" applyNumberFormat="1" applyFont="1" applyFill="1" applyBorder="1" applyAlignment="1">
      <alignment horizontal="right" vertical="center" wrapText="1"/>
    </xf>
    <xf numFmtId="166" fontId="38" fillId="0" borderId="5" xfId="0" applyNumberFormat="1" applyFont="1" applyFill="1" applyBorder="1" applyAlignment="1">
      <alignment horizontal="center" vertical="center" wrapText="1"/>
    </xf>
    <xf numFmtId="166" fontId="34" fillId="0" borderId="5" xfId="0" applyNumberFormat="1" applyFont="1" applyFill="1" applyBorder="1" applyAlignment="1">
      <alignment horizontal="right"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9" fillId="0" borderId="22" xfId="0" applyFont="1" applyBorder="1" applyAlignment="1">
      <alignment horizontal="center" vertical="center" wrapText="1"/>
    </xf>
    <xf numFmtId="0" fontId="63" fillId="0" borderId="22" xfId="0" applyFont="1" applyBorder="1" applyAlignment="1">
      <alignment horizontal="left" vertical="center" wrapText="1"/>
    </xf>
    <xf numFmtId="0" fontId="59" fillId="0" borderId="22" xfId="0" applyFont="1" applyFill="1" applyBorder="1" applyAlignment="1">
      <alignment horizontal="center" vertical="center" wrapText="1"/>
    </xf>
    <xf numFmtId="165" fontId="59" fillId="0" borderId="22" xfId="0" applyNumberFormat="1" applyFont="1" applyBorder="1" applyAlignment="1">
      <alignment horizontal="center" vertical="center" wrapText="1"/>
    </xf>
    <xf numFmtId="0" fontId="63" fillId="0" borderId="5" xfId="0" applyFont="1" applyBorder="1" applyAlignment="1">
      <alignment horizontal="left" vertical="center" wrapText="1"/>
    </xf>
    <xf numFmtId="0" fontId="63" fillId="0" borderId="5" xfId="0" applyFont="1" applyBorder="1" applyAlignment="1">
      <alignment horizontal="left" vertical="center"/>
    </xf>
    <xf numFmtId="43" fontId="59" fillId="0" borderId="5" xfId="4" applyFont="1" applyFill="1" applyBorder="1" applyAlignment="1">
      <alignment horizontal="center" vertical="center" wrapText="1"/>
    </xf>
    <xf numFmtId="0" fontId="63" fillId="0" borderId="7" xfId="0" applyFont="1" applyBorder="1" applyAlignment="1">
      <alignment horizontal="left" vertical="center"/>
    </xf>
    <xf numFmtId="2" fontId="59" fillId="0" borderId="22" xfId="4" applyNumberFormat="1" applyFont="1" applyFill="1" applyBorder="1" applyAlignment="1">
      <alignment horizontal="center" vertical="center" wrapText="1"/>
    </xf>
    <xf numFmtId="2" fontId="59" fillId="0" borderId="5" xfId="4" applyNumberFormat="1" applyFont="1" applyFill="1" applyBorder="1" applyAlignment="1">
      <alignment horizontal="center" vertical="center" wrapText="1"/>
    </xf>
    <xf numFmtId="2" fontId="59" fillId="0" borderId="5" xfId="4" applyNumberFormat="1" applyFont="1" applyBorder="1" applyAlignment="1">
      <alignment horizontal="center" vertical="center" wrapText="1"/>
    </xf>
    <xf numFmtId="2" fontId="59" fillId="0" borderId="7" xfId="4" applyNumberFormat="1" applyFont="1" applyBorder="1" applyAlignment="1">
      <alignment horizontal="center" vertical="center" wrapText="1"/>
    </xf>
    <xf numFmtId="2" fontId="46" fillId="0" borderId="2" xfId="0" applyNumberFormat="1" applyFont="1" applyBorder="1" applyAlignment="1">
      <alignment horizontal="center" vertical="center" wrapText="1"/>
    </xf>
    <xf numFmtId="4" fontId="46" fillId="0" borderId="2" xfId="0" applyNumberFormat="1" applyFont="1" applyFill="1" applyBorder="1" applyAlignment="1">
      <alignment horizontal="center" vertical="center" wrapText="1"/>
    </xf>
    <xf numFmtId="4" fontId="59" fillId="0" borderId="22" xfId="0" applyNumberFormat="1" applyFont="1" applyBorder="1" applyAlignment="1">
      <alignment horizontal="center" vertical="center" wrapText="1"/>
    </xf>
    <xf numFmtId="4" fontId="59" fillId="0" borderId="5" xfId="0" applyNumberFormat="1" applyFont="1" applyBorder="1" applyAlignment="1">
      <alignment horizontal="center" vertical="center" wrapText="1"/>
    </xf>
    <xf numFmtId="4" fontId="59" fillId="0" borderId="7" xfId="0" applyNumberFormat="1" applyFont="1" applyBorder="1" applyAlignment="1">
      <alignment horizontal="center" vertical="center" wrapText="1"/>
    </xf>
    <xf numFmtId="4" fontId="59" fillId="0" borderId="0" xfId="0" applyNumberFormat="1" applyFont="1" applyAlignment="1">
      <alignment horizontal="center" vertical="center" wrapText="1"/>
    </xf>
    <xf numFmtId="43" fontId="59" fillId="0" borderId="0" xfId="0" applyNumberFormat="1" applyFont="1" applyAlignment="1">
      <alignment horizontal="center" vertical="center" wrapText="1"/>
    </xf>
    <xf numFmtId="0" fontId="52" fillId="0" borderId="23" xfId="0" applyFont="1" applyFill="1" applyBorder="1" applyAlignment="1" applyProtection="1">
      <alignment horizontal="center" vertical="center" wrapText="1"/>
    </xf>
    <xf numFmtId="0" fontId="63" fillId="0" borderId="16" xfId="0" applyFont="1" applyBorder="1" applyAlignment="1">
      <alignment horizontal="left" vertical="center" wrapText="1"/>
    </xf>
    <xf numFmtId="0" fontId="60" fillId="0" borderId="17" xfId="0" applyFont="1" applyFill="1" applyBorder="1" applyAlignment="1">
      <alignment horizontal="left" vertical="center" wrapText="1"/>
    </xf>
    <xf numFmtId="171" fontId="59" fillId="0" borderId="22" xfId="4" applyNumberFormat="1" applyFont="1" applyFill="1" applyBorder="1" applyAlignment="1">
      <alignment horizontal="center" vertical="center" wrapText="1"/>
    </xf>
    <xf numFmtId="171" fontId="59" fillId="0" borderId="5" xfId="4" applyNumberFormat="1" applyFont="1" applyFill="1" applyBorder="1" applyAlignment="1">
      <alignment horizontal="center" vertical="center" wrapText="1"/>
    </xf>
    <xf numFmtId="0" fontId="52" fillId="0" borderId="7" xfId="0" applyFont="1" applyFill="1" applyBorder="1" applyAlignment="1" applyProtection="1">
      <alignment horizontal="center" vertical="center" wrapText="1"/>
    </xf>
    <xf numFmtId="0" fontId="52" fillId="0" borderId="7" xfId="0" applyFont="1" applyFill="1" applyBorder="1" applyAlignment="1" applyProtection="1">
      <alignment horizontal="right" vertical="center" wrapText="1"/>
    </xf>
    <xf numFmtId="3" fontId="52" fillId="0" borderId="5" xfId="0" applyNumberFormat="1" applyFont="1" applyFill="1" applyBorder="1" applyAlignment="1">
      <alignment horizontal="right" vertical="center" wrapText="1"/>
    </xf>
    <xf numFmtId="0" fontId="63" fillId="0" borderId="17" xfId="0" applyFont="1" applyBorder="1" applyAlignment="1">
      <alignment horizontal="left" vertical="center" wrapText="1"/>
    </xf>
    <xf numFmtId="3" fontId="52" fillId="0" borderId="5" xfId="0" applyNumberFormat="1" applyFont="1" applyFill="1" applyBorder="1" applyAlignment="1" applyProtection="1">
      <alignment horizontal="right" vertical="center" wrapText="1"/>
    </xf>
    <xf numFmtId="0" fontId="52" fillId="0" borderId="23" xfId="0" applyFont="1" applyFill="1" applyBorder="1" applyAlignment="1" applyProtection="1">
      <alignment horizontal="right" vertical="center" wrapText="1"/>
    </xf>
    <xf numFmtId="170" fontId="52" fillId="0" borderId="5" xfId="0" applyNumberFormat="1" applyFont="1" applyFill="1" applyBorder="1" applyAlignment="1">
      <alignment horizontal="right" vertical="center" wrapText="1"/>
    </xf>
    <xf numFmtId="0" fontId="2" fillId="0" borderId="2" xfId="0" applyFont="1" applyFill="1" applyBorder="1" applyAlignment="1" applyProtection="1">
      <alignment horizontal="center" vertical="center" wrapText="1"/>
    </xf>
    <xf numFmtId="170" fontId="10" fillId="0" borderId="0" xfId="0" applyNumberFormat="1" applyFont="1" applyFill="1" applyAlignment="1" applyProtection="1">
      <alignment vertical="center" wrapText="1"/>
    </xf>
    <xf numFmtId="0" fontId="49" fillId="4" borderId="5" xfId="0" applyFont="1" applyFill="1" applyBorder="1" applyAlignment="1" applyProtection="1">
      <alignment horizontal="center" vertical="center" wrapText="1"/>
    </xf>
    <xf numFmtId="0" fontId="60" fillId="4" borderId="5" xfId="0" applyFont="1" applyFill="1" applyBorder="1" applyAlignment="1">
      <alignment horizontal="left" vertical="center" wrapText="1"/>
    </xf>
    <xf numFmtId="170" fontId="49" fillId="4" borderId="5" xfId="0" applyNumberFormat="1" applyFont="1" applyFill="1" applyBorder="1" applyAlignment="1" applyProtection="1">
      <alignment horizontal="left" vertical="center" wrapText="1"/>
    </xf>
    <xf numFmtId="0" fontId="3" fillId="4" borderId="5"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55" fillId="4" borderId="0" xfId="0" applyFont="1" applyFill="1" applyBorder="1" applyAlignment="1" applyProtection="1">
      <alignment vertical="center" wrapText="1"/>
    </xf>
    <xf numFmtId="0" fontId="2" fillId="4" borderId="0" xfId="0" applyFont="1" applyFill="1" applyAlignment="1" applyProtection="1">
      <alignment vertical="center" wrapText="1"/>
    </xf>
    <xf numFmtId="170" fontId="2" fillId="0" borderId="0" xfId="0" applyNumberFormat="1" applyFont="1" applyFill="1" applyAlignment="1" applyProtection="1">
      <alignment vertical="center" wrapText="1"/>
    </xf>
    <xf numFmtId="0" fontId="38" fillId="0" borderId="16" xfId="0" applyFont="1" applyFill="1" applyBorder="1" applyAlignment="1">
      <alignment horizontal="center" vertical="center" wrapText="1"/>
    </xf>
    <xf numFmtId="166" fontId="0" fillId="0" borderId="16" xfId="0" applyNumberFormat="1" applyFill="1" applyBorder="1"/>
    <xf numFmtId="0" fontId="22" fillId="0" borderId="16" xfId="0" applyFont="1" applyFill="1" applyBorder="1"/>
    <xf numFmtId="0" fontId="38" fillId="0" borderId="7" xfId="0" applyFont="1" applyFill="1" applyBorder="1" applyAlignment="1">
      <alignment horizontal="center" vertical="center" wrapText="1"/>
    </xf>
    <xf numFmtId="0" fontId="0" fillId="0" borderId="5" xfId="0" applyFill="1" applyBorder="1"/>
    <xf numFmtId="0" fontId="22" fillId="0" borderId="5" xfId="0" applyFont="1" applyFill="1" applyBorder="1"/>
    <xf numFmtId="3" fontId="38" fillId="0" borderId="5" xfId="0" applyNumberFormat="1" applyFont="1" applyFill="1" applyBorder="1" applyAlignment="1">
      <alignment horizontal="right" vertical="center" wrapText="1"/>
    </xf>
    <xf numFmtId="166" fontId="38" fillId="0" borderId="7" xfId="0" applyNumberFormat="1" applyFont="1" applyFill="1" applyBorder="1" applyAlignment="1">
      <alignment horizontal="right" vertical="center" wrapText="1"/>
    </xf>
    <xf numFmtId="3" fontId="38" fillId="0" borderId="7" xfId="0" applyNumberFormat="1" applyFont="1" applyFill="1" applyBorder="1" applyAlignment="1">
      <alignment horizontal="right" vertical="center" wrapText="1"/>
    </xf>
    <xf numFmtId="166" fontId="38" fillId="0" borderId="7" xfId="0" applyNumberFormat="1" applyFont="1" applyFill="1" applyBorder="1" applyAlignment="1">
      <alignment horizontal="center" vertical="center" wrapText="1"/>
    </xf>
    <xf numFmtId="165" fontId="7" fillId="0" borderId="0" xfId="4" applyNumberFormat="1" applyFont="1" applyFill="1"/>
    <xf numFmtId="0" fontId="7" fillId="0" borderId="0" xfId="0" applyFont="1" applyFill="1"/>
    <xf numFmtId="170" fontId="59" fillId="0" borderId="0" xfId="0" applyNumberFormat="1" applyFont="1" applyFill="1" applyAlignment="1" applyProtection="1">
      <alignment vertical="center" wrapText="1"/>
    </xf>
    <xf numFmtId="170" fontId="59" fillId="0" borderId="16" xfId="0" applyNumberFormat="1" applyFont="1" applyFill="1" applyBorder="1" applyAlignment="1" applyProtection="1">
      <alignment horizontal="left" vertical="center" wrapText="1"/>
    </xf>
    <xf numFmtId="170" fontId="49" fillId="0" borderId="25" xfId="0" applyNumberFormat="1" applyFont="1" applyFill="1" applyBorder="1" applyAlignment="1" applyProtection="1">
      <alignment vertical="center" wrapText="1"/>
    </xf>
    <xf numFmtId="170" fontId="59" fillId="0" borderId="16" xfId="0" applyNumberFormat="1" applyFont="1" applyFill="1" applyBorder="1" applyAlignment="1">
      <alignment horizontal="center" vertical="center" wrapText="1"/>
    </xf>
    <xf numFmtId="0" fontId="2" fillId="0" borderId="16" xfId="0" applyFont="1" applyFill="1" applyBorder="1" applyAlignment="1" applyProtection="1">
      <alignment vertical="center" wrapText="1"/>
    </xf>
    <xf numFmtId="0" fontId="52" fillId="0" borderId="24" xfId="0" applyFont="1" applyFill="1" applyBorder="1" applyAlignment="1" applyProtection="1">
      <alignment vertical="center" wrapText="1"/>
    </xf>
    <xf numFmtId="0" fontId="26" fillId="0" borderId="14" xfId="0" applyFont="1" applyFill="1" applyBorder="1" applyAlignment="1" applyProtection="1">
      <alignment horizontal="center" vertical="center" wrapText="1"/>
    </xf>
    <xf numFmtId="170" fontId="59" fillId="0" borderId="7" xfId="0" applyNumberFormat="1" applyFont="1" applyFill="1" applyBorder="1" applyAlignment="1" applyProtection="1">
      <alignment horizontal="left" vertical="center" wrapText="1"/>
    </xf>
    <xf numFmtId="0" fontId="26" fillId="0" borderId="15" xfId="0" applyFont="1" applyFill="1" applyBorder="1" applyAlignment="1" applyProtection="1">
      <alignment horizontal="center" vertical="center" wrapText="1"/>
    </xf>
    <xf numFmtId="0" fontId="43" fillId="0" borderId="16"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8" fillId="0" borderId="2"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69" fillId="0" borderId="5" xfId="0" applyFont="1" applyFill="1" applyBorder="1" applyAlignment="1" applyProtection="1">
      <alignment horizontal="center" vertical="center" wrapText="1"/>
    </xf>
    <xf numFmtId="0" fontId="69" fillId="0" borderId="5" xfId="0" quotePrefix="1" applyFont="1" applyBorder="1" applyAlignment="1">
      <alignment vertical="center" wrapText="1"/>
    </xf>
    <xf numFmtId="170" fontId="69" fillId="0" borderId="5" xfId="0" applyNumberFormat="1" applyFont="1" applyFill="1" applyBorder="1" applyAlignment="1" applyProtection="1">
      <alignment horizontal="left" vertical="center" wrapText="1"/>
    </xf>
    <xf numFmtId="170" fontId="69" fillId="0" borderId="5" xfId="0" applyNumberFormat="1" applyFont="1" applyFill="1" applyBorder="1" applyAlignment="1">
      <alignment horizontal="center" vertical="center" wrapText="1"/>
    </xf>
    <xf numFmtId="0" fontId="70" fillId="0" borderId="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1" fillId="0" borderId="5" xfId="0" applyFont="1" applyFill="1" applyBorder="1" applyAlignment="1" applyProtection="1">
      <alignment vertical="center" wrapText="1"/>
    </xf>
    <xf numFmtId="170" fontId="71" fillId="0" borderId="0" xfId="0" applyNumberFormat="1" applyFont="1" applyFill="1" applyAlignment="1" applyProtection="1">
      <alignment vertical="center" wrapText="1"/>
    </xf>
    <xf numFmtId="0" fontId="71" fillId="0" borderId="0" xfId="0" applyFont="1" applyFill="1" applyAlignment="1" applyProtection="1">
      <alignment vertical="center" wrapText="1"/>
    </xf>
    <xf numFmtId="3" fontId="46"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0" xfId="0" applyFont="1" applyAlignment="1">
      <alignment horizontal="center"/>
    </xf>
    <xf numFmtId="0" fontId="2" fillId="0" borderId="6"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46"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6" fillId="0" borderId="0" xfId="0" applyFont="1" applyFill="1" applyAlignment="1" applyProtection="1">
      <alignment horizontal="center" wrapText="1"/>
    </xf>
    <xf numFmtId="0" fontId="48" fillId="0" borderId="2" xfId="0" applyFont="1" applyFill="1" applyBorder="1" applyAlignment="1" applyProtection="1">
      <alignment horizontal="center" vertical="center" wrapText="1"/>
    </xf>
    <xf numFmtId="0" fontId="47" fillId="0" borderId="0" xfId="0" applyFont="1" applyFill="1" applyAlignment="1" applyProtection="1">
      <alignment horizontal="center" wrapText="1"/>
    </xf>
    <xf numFmtId="0" fontId="3" fillId="0" borderId="1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6" fillId="0" borderId="18" xfId="0" applyFont="1" applyBorder="1" applyAlignment="1">
      <alignment horizontal="center" vertical="center" wrapText="1"/>
    </xf>
    <xf numFmtId="0" fontId="46" fillId="0" borderId="11"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165" fontId="47" fillId="0" borderId="6" xfId="4" applyNumberFormat="1" applyFont="1" applyFill="1" applyBorder="1" applyAlignment="1">
      <alignment horizontal="right" vertical="center" wrapText="1"/>
    </xf>
    <xf numFmtId="0" fontId="2" fillId="0" borderId="0" xfId="0" applyFont="1" applyAlignment="1">
      <alignment horizontal="center" wrapText="1"/>
    </xf>
    <xf numFmtId="0" fontId="49" fillId="0" borderId="2" xfId="0" applyFont="1" applyBorder="1" applyAlignment="1">
      <alignment horizontal="center" vertical="center" wrapText="1"/>
    </xf>
    <xf numFmtId="0" fontId="49" fillId="0" borderId="2" xfId="25" applyFont="1" applyBorder="1" applyAlignment="1">
      <alignment horizontal="center" vertical="center" wrapText="1"/>
    </xf>
    <xf numFmtId="0" fontId="49" fillId="0" borderId="9" xfId="0" applyFont="1" applyFill="1" applyBorder="1" applyAlignment="1">
      <alignment horizontal="center" vertical="center" wrapText="1"/>
    </xf>
    <xf numFmtId="0" fontId="49" fillId="0" borderId="20" xfId="0" applyFont="1" applyFill="1" applyBorder="1" applyAlignment="1">
      <alignment horizontal="center" vertical="center" wrapText="1"/>
    </xf>
    <xf numFmtId="0" fontId="46" fillId="0" borderId="0" xfId="0" applyFont="1" applyAlignment="1">
      <alignment horizontal="center" wrapText="1"/>
    </xf>
    <xf numFmtId="0" fontId="47" fillId="0" borderId="0" xfId="0" applyFont="1" applyAlignment="1">
      <alignment horizontal="center" wrapText="1"/>
    </xf>
    <xf numFmtId="0" fontId="49" fillId="0" borderId="8" xfId="0" applyFont="1" applyBorder="1" applyAlignment="1">
      <alignment horizontal="center" vertical="center" wrapText="1"/>
    </xf>
    <xf numFmtId="0" fontId="46" fillId="0" borderId="0" xfId="0" applyFont="1" applyFill="1" applyAlignment="1" applyProtection="1">
      <alignment horizontal="center" vertical="center" wrapText="1"/>
    </xf>
    <xf numFmtId="0" fontId="5" fillId="0" borderId="5" xfId="0" applyFont="1" applyFill="1" applyBorder="1" applyAlignment="1" applyProtection="1">
      <alignment horizontal="center" vertical="center" wrapText="1"/>
    </xf>
    <xf numFmtId="0" fontId="49" fillId="0" borderId="2"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43" fillId="0" borderId="0" xfId="0" applyFont="1" applyFill="1" applyAlignment="1">
      <alignment horizontal="center"/>
    </xf>
    <xf numFmtId="0" fontId="45" fillId="0" borderId="0" xfId="0" applyFont="1" applyFill="1" applyAlignment="1">
      <alignment horizontal="center" wrapText="1"/>
    </xf>
    <xf numFmtId="0" fontId="44" fillId="0" borderId="0" xfId="0" applyFont="1" applyFill="1" applyAlignment="1">
      <alignment horizontal="center" wrapText="1"/>
    </xf>
    <xf numFmtId="0" fontId="37" fillId="0" borderId="18"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45" fillId="0" borderId="6" xfId="0" applyFont="1" applyFill="1" applyBorder="1" applyAlignment="1">
      <alignment horizontal="center"/>
    </xf>
    <xf numFmtId="0" fontId="37" fillId="0" borderId="2"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6" fillId="0" borderId="2" xfId="0" applyFont="1" applyFill="1" applyBorder="1" applyAlignment="1">
      <alignment horizontal="center" vertical="center" wrapText="1"/>
    </xf>
  </cellXfs>
  <cellStyles count="27">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2"/>
    <cellStyle name="_x000d__x000a_JournalTemplate=C:\COMFO\CTALK\JOURSTD.TPL_x000d__x000a_LbStateAddress=3 3 0 251 1 89 2 311_x000d__x000a_LbStateJou 3" xfId="3"/>
    <cellStyle name="Comma" xfId="4" builtinId="3"/>
    <cellStyle name="Comma 10 10" xfId="5"/>
    <cellStyle name="Comma 10 10 2" xfId="6"/>
    <cellStyle name="Comma 12" xfId="7"/>
    <cellStyle name="Comma 13" xfId="8"/>
    <cellStyle name="Comma 2" xfId="9"/>
    <cellStyle name="Comma 2 2" xfId="10"/>
    <cellStyle name="Comma 2 2 2 2" xfId="11"/>
    <cellStyle name="Comma 3" xfId="12"/>
    <cellStyle name="Comma 4" xfId="13"/>
    <cellStyle name="Comma 5" xfId="14"/>
    <cellStyle name="Comma 6" xfId="15"/>
    <cellStyle name="Normal" xfId="0" builtinId="0"/>
    <cellStyle name="Normal 2" xfId="16"/>
    <cellStyle name="Normal 2 2" xfId="17"/>
    <cellStyle name="Normal 2_1. Biểu - Chương trình NQ88 (đợt 1) năm 2022.xls" xfId="18"/>
    <cellStyle name="Normal 22 2" xfId="19"/>
    <cellStyle name="Normal 3" xfId="20"/>
    <cellStyle name="Normal 4" xfId="21"/>
    <cellStyle name="Normal 5" xfId="22"/>
    <cellStyle name="Normal 7 2" xfId="23"/>
    <cellStyle name="Normal 9" xfId="24"/>
    <cellStyle name="Normal_Phan bo CTMT QG GNBV 2017" xfId="25"/>
    <cellStyle name="Style 1 2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C35"/>
  <sheetViews>
    <sheetView topLeftCell="A4" zoomScale="85" zoomScaleNormal="85" workbookViewId="0">
      <selection activeCell="H19" sqref="H19"/>
    </sheetView>
  </sheetViews>
  <sheetFormatPr defaultRowHeight="15.75"/>
  <cols>
    <col min="1" max="1" width="4.25" customWidth="1"/>
    <col min="2" max="2" width="15.25" customWidth="1"/>
    <col min="4" max="5" width="8.75" style="10" customWidth="1"/>
    <col min="6" max="6" width="7.375" style="10" customWidth="1"/>
    <col min="7" max="7" width="7.875" style="10" customWidth="1"/>
    <col min="8" max="8" width="7.5" customWidth="1"/>
    <col min="9" max="9" width="6.25" customWidth="1"/>
    <col min="10" max="10" width="7" customWidth="1"/>
    <col min="11" max="11" width="7.625" customWidth="1"/>
    <col min="12" max="12" width="6" hidden="1" customWidth="1"/>
    <col min="13" max="13" width="8.5" hidden="1" customWidth="1"/>
    <col min="14" max="14" width="7.625" hidden="1" customWidth="1"/>
    <col min="15" max="15" width="8.25" hidden="1" customWidth="1"/>
    <col min="16" max="16" width="8.5" style="10" customWidth="1"/>
    <col min="17" max="17" width="7.375" style="10" customWidth="1"/>
    <col min="18" max="18" width="7.5" style="10" customWidth="1"/>
    <col min="19" max="19" width="7.375" style="10" customWidth="1"/>
    <col min="20" max="20" width="10" hidden="1" customWidth="1"/>
    <col min="21" max="21" width="8.75" hidden="1" customWidth="1"/>
    <col min="22" max="22" width="6.25" hidden="1" customWidth="1"/>
    <col min="23" max="23" width="8.75" hidden="1" customWidth="1"/>
    <col min="24" max="24" width="6.125" hidden="1" customWidth="1"/>
    <col min="25" max="25" width="8.75" hidden="1" customWidth="1"/>
    <col min="26" max="26" width="6.25" hidden="1" customWidth="1"/>
    <col min="27" max="27" width="0.625" hidden="1" customWidth="1"/>
    <col min="28" max="28" width="6.75" customWidth="1"/>
    <col min="29" max="29" width="8.625" customWidth="1"/>
    <col min="30" max="30" width="6.75" customWidth="1"/>
    <col min="31" max="31" width="6.875" customWidth="1"/>
    <col min="32" max="32" width="5.75" customWidth="1"/>
    <col min="33" max="33" width="7.875" customWidth="1"/>
    <col min="34" max="34" width="6.625" customWidth="1"/>
    <col min="35" max="35" width="7.875" customWidth="1"/>
    <col min="36" max="36" width="9.25" hidden="1" customWidth="1"/>
    <col min="37" max="37" width="8.25" hidden="1" customWidth="1"/>
    <col min="38" max="38" width="5.75" hidden="1" customWidth="1"/>
    <col min="39" max="39" width="0.5" hidden="1" customWidth="1"/>
    <col min="40" max="40" width="6.875" customWidth="1"/>
    <col min="41" max="41" width="6.75" customWidth="1"/>
    <col min="42" max="42" width="5.625" hidden="1" customWidth="1"/>
    <col min="43" max="43" width="7.375" hidden="1" customWidth="1"/>
    <col min="44" max="45" width="7.125" hidden="1" customWidth="1"/>
    <col min="46" max="46" width="5.875" hidden="1" customWidth="1"/>
    <col min="47" max="47" width="7.5" hidden="1" customWidth="1"/>
    <col min="48" max="48" width="9.375" style="10" hidden="1" customWidth="1"/>
    <col min="49" max="49" width="8.875" style="10" hidden="1" customWidth="1"/>
    <col min="50" max="50" width="9.125" style="10" hidden="1" customWidth="1"/>
    <col min="51" max="51" width="6" style="10" customWidth="1"/>
    <col min="52" max="54" width="12.5" customWidth="1"/>
    <col min="55" max="55" width="11" customWidth="1"/>
  </cols>
  <sheetData>
    <row r="1" spans="1:55" ht="26.25" customHeight="1">
      <c r="A1" s="287" t="s">
        <v>51</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row>
    <row r="2" spans="1:55" ht="11.25" customHeight="1">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row>
    <row r="3" spans="1:55" ht="18" customHeight="1">
      <c r="A3" s="289" t="s">
        <v>48</v>
      </c>
      <c r="B3" s="289" t="s">
        <v>50</v>
      </c>
      <c r="C3" s="274" t="s">
        <v>49</v>
      </c>
      <c r="D3" s="278"/>
      <c r="E3" s="291"/>
      <c r="F3" s="274" t="s">
        <v>12</v>
      </c>
      <c r="G3" s="291"/>
      <c r="H3" s="281" t="s">
        <v>17</v>
      </c>
      <c r="I3" s="285"/>
      <c r="J3" s="281" t="s">
        <v>18</v>
      </c>
      <c r="K3" s="285"/>
      <c r="L3" s="280" t="s">
        <v>18</v>
      </c>
      <c r="M3" s="280"/>
      <c r="N3" s="280"/>
      <c r="O3" s="280"/>
      <c r="P3" s="281" t="s">
        <v>21</v>
      </c>
      <c r="Q3" s="282"/>
      <c r="R3" s="281" t="s">
        <v>22</v>
      </c>
      <c r="S3" s="282"/>
      <c r="T3" s="280" t="s">
        <v>22</v>
      </c>
      <c r="U3" s="280"/>
      <c r="V3" s="280"/>
      <c r="W3" s="280"/>
      <c r="X3" s="280"/>
      <c r="Y3" s="280"/>
      <c r="Z3" s="280"/>
      <c r="AA3" s="280"/>
      <c r="AB3" s="281" t="s">
        <v>25</v>
      </c>
      <c r="AC3" s="285"/>
      <c r="AD3" s="281" t="s">
        <v>26</v>
      </c>
      <c r="AE3" s="282"/>
      <c r="AF3" s="281" t="s">
        <v>27</v>
      </c>
      <c r="AG3" s="282"/>
      <c r="AH3" s="281" t="s">
        <v>28</v>
      </c>
      <c r="AI3" s="282"/>
      <c r="AJ3" s="281" t="s">
        <v>28</v>
      </c>
      <c r="AK3" s="282"/>
      <c r="AL3" s="282"/>
      <c r="AM3" s="285"/>
      <c r="AN3" s="281" t="s">
        <v>29</v>
      </c>
      <c r="AO3" s="282"/>
      <c r="AP3" s="280" t="s">
        <v>29</v>
      </c>
      <c r="AQ3" s="280"/>
      <c r="AR3" s="280"/>
      <c r="AS3" s="280"/>
      <c r="AT3" s="280"/>
      <c r="AU3" s="280"/>
      <c r="AV3" s="274" t="s">
        <v>34</v>
      </c>
      <c r="AW3" s="278"/>
      <c r="AX3" s="271" t="s">
        <v>47</v>
      </c>
      <c r="AY3" s="273" t="s">
        <v>3</v>
      </c>
      <c r="BA3" s="2"/>
    </row>
    <row r="4" spans="1:55" ht="21" customHeight="1">
      <c r="A4" s="289"/>
      <c r="B4" s="289"/>
      <c r="C4" s="275"/>
      <c r="D4" s="279"/>
      <c r="E4" s="292"/>
      <c r="F4" s="275"/>
      <c r="G4" s="292"/>
      <c r="H4" s="283"/>
      <c r="I4" s="286"/>
      <c r="J4" s="283"/>
      <c r="K4" s="286"/>
      <c r="L4" s="276" t="s">
        <v>19</v>
      </c>
      <c r="M4" s="277"/>
      <c r="N4" s="276" t="s">
        <v>20</v>
      </c>
      <c r="O4" s="277"/>
      <c r="P4" s="283"/>
      <c r="Q4" s="284"/>
      <c r="R4" s="283"/>
      <c r="S4" s="284"/>
      <c r="T4" s="276" t="s">
        <v>19</v>
      </c>
      <c r="U4" s="277"/>
      <c r="V4" s="276" t="s">
        <v>20</v>
      </c>
      <c r="W4" s="277"/>
      <c r="X4" s="276" t="s">
        <v>23</v>
      </c>
      <c r="Y4" s="277"/>
      <c r="Z4" s="276" t="s">
        <v>24</v>
      </c>
      <c r="AA4" s="277"/>
      <c r="AB4" s="283"/>
      <c r="AC4" s="286"/>
      <c r="AD4" s="283"/>
      <c r="AE4" s="284"/>
      <c r="AF4" s="283"/>
      <c r="AG4" s="284"/>
      <c r="AH4" s="283"/>
      <c r="AI4" s="284"/>
      <c r="AJ4" s="276" t="s">
        <v>19</v>
      </c>
      <c r="AK4" s="277"/>
      <c r="AL4" s="276" t="s">
        <v>20</v>
      </c>
      <c r="AM4" s="277"/>
      <c r="AN4" s="283"/>
      <c r="AO4" s="284"/>
      <c r="AP4" s="276" t="s">
        <v>19</v>
      </c>
      <c r="AQ4" s="277"/>
      <c r="AR4" s="276" t="s">
        <v>20</v>
      </c>
      <c r="AS4" s="277"/>
      <c r="AT4" s="276" t="s">
        <v>23</v>
      </c>
      <c r="AU4" s="277"/>
      <c r="AV4" s="275"/>
      <c r="AW4" s="279"/>
      <c r="AX4" s="273"/>
      <c r="AY4" s="273"/>
      <c r="BA4" s="2"/>
    </row>
    <row r="5" spans="1:55" ht="21.75" customHeight="1">
      <c r="A5" s="289"/>
      <c r="B5" s="289"/>
      <c r="C5" s="271" t="s">
        <v>34</v>
      </c>
      <c r="D5" s="293" t="s">
        <v>2</v>
      </c>
      <c r="E5" s="294"/>
      <c r="F5" s="271" t="s">
        <v>32</v>
      </c>
      <c r="G5" s="271" t="s">
        <v>33</v>
      </c>
      <c r="H5" s="271" t="s">
        <v>32</v>
      </c>
      <c r="I5" s="271" t="s">
        <v>33</v>
      </c>
      <c r="J5" s="271" t="s">
        <v>32</v>
      </c>
      <c r="K5" s="271" t="s">
        <v>33</v>
      </c>
      <c r="L5" s="271" t="s">
        <v>32</v>
      </c>
      <c r="M5" s="271" t="s">
        <v>33</v>
      </c>
      <c r="N5" s="271" t="s">
        <v>32</v>
      </c>
      <c r="O5" s="271" t="s">
        <v>33</v>
      </c>
      <c r="P5" s="271" t="s">
        <v>32</v>
      </c>
      <c r="Q5" s="271" t="s">
        <v>33</v>
      </c>
      <c r="R5" s="271" t="s">
        <v>32</v>
      </c>
      <c r="S5" s="271" t="s">
        <v>33</v>
      </c>
      <c r="T5" s="271" t="s">
        <v>32</v>
      </c>
      <c r="U5" s="271" t="s">
        <v>33</v>
      </c>
      <c r="V5" s="271" t="s">
        <v>32</v>
      </c>
      <c r="W5" s="271" t="s">
        <v>33</v>
      </c>
      <c r="X5" s="271" t="s">
        <v>32</v>
      </c>
      <c r="Y5" s="271" t="s">
        <v>33</v>
      </c>
      <c r="Z5" s="271" t="s">
        <v>32</v>
      </c>
      <c r="AA5" s="271" t="s">
        <v>33</v>
      </c>
      <c r="AB5" s="271" t="s">
        <v>32</v>
      </c>
      <c r="AC5" s="271" t="s">
        <v>33</v>
      </c>
      <c r="AD5" s="271" t="s">
        <v>32</v>
      </c>
      <c r="AE5" s="271" t="s">
        <v>33</v>
      </c>
      <c r="AF5" s="271" t="s">
        <v>32</v>
      </c>
      <c r="AG5" s="271" t="s">
        <v>33</v>
      </c>
      <c r="AH5" s="271" t="s">
        <v>32</v>
      </c>
      <c r="AI5" s="271" t="s">
        <v>33</v>
      </c>
      <c r="AJ5" s="271" t="s">
        <v>32</v>
      </c>
      <c r="AK5" s="271" t="s">
        <v>33</v>
      </c>
      <c r="AL5" s="271" t="s">
        <v>32</v>
      </c>
      <c r="AM5" s="271" t="s">
        <v>33</v>
      </c>
      <c r="AN5" s="271" t="s">
        <v>32</v>
      </c>
      <c r="AO5" s="271" t="s">
        <v>33</v>
      </c>
      <c r="AP5" s="271" t="s">
        <v>32</v>
      </c>
      <c r="AQ5" s="271" t="s">
        <v>33</v>
      </c>
      <c r="AR5" s="271" t="s">
        <v>32</v>
      </c>
      <c r="AS5" s="271" t="s">
        <v>33</v>
      </c>
      <c r="AT5" s="271" t="s">
        <v>32</v>
      </c>
      <c r="AU5" s="271" t="s">
        <v>33</v>
      </c>
      <c r="AV5" s="271" t="s">
        <v>32</v>
      </c>
      <c r="AW5" s="274" t="s">
        <v>33</v>
      </c>
      <c r="AX5" s="273"/>
      <c r="AY5" s="273"/>
    </row>
    <row r="6" spans="1:55" ht="44.25" customHeight="1">
      <c r="A6" s="290"/>
      <c r="B6" s="290"/>
      <c r="C6" s="272"/>
      <c r="D6" s="20" t="s">
        <v>32</v>
      </c>
      <c r="E6" s="20" t="s">
        <v>33</v>
      </c>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5"/>
      <c r="AX6" s="272"/>
      <c r="AY6" s="272"/>
      <c r="AZ6" s="3"/>
      <c r="BA6" s="3"/>
      <c r="BB6" s="3"/>
    </row>
    <row r="7" spans="1:55" s="1" customFormat="1" ht="13.5" customHeight="1">
      <c r="A7" s="4">
        <v>1</v>
      </c>
      <c r="B7" s="4">
        <v>2</v>
      </c>
      <c r="C7" s="4">
        <v>23</v>
      </c>
      <c r="D7" s="27">
        <v>21</v>
      </c>
      <c r="E7" s="27">
        <v>22</v>
      </c>
      <c r="F7" s="4">
        <v>3</v>
      </c>
      <c r="G7" s="4">
        <v>4</v>
      </c>
      <c r="H7" s="4">
        <v>5</v>
      </c>
      <c r="I7" s="4">
        <v>6</v>
      </c>
      <c r="J7" s="4">
        <v>7</v>
      </c>
      <c r="K7" s="4">
        <v>8</v>
      </c>
      <c r="L7" s="4">
        <v>9</v>
      </c>
      <c r="M7" s="4">
        <v>10</v>
      </c>
      <c r="N7" s="4">
        <v>11</v>
      </c>
      <c r="O7" s="4">
        <v>12</v>
      </c>
      <c r="P7" s="4">
        <v>9</v>
      </c>
      <c r="Q7" s="4">
        <v>10</v>
      </c>
      <c r="R7" s="4">
        <v>11</v>
      </c>
      <c r="S7" s="4">
        <v>12</v>
      </c>
      <c r="T7" s="4">
        <v>15</v>
      </c>
      <c r="U7" s="4">
        <v>16</v>
      </c>
      <c r="V7" s="4">
        <v>17</v>
      </c>
      <c r="W7" s="4">
        <v>18</v>
      </c>
      <c r="X7" s="4">
        <v>19</v>
      </c>
      <c r="Y7" s="4">
        <v>20</v>
      </c>
      <c r="Z7" s="4">
        <v>21</v>
      </c>
      <c r="AA7" s="4">
        <v>22</v>
      </c>
      <c r="AB7" s="4">
        <v>13</v>
      </c>
      <c r="AC7" s="4">
        <v>14</v>
      </c>
      <c r="AD7" s="4">
        <v>15</v>
      </c>
      <c r="AE7" s="4">
        <v>16</v>
      </c>
      <c r="AF7" s="4">
        <v>17</v>
      </c>
      <c r="AG7" s="4">
        <v>18</v>
      </c>
      <c r="AH7" s="4">
        <v>19</v>
      </c>
      <c r="AI7" s="4">
        <v>20</v>
      </c>
      <c r="AJ7" s="4">
        <v>29</v>
      </c>
      <c r="AK7" s="4">
        <v>30</v>
      </c>
      <c r="AL7" s="4">
        <v>31</v>
      </c>
      <c r="AM7" s="4">
        <v>32</v>
      </c>
      <c r="AN7" s="4">
        <v>21</v>
      </c>
      <c r="AO7" s="4">
        <v>22</v>
      </c>
      <c r="AP7" s="4">
        <v>33</v>
      </c>
      <c r="AQ7" s="4">
        <v>34</v>
      </c>
      <c r="AR7" s="4">
        <v>35</v>
      </c>
      <c r="AS7" s="4">
        <v>36</v>
      </c>
      <c r="AT7" s="4">
        <v>37</v>
      </c>
      <c r="AU7" s="4">
        <v>38</v>
      </c>
      <c r="AV7" s="4">
        <v>21</v>
      </c>
      <c r="AW7" s="4">
        <v>22</v>
      </c>
      <c r="AX7" s="4">
        <v>23</v>
      </c>
      <c r="AY7" s="4">
        <v>24</v>
      </c>
    </row>
    <row r="8" spans="1:55" s="1" customFormat="1" ht="32.25" hidden="1" customHeight="1">
      <c r="A8" s="4"/>
      <c r="B8" s="15" t="s">
        <v>30</v>
      </c>
      <c r="C8" s="28">
        <f>D8+E8</f>
        <v>4827565</v>
      </c>
      <c r="D8" s="28">
        <f>F8+H8+J8+P8+R8+AB8+AD8+AF8+AH8+AN8</f>
        <v>2528724</v>
      </c>
      <c r="E8" s="28">
        <f>G8+I8+K8+Q8+S8+AC8+AE8+AG8+AI8+AO8</f>
        <v>2298841</v>
      </c>
      <c r="F8" s="28">
        <v>194331</v>
      </c>
      <c r="G8" s="28">
        <v>190078</v>
      </c>
      <c r="H8" s="28">
        <v>148491</v>
      </c>
      <c r="I8" s="28"/>
      <c r="J8" s="28">
        <f>L8+N8</f>
        <v>28733</v>
      </c>
      <c r="K8" s="28">
        <f>M8+O8</f>
        <v>818246</v>
      </c>
      <c r="L8" s="28"/>
      <c r="M8" s="28">
        <v>471166</v>
      </c>
      <c r="N8" s="28">
        <v>28733</v>
      </c>
      <c r="O8" s="28">
        <f>27681+319399</f>
        <v>347080</v>
      </c>
      <c r="P8" s="28">
        <v>1412192</v>
      </c>
      <c r="Q8" s="28">
        <v>118610</v>
      </c>
      <c r="R8" s="28">
        <f>T8+V8+X8+Z8</f>
        <v>543700</v>
      </c>
      <c r="S8" s="28">
        <f>U8+W8+Y8+AA8</f>
        <v>437705</v>
      </c>
      <c r="T8" s="28">
        <v>543700</v>
      </c>
      <c r="U8" s="28">
        <v>48577</v>
      </c>
      <c r="V8" s="28"/>
      <c r="W8" s="28">
        <f>26566+22351</f>
        <v>48917</v>
      </c>
      <c r="X8" s="28"/>
      <c r="Y8" s="28">
        <v>273229</v>
      </c>
      <c r="Z8" s="28"/>
      <c r="AA8" s="28">
        <v>66982</v>
      </c>
      <c r="AB8" s="28">
        <v>77573</v>
      </c>
      <c r="AC8" s="28">
        <v>51150</v>
      </c>
      <c r="AD8" s="28">
        <v>29985</v>
      </c>
      <c r="AE8" s="28">
        <v>45960</v>
      </c>
      <c r="AF8" s="28"/>
      <c r="AG8" s="28">
        <v>112123</v>
      </c>
      <c r="AH8" s="28">
        <f>AJ8+AL8</f>
        <v>49588</v>
      </c>
      <c r="AI8" s="28">
        <f>AK8+AM8</f>
        <v>467550</v>
      </c>
      <c r="AJ8" s="28">
        <v>49588</v>
      </c>
      <c r="AK8" s="28">
        <v>444488</v>
      </c>
      <c r="AL8" s="28"/>
      <c r="AM8" s="28">
        <v>23062</v>
      </c>
      <c r="AN8" s="28">
        <f>AP8+AR8+AT8</f>
        <v>44131</v>
      </c>
      <c r="AO8" s="28">
        <f>AQ8+AS8+AU8</f>
        <v>57419</v>
      </c>
      <c r="AP8" s="8"/>
      <c r="AQ8" s="8">
        <v>32591</v>
      </c>
      <c r="AR8" s="8">
        <v>44131</v>
      </c>
      <c r="AS8" s="8">
        <v>10997</v>
      </c>
      <c r="AT8" s="8"/>
      <c r="AU8" s="8">
        <v>13831</v>
      </c>
      <c r="AV8" s="8">
        <f>AN8+AH8+AF8+AD8+AB8+R8+P8+J8+H8+F8</f>
        <v>2528724</v>
      </c>
      <c r="AW8" s="8">
        <f>AO8+AI8+AG8+AE8+AC8+S8+Q8+K8+I8+G8</f>
        <v>2298841</v>
      </c>
      <c r="AX8" s="8">
        <f>AV8+AW8</f>
        <v>4827565</v>
      </c>
      <c r="AY8" s="4"/>
    </row>
    <row r="9" spans="1:55" s="1" customFormat="1" ht="32.25" hidden="1" customHeight="1">
      <c r="A9" s="4"/>
      <c r="B9" s="15" t="s">
        <v>40</v>
      </c>
      <c r="C9" s="28">
        <f>D9+E9</f>
        <v>415308.22</v>
      </c>
      <c r="D9" s="28">
        <f>F9+H9+J9+P9+R9+AB9+AD9+AF9+AH9+AN9</f>
        <v>157800.95999999999</v>
      </c>
      <c r="E9" s="28">
        <f>G9+I9+K9+Q9+S9+AC9+AE9+AG9+AI9+AO9</f>
        <v>257507.26</v>
      </c>
      <c r="F9" s="28"/>
      <c r="G9" s="28"/>
      <c r="H9" s="28"/>
      <c r="I9" s="28"/>
      <c r="J9" s="28"/>
      <c r="K9" s="28"/>
      <c r="L9" s="28"/>
      <c r="M9" s="28"/>
      <c r="N9" s="28"/>
      <c r="O9" s="28">
        <f>O8*10%</f>
        <v>34708</v>
      </c>
      <c r="P9" s="28">
        <v>10000</v>
      </c>
      <c r="Q9" s="28"/>
      <c r="R9" s="28">
        <f>T9+V9+X9+Z9</f>
        <v>100584.5</v>
      </c>
      <c r="S9" s="28">
        <f>U9+W9+Y9+AA9</f>
        <v>153572</v>
      </c>
      <c r="T9" s="28">
        <f>T8*18.5%</f>
        <v>100584.5</v>
      </c>
      <c r="U9" s="28">
        <v>48577</v>
      </c>
      <c r="V9" s="28"/>
      <c r="W9" s="28">
        <f>W8*75%</f>
        <v>36687.75</v>
      </c>
      <c r="X9" s="28"/>
      <c r="Y9" s="28">
        <f>Y8*25%</f>
        <v>68307.25</v>
      </c>
      <c r="Z9" s="28"/>
      <c r="AA9" s="28"/>
      <c r="AB9" s="28">
        <f>AB8*50%</f>
        <v>38786.5</v>
      </c>
      <c r="AC9" s="28">
        <f>AC8*50%</f>
        <v>25575</v>
      </c>
      <c r="AD9" s="28"/>
      <c r="AE9" s="28"/>
      <c r="AF9" s="28"/>
      <c r="AG9" s="28">
        <f>AG8*35%</f>
        <v>39243.049999999996</v>
      </c>
      <c r="AH9" s="28">
        <f>AJ9+AL9</f>
        <v>8429.9600000000009</v>
      </c>
      <c r="AI9" s="28">
        <f>AK9+AM9</f>
        <v>2306.2000000000003</v>
      </c>
      <c r="AJ9" s="28">
        <f>AJ8*17%</f>
        <v>8429.9600000000009</v>
      </c>
      <c r="AK9" s="28"/>
      <c r="AL9" s="28"/>
      <c r="AM9" s="28">
        <f>AM8*10%</f>
        <v>2306.2000000000003</v>
      </c>
      <c r="AN9" s="28">
        <f>AP9+AR9+AT9</f>
        <v>0</v>
      </c>
      <c r="AO9" s="28">
        <f>AQ9+AS9+AU9</f>
        <v>36811.01</v>
      </c>
      <c r="AP9" s="8"/>
      <c r="AQ9" s="8">
        <f>AQ8*67%</f>
        <v>21835.97</v>
      </c>
      <c r="AR9" s="8"/>
      <c r="AS9" s="8">
        <f>AS8*67%</f>
        <v>7367.9900000000007</v>
      </c>
      <c r="AT9" s="8"/>
      <c r="AU9" s="8">
        <f>AU8*55%</f>
        <v>7607.05</v>
      </c>
      <c r="AV9" s="8">
        <f>AN9+AH9+AF9+AD9+AB9+R9+P9+J9+H9+F9</f>
        <v>157800.95999999999</v>
      </c>
      <c r="AW9" s="8">
        <f>AO9+AI9+AG9+AE9+AC9+S9+Q9+K9+I9+G9</f>
        <v>257507.26</v>
      </c>
      <c r="AX9" s="8">
        <f>AV9+AW9</f>
        <v>415308.22</v>
      </c>
      <c r="AY9" s="4"/>
      <c r="AZ9" s="23"/>
    </row>
    <row r="10" spans="1:55" s="1" customFormat="1" ht="32.25" hidden="1" customHeight="1">
      <c r="A10" s="4"/>
      <c r="B10" s="15" t="s">
        <v>39</v>
      </c>
      <c r="C10" s="28">
        <f>C8-C9</f>
        <v>4412256.78</v>
      </c>
      <c r="D10" s="28">
        <f>D8-D9</f>
        <v>2370923.04</v>
      </c>
      <c r="E10" s="28">
        <f>E8-E9</f>
        <v>2041333.74</v>
      </c>
      <c r="F10" s="28">
        <f t="shared" ref="F10:AO10" si="0">F8-F9</f>
        <v>194331</v>
      </c>
      <c r="G10" s="28">
        <f t="shared" si="0"/>
        <v>190078</v>
      </c>
      <c r="H10" s="28">
        <f t="shared" si="0"/>
        <v>148491</v>
      </c>
      <c r="I10" s="28">
        <f t="shared" si="0"/>
        <v>0</v>
      </c>
      <c r="J10" s="28">
        <f t="shared" si="0"/>
        <v>28733</v>
      </c>
      <c r="K10" s="28">
        <f t="shared" si="0"/>
        <v>818246</v>
      </c>
      <c r="L10" s="28">
        <f t="shared" si="0"/>
        <v>0</v>
      </c>
      <c r="M10" s="28">
        <f t="shared" si="0"/>
        <v>471166</v>
      </c>
      <c r="N10" s="28">
        <f t="shared" si="0"/>
        <v>28733</v>
      </c>
      <c r="O10" s="28">
        <f t="shared" si="0"/>
        <v>312372</v>
      </c>
      <c r="P10" s="28">
        <f t="shared" si="0"/>
        <v>1402192</v>
      </c>
      <c r="Q10" s="28">
        <f t="shared" si="0"/>
        <v>118610</v>
      </c>
      <c r="R10" s="28">
        <f t="shared" si="0"/>
        <v>443115.5</v>
      </c>
      <c r="S10" s="28">
        <f t="shared" si="0"/>
        <v>284133</v>
      </c>
      <c r="T10" s="28">
        <f t="shared" si="0"/>
        <v>443115.5</v>
      </c>
      <c r="U10" s="28">
        <f t="shared" si="0"/>
        <v>0</v>
      </c>
      <c r="V10" s="28">
        <f t="shared" si="0"/>
        <v>0</v>
      </c>
      <c r="W10" s="28">
        <f t="shared" si="0"/>
        <v>12229.25</v>
      </c>
      <c r="X10" s="28">
        <f t="shared" si="0"/>
        <v>0</v>
      </c>
      <c r="Y10" s="28">
        <f t="shared" si="0"/>
        <v>204921.75</v>
      </c>
      <c r="Z10" s="28">
        <f t="shared" si="0"/>
        <v>0</v>
      </c>
      <c r="AA10" s="28">
        <f t="shared" si="0"/>
        <v>66982</v>
      </c>
      <c r="AB10" s="28">
        <f t="shared" si="0"/>
        <v>38786.5</v>
      </c>
      <c r="AC10" s="28">
        <f t="shared" si="0"/>
        <v>25575</v>
      </c>
      <c r="AD10" s="28">
        <f t="shared" si="0"/>
        <v>29985</v>
      </c>
      <c r="AE10" s="28">
        <f t="shared" si="0"/>
        <v>45960</v>
      </c>
      <c r="AF10" s="28">
        <f t="shared" si="0"/>
        <v>0</v>
      </c>
      <c r="AG10" s="28">
        <f t="shared" si="0"/>
        <v>72879.950000000012</v>
      </c>
      <c r="AH10" s="28">
        <f t="shared" si="0"/>
        <v>41158.04</v>
      </c>
      <c r="AI10" s="28">
        <f t="shared" si="0"/>
        <v>465243.8</v>
      </c>
      <c r="AJ10" s="28">
        <f t="shared" si="0"/>
        <v>41158.04</v>
      </c>
      <c r="AK10" s="28">
        <f t="shared" si="0"/>
        <v>444488</v>
      </c>
      <c r="AL10" s="28">
        <f t="shared" si="0"/>
        <v>0</v>
      </c>
      <c r="AM10" s="28">
        <f t="shared" si="0"/>
        <v>20755.8</v>
      </c>
      <c r="AN10" s="28">
        <f t="shared" si="0"/>
        <v>44131</v>
      </c>
      <c r="AO10" s="28">
        <f t="shared" si="0"/>
        <v>20607.989999999998</v>
      </c>
      <c r="AP10" s="8"/>
      <c r="AQ10" s="8">
        <f>AQ8-AQ9</f>
        <v>10755.029999999999</v>
      </c>
      <c r="AR10" s="8">
        <f>AR8-AR9</f>
        <v>44131</v>
      </c>
      <c r="AS10" s="8">
        <f>AS8-AS9</f>
        <v>3629.0099999999993</v>
      </c>
      <c r="AT10" s="8"/>
      <c r="AU10" s="8">
        <f>AU8-AU9</f>
        <v>6223.95</v>
      </c>
      <c r="AV10" s="8">
        <f>AV8-AV9</f>
        <v>2370923.04</v>
      </c>
      <c r="AW10" s="8">
        <f>AW8-AW9</f>
        <v>2041333.74</v>
      </c>
      <c r="AX10" s="8">
        <f>AV10+AW10</f>
        <v>4412256.78</v>
      </c>
      <c r="AY10" s="4"/>
    </row>
    <row r="11" spans="1:55" s="1" customFormat="1" ht="29.25" hidden="1" customHeight="1">
      <c r="A11" s="4"/>
      <c r="B11" s="15" t="s">
        <v>31</v>
      </c>
      <c r="C11" s="29"/>
      <c r="D11" s="29"/>
      <c r="E11" s="29"/>
      <c r="F11" s="29" t="e">
        <f>F10/'Biểu 2b'!#REF!</f>
        <v>#REF!</v>
      </c>
      <c r="G11" s="29" t="e">
        <f>G10/'Biểu 2b'!#REF!</f>
        <v>#REF!</v>
      </c>
      <c r="H11" s="29" t="e">
        <f>H10/'Biểu 2b'!#REF!</f>
        <v>#REF!</v>
      </c>
      <c r="I11" s="29"/>
      <c r="J11" s="29"/>
      <c r="K11" s="29"/>
      <c r="L11" s="29"/>
      <c r="M11" s="29" t="e">
        <f>M10/'Biểu 2b'!#REF!</f>
        <v>#REF!</v>
      </c>
      <c r="N11" s="29" t="e">
        <f>N10/'Biểu 2b'!#REF!</f>
        <v>#REF!</v>
      </c>
      <c r="O11" s="29" t="e">
        <f>O10/'Biểu 2b'!#REF!</f>
        <v>#REF!</v>
      </c>
      <c r="P11" s="29" t="e">
        <f>P10/'Biểu 2b'!#REF!</f>
        <v>#REF!</v>
      </c>
      <c r="Q11" s="29" t="e">
        <f>Q10/'Biểu 2b'!#REF!</f>
        <v>#REF!</v>
      </c>
      <c r="R11" s="29"/>
      <c r="S11" s="29"/>
      <c r="T11" s="29" t="e">
        <f>T10/'Biểu 2b'!#REF!</f>
        <v>#REF!</v>
      </c>
      <c r="U11" s="29"/>
      <c r="V11" s="29"/>
      <c r="W11" s="29" t="e">
        <f>W10/'Biểu 2b'!#REF!</f>
        <v>#REF!</v>
      </c>
      <c r="X11" s="29"/>
      <c r="Y11" s="29" t="e">
        <f>Y10/'Biểu 2b'!#REF!</f>
        <v>#REF!</v>
      </c>
      <c r="Z11" s="29"/>
      <c r="AA11" s="29"/>
      <c r="AB11" s="29" t="e">
        <f>AB10/'Biểu 2b'!#REF!</f>
        <v>#REF!</v>
      </c>
      <c r="AC11" s="29" t="e">
        <f>AC10/'Biểu 2b'!#REF!</f>
        <v>#REF!</v>
      </c>
      <c r="AD11" s="29"/>
      <c r="AE11" s="29"/>
      <c r="AF11" s="29"/>
      <c r="AG11" s="29" t="e">
        <f>AG10/'Biểu 2b'!#REF!</f>
        <v>#REF!</v>
      </c>
      <c r="AH11" s="29"/>
      <c r="AI11" s="29"/>
      <c r="AJ11" s="29"/>
      <c r="AK11" s="29" t="e">
        <f>AK10/'Biểu 2b'!#REF!</f>
        <v>#REF!</v>
      </c>
      <c r="AL11" s="29"/>
      <c r="AM11" s="29" t="e">
        <f>AM10/'Biểu 2b'!#REF!</f>
        <v>#REF!</v>
      </c>
      <c r="AN11" s="29"/>
      <c r="AO11" s="29"/>
      <c r="AP11" s="8"/>
      <c r="AQ11" s="7" t="e">
        <f>AQ10/'Biểu 2b'!#REF!</f>
        <v>#REF!</v>
      </c>
      <c r="AR11" s="7"/>
      <c r="AS11" s="7" t="e">
        <f>AS10/'Biểu 2b'!#REF!</f>
        <v>#REF!</v>
      </c>
      <c r="AT11" s="8"/>
      <c r="AU11" s="7" t="e">
        <f>AU10/'Biểu 2b'!#REF!</f>
        <v>#REF!</v>
      </c>
      <c r="AV11" s="8"/>
      <c r="AW11" s="7"/>
      <c r="AX11" s="25"/>
      <c r="AY11" s="4"/>
    </row>
    <row r="12" spans="1:55" s="1" customFormat="1" ht="5.25" hidden="1" customHeight="1">
      <c r="A12" s="5"/>
      <c r="B12" s="19" t="s">
        <v>35</v>
      </c>
      <c r="C12" s="8">
        <f t="shared" ref="C12:AX12" si="1">C8-C13</f>
        <v>0</v>
      </c>
      <c r="D12" s="8">
        <f t="shared" si="1"/>
        <v>0</v>
      </c>
      <c r="E12" s="8">
        <f t="shared" si="1"/>
        <v>0</v>
      </c>
      <c r="F12" s="21" t="e">
        <f t="shared" si="1"/>
        <v>#REF!</v>
      </c>
      <c r="G12" s="21" t="e">
        <f t="shared" si="1"/>
        <v>#REF!</v>
      </c>
      <c r="H12" s="21" t="e">
        <f t="shared" si="1"/>
        <v>#REF!</v>
      </c>
      <c r="I12" s="21">
        <f t="shared" si="1"/>
        <v>0</v>
      </c>
      <c r="J12" s="21" t="e">
        <f t="shared" si="1"/>
        <v>#REF!</v>
      </c>
      <c r="K12" s="21" t="e">
        <f t="shared" si="1"/>
        <v>#REF!</v>
      </c>
      <c r="L12" s="21">
        <f t="shared" si="1"/>
        <v>0</v>
      </c>
      <c r="M12" s="21" t="e">
        <f t="shared" si="1"/>
        <v>#REF!</v>
      </c>
      <c r="N12" s="21" t="e">
        <f t="shared" si="1"/>
        <v>#REF!</v>
      </c>
      <c r="O12" s="21" t="e">
        <f t="shared" si="1"/>
        <v>#REF!</v>
      </c>
      <c r="P12" s="21" t="e">
        <f t="shared" si="1"/>
        <v>#REF!</v>
      </c>
      <c r="Q12" s="21" t="e">
        <f t="shared" si="1"/>
        <v>#REF!</v>
      </c>
      <c r="R12" s="21" t="e">
        <f t="shared" si="1"/>
        <v>#REF!</v>
      </c>
      <c r="S12" s="21" t="e">
        <f t="shared" si="1"/>
        <v>#REF!</v>
      </c>
      <c r="T12" s="21" t="e">
        <f t="shared" si="1"/>
        <v>#REF!</v>
      </c>
      <c r="U12" s="21">
        <f t="shared" si="1"/>
        <v>0</v>
      </c>
      <c r="V12" s="21">
        <f t="shared" si="1"/>
        <v>0</v>
      </c>
      <c r="W12" s="21" t="e">
        <f t="shared" si="1"/>
        <v>#REF!</v>
      </c>
      <c r="X12" s="21">
        <f t="shared" si="1"/>
        <v>0</v>
      </c>
      <c r="Y12" s="21" t="e">
        <f t="shared" si="1"/>
        <v>#REF!</v>
      </c>
      <c r="Z12" s="21">
        <f t="shared" si="1"/>
        <v>0</v>
      </c>
      <c r="AA12" s="21">
        <f t="shared" si="1"/>
        <v>0</v>
      </c>
      <c r="AB12" s="21" t="e">
        <f t="shared" si="1"/>
        <v>#REF!</v>
      </c>
      <c r="AC12" s="21" t="e">
        <f t="shared" si="1"/>
        <v>#REF!</v>
      </c>
      <c r="AD12" s="21">
        <f t="shared" si="1"/>
        <v>0</v>
      </c>
      <c r="AE12" s="21">
        <f t="shared" si="1"/>
        <v>0</v>
      </c>
      <c r="AF12" s="21">
        <f t="shared" si="1"/>
        <v>0</v>
      </c>
      <c r="AG12" s="21" t="e">
        <f t="shared" si="1"/>
        <v>#REF!</v>
      </c>
      <c r="AH12" s="21">
        <f t="shared" si="1"/>
        <v>0</v>
      </c>
      <c r="AI12" s="21" t="e">
        <f t="shared" si="1"/>
        <v>#REF!</v>
      </c>
      <c r="AJ12" s="21">
        <f t="shared" si="1"/>
        <v>0</v>
      </c>
      <c r="AK12" s="21" t="e">
        <f t="shared" si="1"/>
        <v>#REF!</v>
      </c>
      <c r="AL12" s="21">
        <f t="shared" si="1"/>
        <v>0</v>
      </c>
      <c r="AM12" s="21" t="e">
        <f t="shared" si="1"/>
        <v>#REF!</v>
      </c>
      <c r="AN12" s="21">
        <f t="shared" si="1"/>
        <v>0</v>
      </c>
      <c r="AO12" s="21" t="e">
        <f t="shared" si="1"/>
        <v>#REF!</v>
      </c>
      <c r="AP12" s="24">
        <f t="shared" si="1"/>
        <v>0</v>
      </c>
      <c r="AQ12" s="24" t="e">
        <f t="shared" si="1"/>
        <v>#REF!</v>
      </c>
      <c r="AR12" s="24">
        <f t="shared" si="1"/>
        <v>0</v>
      </c>
      <c r="AS12" s="24" t="e">
        <f t="shared" si="1"/>
        <v>#REF!</v>
      </c>
      <c r="AT12" s="24">
        <f t="shared" si="1"/>
        <v>0</v>
      </c>
      <c r="AU12" s="24" t="e">
        <f t="shared" si="1"/>
        <v>#REF!</v>
      </c>
      <c r="AV12" s="8" t="e">
        <f t="shared" si="1"/>
        <v>#REF!</v>
      </c>
      <c r="AW12" s="8" t="e">
        <f t="shared" si="1"/>
        <v>#REF!</v>
      </c>
      <c r="AX12" s="8" t="e">
        <f t="shared" si="1"/>
        <v>#REF!</v>
      </c>
      <c r="AY12" s="4"/>
    </row>
    <row r="13" spans="1:55" s="18" customFormat="1" ht="30" customHeight="1">
      <c r="A13" s="13"/>
      <c r="B13" s="12" t="s">
        <v>9</v>
      </c>
      <c r="C13" s="30">
        <v>4827565.0000000009</v>
      </c>
      <c r="D13" s="30">
        <v>2528724.0000000005</v>
      </c>
      <c r="E13" s="30">
        <v>2298841</v>
      </c>
      <c r="F13" s="30" t="e">
        <f t="shared" ref="F13:AX13" si="2">SUM(F14:F32)</f>
        <v>#REF!</v>
      </c>
      <c r="G13" s="30" t="e">
        <f t="shared" si="2"/>
        <v>#REF!</v>
      </c>
      <c r="H13" s="30" t="e">
        <f t="shared" si="2"/>
        <v>#REF!</v>
      </c>
      <c r="I13" s="30">
        <f t="shared" si="2"/>
        <v>0</v>
      </c>
      <c r="J13" s="30" t="e">
        <f t="shared" si="2"/>
        <v>#REF!</v>
      </c>
      <c r="K13" s="30" t="e">
        <f t="shared" si="2"/>
        <v>#REF!</v>
      </c>
      <c r="L13" s="30">
        <f t="shared" si="2"/>
        <v>0</v>
      </c>
      <c r="M13" s="30" t="e">
        <f t="shared" si="2"/>
        <v>#REF!</v>
      </c>
      <c r="N13" s="30" t="e">
        <f t="shared" si="2"/>
        <v>#REF!</v>
      </c>
      <c r="O13" s="30" t="e">
        <f t="shared" si="2"/>
        <v>#REF!</v>
      </c>
      <c r="P13" s="30" t="e">
        <f t="shared" si="2"/>
        <v>#REF!</v>
      </c>
      <c r="Q13" s="30" t="e">
        <f t="shared" si="2"/>
        <v>#REF!</v>
      </c>
      <c r="R13" s="30" t="e">
        <f t="shared" si="2"/>
        <v>#REF!</v>
      </c>
      <c r="S13" s="30" t="e">
        <f t="shared" si="2"/>
        <v>#REF!</v>
      </c>
      <c r="T13" s="30" t="e">
        <f t="shared" si="2"/>
        <v>#REF!</v>
      </c>
      <c r="U13" s="30">
        <f t="shared" si="2"/>
        <v>48577</v>
      </c>
      <c r="V13" s="30">
        <f t="shared" si="2"/>
        <v>0</v>
      </c>
      <c r="W13" s="30" t="e">
        <f t="shared" si="2"/>
        <v>#REF!</v>
      </c>
      <c r="X13" s="30">
        <f t="shared" si="2"/>
        <v>0</v>
      </c>
      <c r="Y13" s="30" t="e">
        <f t="shared" si="2"/>
        <v>#REF!</v>
      </c>
      <c r="Z13" s="30">
        <f t="shared" si="2"/>
        <v>0</v>
      </c>
      <c r="AA13" s="30">
        <f t="shared" si="2"/>
        <v>66982</v>
      </c>
      <c r="AB13" s="30" t="e">
        <f t="shared" si="2"/>
        <v>#REF!</v>
      </c>
      <c r="AC13" s="30" t="e">
        <f t="shared" si="2"/>
        <v>#REF!</v>
      </c>
      <c r="AD13" s="30">
        <f t="shared" si="2"/>
        <v>29985</v>
      </c>
      <c r="AE13" s="30">
        <f t="shared" si="2"/>
        <v>45960</v>
      </c>
      <c r="AF13" s="30">
        <f t="shared" si="2"/>
        <v>0</v>
      </c>
      <c r="AG13" s="30" t="e">
        <f t="shared" si="2"/>
        <v>#REF!</v>
      </c>
      <c r="AH13" s="30">
        <f t="shared" si="2"/>
        <v>49588</v>
      </c>
      <c r="AI13" s="30" t="e">
        <f t="shared" si="2"/>
        <v>#REF!</v>
      </c>
      <c r="AJ13" s="30">
        <f t="shared" si="2"/>
        <v>49588</v>
      </c>
      <c r="AK13" s="30" t="e">
        <f t="shared" si="2"/>
        <v>#REF!</v>
      </c>
      <c r="AL13" s="30">
        <f t="shared" si="2"/>
        <v>0</v>
      </c>
      <c r="AM13" s="30" t="e">
        <f t="shared" si="2"/>
        <v>#REF!</v>
      </c>
      <c r="AN13" s="30">
        <f t="shared" si="2"/>
        <v>44131</v>
      </c>
      <c r="AO13" s="30" t="e">
        <f t="shared" si="2"/>
        <v>#REF!</v>
      </c>
      <c r="AP13" s="14">
        <f t="shared" si="2"/>
        <v>0</v>
      </c>
      <c r="AQ13" s="14" t="e">
        <f t="shared" si="2"/>
        <v>#REF!</v>
      </c>
      <c r="AR13" s="14">
        <f t="shared" si="2"/>
        <v>44131</v>
      </c>
      <c r="AS13" s="14" t="e">
        <f t="shared" si="2"/>
        <v>#REF!</v>
      </c>
      <c r="AT13" s="14">
        <f t="shared" si="2"/>
        <v>0</v>
      </c>
      <c r="AU13" s="14" t="e">
        <f t="shared" si="2"/>
        <v>#REF!</v>
      </c>
      <c r="AV13" s="14" t="e">
        <f t="shared" si="2"/>
        <v>#REF!</v>
      </c>
      <c r="AW13" s="14" t="e">
        <f t="shared" si="2"/>
        <v>#REF!</v>
      </c>
      <c r="AX13" s="14" t="e">
        <f t="shared" si="2"/>
        <v>#REF!</v>
      </c>
      <c r="AY13" s="14"/>
      <c r="AZ13" s="16"/>
      <c r="BA13" s="16"/>
      <c r="BB13" s="16"/>
      <c r="BC13" s="17"/>
    </row>
    <row r="14" spans="1:55" s="9" customFormat="1" ht="25.5" customHeight="1">
      <c r="A14" s="31">
        <v>1</v>
      </c>
      <c r="B14" s="32" t="s">
        <v>5</v>
      </c>
      <c r="C14" s="33" t="e">
        <f>D14+E14</f>
        <v>#REF!</v>
      </c>
      <c r="D14" s="33" t="e">
        <f>F14+H14+J14+P14+R14+AB14+AD14+AF14+AH14+AN14</f>
        <v>#REF!</v>
      </c>
      <c r="E14" s="33" t="e">
        <f>G14+I14+K14+Q14+S14+AC14+AE14+AG14+AI14+AO14</f>
        <v>#REF!</v>
      </c>
      <c r="F14" s="33" t="e">
        <f>$F$11*'Biểu 2b'!#REF!</f>
        <v>#REF!</v>
      </c>
      <c r="G14" s="33" t="e">
        <f>$G$11*'Biểu 2b'!#REF!</f>
        <v>#REF!</v>
      </c>
      <c r="H14" s="33" t="e">
        <f>$H$11*'Biểu 2b'!#REF!</f>
        <v>#REF!</v>
      </c>
      <c r="I14" s="33"/>
      <c r="J14" s="33" t="e">
        <f>L14+N14</f>
        <v>#REF!</v>
      </c>
      <c r="K14" s="33" t="e">
        <f>M14+O14</f>
        <v>#REF!</v>
      </c>
      <c r="L14" s="33"/>
      <c r="M14" s="33" t="e">
        <f>$M$11*'Biểu 2b'!#REF!</f>
        <v>#REF!</v>
      </c>
      <c r="N14" s="33" t="e">
        <f>$N$11*'Biểu 2b'!#REF!</f>
        <v>#REF!</v>
      </c>
      <c r="O14" s="33" t="e">
        <f>$O$11*'Biểu 2b'!#REF!</f>
        <v>#REF!</v>
      </c>
      <c r="P14" s="33" t="e">
        <f>$P$11*'Biểu 2b'!#REF!</f>
        <v>#REF!</v>
      </c>
      <c r="Q14" s="33" t="e">
        <f>$Q$11*'Biểu 2b'!#REF!</f>
        <v>#REF!</v>
      </c>
      <c r="R14" s="33" t="e">
        <f>T14+V14+X14+Z14</f>
        <v>#REF!</v>
      </c>
      <c r="S14" s="33" t="e">
        <f>U14+W14+Y14+AA14</f>
        <v>#REF!</v>
      </c>
      <c r="T14" s="33" t="e">
        <f>$T$11*'Biểu 2b'!#REF!</f>
        <v>#REF!</v>
      </c>
      <c r="U14" s="33"/>
      <c r="V14" s="33">
        <f t="shared" ref="V14:V25" si="3">SUM(V15:V33)</f>
        <v>0</v>
      </c>
      <c r="W14" s="33" t="e">
        <f>$W$11*'Biểu 2b'!#REF!</f>
        <v>#REF!</v>
      </c>
      <c r="X14" s="33"/>
      <c r="Y14" s="33" t="e">
        <f>$Y$11*'Biểu 2b'!#REF!</f>
        <v>#REF!</v>
      </c>
      <c r="Z14" s="33"/>
      <c r="AA14" s="33"/>
      <c r="AB14" s="33" t="e">
        <f>$AB$11*'Biểu 2b'!#REF!</f>
        <v>#REF!</v>
      </c>
      <c r="AC14" s="33" t="e">
        <f>$AC$11*'Biểu 2b'!#REF!</f>
        <v>#REF!</v>
      </c>
      <c r="AD14" s="33"/>
      <c r="AE14" s="33"/>
      <c r="AF14" s="33"/>
      <c r="AG14" s="33" t="e">
        <f>$AG$11*'Biểu 2b'!#REF!</f>
        <v>#REF!</v>
      </c>
      <c r="AH14" s="33">
        <f>AJ14+AL14</f>
        <v>36158.04</v>
      </c>
      <c r="AI14" s="33" t="e">
        <f>AK14+AM14</f>
        <v>#REF!</v>
      </c>
      <c r="AJ14" s="33">
        <v>36158.04</v>
      </c>
      <c r="AK14" s="33" t="e">
        <f>$AK$11*'Biểu 2b'!#REF!</f>
        <v>#REF!</v>
      </c>
      <c r="AL14" s="33"/>
      <c r="AM14" s="33" t="e">
        <f>$AM$11*'Biểu 2b'!#REF!</f>
        <v>#REF!</v>
      </c>
      <c r="AN14" s="33">
        <f>AP14+AR14+AT14</f>
        <v>0</v>
      </c>
      <c r="AO14" s="33" t="e">
        <f>AQ14+AS14+AU14</f>
        <v>#REF!</v>
      </c>
      <c r="AP14" s="34"/>
      <c r="AQ14" s="34" t="e">
        <f>$AQ$11*'Biểu 2b'!#REF!</f>
        <v>#REF!</v>
      </c>
      <c r="AR14" s="34"/>
      <c r="AS14" s="34" t="e">
        <f>$AS$11*'Biểu 2b'!#REF!</f>
        <v>#REF!</v>
      </c>
      <c r="AT14" s="34"/>
      <c r="AU14" s="34" t="e">
        <f>$AU$11*'Biểu 2b'!#REF!</f>
        <v>#REF!</v>
      </c>
      <c r="AV14" s="35" t="e">
        <f>AN14+AH14+AF14+AD14+AB14+R14+P14+J14+H14+F14</f>
        <v>#REF!</v>
      </c>
      <c r="AW14" s="35" t="e">
        <f>AO14+AI14+AG14+AE14+AC14+S14+Q14+K14+I14+G14</f>
        <v>#REF!</v>
      </c>
      <c r="AX14" s="35" t="e">
        <f>AV14+AW14</f>
        <v>#REF!</v>
      </c>
      <c r="AY14" s="36"/>
      <c r="AZ14" s="6"/>
      <c r="BA14" s="6"/>
      <c r="BB14" s="6"/>
    </row>
    <row r="15" spans="1:55" s="9" customFormat="1" ht="34.5" customHeight="1">
      <c r="A15" s="31">
        <v>2</v>
      </c>
      <c r="B15" s="32" t="s">
        <v>15</v>
      </c>
      <c r="C15" s="33" t="e">
        <f t="shared" ref="C15:C32" si="4">D15+E15</f>
        <v>#REF!</v>
      </c>
      <c r="D15" s="33" t="e">
        <f t="shared" ref="D15:D32" si="5">F15+H15+J15+P15+R15+AB15+AD15+AF15+AH15+AN15</f>
        <v>#REF!</v>
      </c>
      <c r="E15" s="33" t="e">
        <f t="shared" ref="E15:E32" si="6">G15+I15+K15+Q15+S15+AC15+AE15+AG15+AI15+AO15</f>
        <v>#REF!</v>
      </c>
      <c r="F15" s="33" t="e">
        <f>$F$11*'Biểu 2b'!#REF!</f>
        <v>#REF!</v>
      </c>
      <c r="G15" s="33" t="e">
        <f>$G$11*'Biểu 2b'!#REF!</f>
        <v>#REF!</v>
      </c>
      <c r="H15" s="33" t="e">
        <f>$H$11*'Biểu 2b'!#REF!</f>
        <v>#REF!</v>
      </c>
      <c r="I15" s="33"/>
      <c r="J15" s="33" t="e">
        <f t="shared" ref="J15:J32" si="7">L15+N15</f>
        <v>#REF!</v>
      </c>
      <c r="K15" s="33" t="e">
        <f t="shared" ref="K15:K32" si="8">M15+O15</f>
        <v>#REF!</v>
      </c>
      <c r="L15" s="33"/>
      <c r="M15" s="33" t="e">
        <f>$M$11*'Biểu 2b'!#REF!</f>
        <v>#REF!</v>
      </c>
      <c r="N15" s="33" t="e">
        <f>$N$11*'Biểu 2b'!#REF!</f>
        <v>#REF!</v>
      </c>
      <c r="O15" s="33" t="e">
        <f>$O$11*'Biểu 2b'!#REF!</f>
        <v>#REF!</v>
      </c>
      <c r="P15" s="33" t="e">
        <f>$P$11*'Biểu 2b'!#REF!</f>
        <v>#REF!</v>
      </c>
      <c r="Q15" s="33" t="e">
        <f>$Q$11*'Biểu 2b'!#REF!</f>
        <v>#REF!</v>
      </c>
      <c r="R15" s="33" t="e">
        <f t="shared" ref="R15:R32" si="9">T15+V15+X15+Z15</f>
        <v>#REF!</v>
      </c>
      <c r="S15" s="33" t="e">
        <f t="shared" ref="S15:S32" si="10">U15+W15+Y15+AA15</f>
        <v>#REF!</v>
      </c>
      <c r="T15" s="33" t="e">
        <f>$T$11*'Biểu 2b'!#REF!</f>
        <v>#REF!</v>
      </c>
      <c r="U15" s="33"/>
      <c r="V15" s="33">
        <f t="shared" si="3"/>
        <v>0</v>
      </c>
      <c r="W15" s="33" t="e">
        <f>$W$11*'Biểu 2b'!#REF!</f>
        <v>#REF!</v>
      </c>
      <c r="X15" s="33"/>
      <c r="Y15" s="33" t="e">
        <f>$Y$11*'Biểu 2b'!#REF!</f>
        <v>#REF!</v>
      </c>
      <c r="Z15" s="33"/>
      <c r="AA15" s="33"/>
      <c r="AB15" s="33" t="e">
        <f>$AB$11*'Biểu 2b'!#REF!</f>
        <v>#REF!</v>
      </c>
      <c r="AC15" s="33" t="e">
        <f>$AC$11*'Biểu 2b'!#REF!</f>
        <v>#REF!</v>
      </c>
      <c r="AD15" s="33"/>
      <c r="AE15" s="33"/>
      <c r="AF15" s="33"/>
      <c r="AG15" s="33" t="e">
        <f>$AG$11*'Biểu 2b'!#REF!</f>
        <v>#REF!</v>
      </c>
      <c r="AH15" s="33">
        <f t="shared" ref="AH15:AH32" si="11">AJ15+AL15</f>
        <v>0</v>
      </c>
      <c r="AI15" s="33" t="e">
        <f t="shared" ref="AI15:AI32" si="12">AK15+AM15</f>
        <v>#REF!</v>
      </c>
      <c r="AJ15" s="33"/>
      <c r="AK15" s="33" t="e">
        <f>$AK$11*'Biểu 2b'!#REF!</f>
        <v>#REF!</v>
      </c>
      <c r="AL15" s="33"/>
      <c r="AM15" s="33" t="e">
        <f>$AM$11*'Biểu 2b'!#REF!</f>
        <v>#REF!</v>
      </c>
      <c r="AN15" s="33">
        <f t="shared" ref="AN15:AN32" si="13">AP15+AR15+AT15</f>
        <v>0</v>
      </c>
      <c r="AO15" s="33" t="e">
        <f t="shared" ref="AO15:AO32" si="14">AQ15+AS15+AU15</f>
        <v>#REF!</v>
      </c>
      <c r="AP15" s="34"/>
      <c r="AQ15" s="34" t="e">
        <f>$AQ$11*'Biểu 2b'!#REF!</f>
        <v>#REF!</v>
      </c>
      <c r="AR15" s="34"/>
      <c r="AS15" s="34" t="e">
        <f>$AS$11*'Biểu 2b'!#REF!</f>
        <v>#REF!</v>
      </c>
      <c r="AT15" s="34"/>
      <c r="AU15" s="35" t="e">
        <f>$AU$11*'Biểu 2b'!#REF!</f>
        <v>#REF!</v>
      </c>
      <c r="AV15" s="35" t="e">
        <f t="shared" ref="AV15:AV32" si="15">AN15+AH15+AF15+AD15+AB15+R15+P15+J15+H15+F15</f>
        <v>#REF!</v>
      </c>
      <c r="AW15" s="35" t="e">
        <f t="shared" ref="AW15:AW32" si="16">AO15+AI15+AG15+AE15+AC15+S15+Q15+K15+I15+G15</f>
        <v>#REF!</v>
      </c>
      <c r="AX15" s="35" t="e">
        <f t="shared" ref="AX15:AX32" si="17">AV15+AW15</f>
        <v>#REF!</v>
      </c>
      <c r="AY15" s="36"/>
      <c r="AZ15" s="6"/>
      <c r="BA15" s="6"/>
      <c r="BB15" s="6"/>
    </row>
    <row r="16" spans="1:55" s="9" customFormat="1" ht="25.5" customHeight="1">
      <c r="A16" s="31">
        <v>3</v>
      </c>
      <c r="B16" s="32" t="s">
        <v>8</v>
      </c>
      <c r="C16" s="33" t="e">
        <f t="shared" si="4"/>
        <v>#REF!</v>
      </c>
      <c r="D16" s="33" t="e">
        <f t="shared" si="5"/>
        <v>#REF!</v>
      </c>
      <c r="E16" s="33" t="e">
        <f t="shared" si="6"/>
        <v>#REF!</v>
      </c>
      <c r="F16" s="33" t="e">
        <f>$F$11*'Biểu 2b'!#REF!</f>
        <v>#REF!</v>
      </c>
      <c r="G16" s="33" t="e">
        <f>$G$11*'Biểu 2b'!#REF!</f>
        <v>#REF!</v>
      </c>
      <c r="H16" s="33" t="e">
        <f>$H$11*'Biểu 2b'!#REF!</f>
        <v>#REF!</v>
      </c>
      <c r="I16" s="33"/>
      <c r="J16" s="33" t="e">
        <f t="shared" si="7"/>
        <v>#REF!</v>
      </c>
      <c r="K16" s="33" t="e">
        <f t="shared" si="8"/>
        <v>#REF!</v>
      </c>
      <c r="L16" s="33"/>
      <c r="M16" s="33" t="e">
        <f>$M$11*'Biểu 2b'!#REF!</f>
        <v>#REF!</v>
      </c>
      <c r="N16" s="33" t="e">
        <f>$N$11*'Biểu 2b'!#REF!</f>
        <v>#REF!</v>
      </c>
      <c r="O16" s="33" t="e">
        <f>$O$11*'Biểu 2b'!#REF!</f>
        <v>#REF!</v>
      </c>
      <c r="P16" s="33" t="e">
        <f>$P$11*'Biểu 2b'!#REF!</f>
        <v>#REF!</v>
      </c>
      <c r="Q16" s="33" t="e">
        <f>$Q$11*'Biểu 2b'!#REF!</f>
        <v>#REF!</v>
      </c>
      <c r="R16" s="33" t="e">
        <f t="shared" si="9"/>
        <v>#REF!</v>
      </c>
      <c r="S16" s="33" t="e">
        <f t="shared" si="10"/>
        <v>#REF!</v>
      </c>
      <c r="T16" s="33" t="e">
        <f>$T$11*'Biểu 2b'!#REF!</f>
        <v>#REF!</v>
      </c>
      <c r="U16" s="33"/>
      <c r="V16" s="33">
        <f t="shared" si="3"/>
        <v>0</v>
      </c>
      <c r="W16" s="33" t="e">
        <f>$W$11*'Biểu 2b'!#REF!</f>
        <v>#REF!</v>
      </c>
      <c r="X16" s="33"/>
      <c r="Y16" s="33" t="e">
        <f>$Y$11*'Biểu 2b'!#REF!</f>
        <v>#REF!</v>
      </c>
      <c r="Z16" s="33"/>
      <c r="AA16" s="33"/>
      <c r="AB16" s="33" t="e">
        <f>$AB$11*'Biểu 2b'!#REF!</f>
        <v>#REF!</v>
      </c>
      <c r="AC16" s="33" t="e">
        <f>$AC$11*'Biểu 2b'!#REF!</f>
        <v>#REF!</v>
      </c>
      <c r="AD16" s="33"/>
      <c r="AE16" s="33"/>
      <c r="AF16" s="33"/>
      <c r="AG16" s="33" t="e">
        <f>$AG$11*'Biểu 2b'!#REF!</f>
        <v>#REF!</v>
      </c>
      <c r="AH16" s="33">
        <f t="shared" si="11"/>
        <v>0</v>
      </c>
      <c r="AI16" s="33" t="e">
        <f t="shared" si="12"/>
        <v>#REF!</v>
      </c>
      <c r="AJ16" s="33"/>
      <c r="AK16" s="33" t="e">
        <f>$AK$11*'Biểu 2b'!#REF!</f>
        <v>#REF!</v>
      </c>
      <c r="AL16" s="33"/>
      <c r="AM16" s="33" t="e">
        <f>$AM$11*'Biểu 2b'!#REF!</f>
        <v>#REF!</v>
      </c>
      <c r="AN16" s="33">
        <f t="shared" si="13"/>
        <v>0</v>
      </c>
      <c r="AO16" s="33" t="e">
        <f t="shared" si="14"/>
        <v>#REF!</v>
      </c>
      <c r="AP16" s="34"/>
      <c r="AQ16" s="34" t="e">
        <f>$AQ$11*'Biểu 2b'!#REF!</f>
        <v>#REF!</v>
      </c>
      <c r="AR16" s="34"/>
      <c r="AS16" s="34" t="e">
        <f>$AS$11*'Biểu 2b'!#REF!</f>
        <v>#REF!</v>
      </c>
      <c r="AT16" s="34"/>
      <c r="AU16" s="34" t="e">
        <f>$AU$11*'Biểu 2b'!#REF!</f>
        <v>#REF!</v>
      </c>
      <c r="AV16" s="35" t="e">
        <f t="shared" si="15"/>
        <v>#REF!</v>
      </c>
      <c r="AW16" s="35" t="e">
        <f t="shared" si="16"/>
        <v>#REF!</v>
      </c>
      <c r="AX16" s="35" t="e">
        <f t="shared" si="17"/>
        <v>#REF!</v>
      </c>
      <c r="AY16" s="36"/>
      <c r="AZ16" s="6"/>
      <c r="BA16" s="6"/>
      <c r="BB16" s="6"/>
    </row>
    <row r="17" spans="1:54" s="9" customFormat="1" ht="25.5" customHeight="1">
      <c r="A17" s="31">
        <v>4</v>
      </c>
      <c r="B17" s="32" t="s">
        <v>13</v>
      </c>
      <c r="C17" s="33" t="e">
        <f t="shared" si="4"/>
        <v>#REF!</v>
      </c>
      <c r="D17" s="33" t="e">
        <f t="shared" si="5"/>
        <v>#REF!</v>
      </c>
      <c r="E17" s="33" t="e">
        <f t="shared" si="6"/>
        <v>#REF!</v>
      </c>
      <c r="F17" s="33" t="e">
        <f>$F$11*'Biểu 2b'!#REF!</f>
        <v>#REF!</v>
      </c>
      <c r="G17" s="33" t="e">
        <f>$G$11*'Biểu 2b'!#REF!</f>
        <v>#REF!</v>
      </c>
      <c r="H17" s="33" t="e">
        <f>$H$11*'Biểu 2b'!#REF!</f>
        <v>#REF!</v>
      </c>
      <c r="I17" s="33"/>
      <c r="J17" s="33" t="e">
        <f t="shared" si="7"/>
        <v>#REF!</v>
      </c>
      <c r="K17" s="33" t="e">
        <f t="shared" si="8"/>
        <v>#REF!</v>
      </c>
      <c r="L17" s="33"/>
      <c r="M17" s="33" t="e">
        <f>$M$11*'Biểu 2b'!#REF!</f>
        <v>#REF!</v>
      </c>
      <c r="N17" s="33" t="e">
        <f>$N$11*'Biểu 2b'!#REF!</f>
        <v>#REF!</v>
      </c>
      <c r="O17" s="33" t="e">
        <f>$O$11*'Biểu 2b'!#REF!</f>
        <v>#REF!</v>
      </c>
      <c r="P17" s="33" t="e">
        <f>$P$11*'Biểu 2b'!#REF!</f>
        <v>#REF!</v>
      </c>
      <c r="Q17" s="33" t="e">
        <f>$Q$11*'Biểu 2b'!#REF!</f>
        <v>#REF!</v>
      </c>
      <c r="R17" s="33" t="e">
        <f t="shared" si="9"/>
        <v>#REF!</v>
      </c>
      <c r="S17" s="33" t="e">
        <f t="shared" si="10"/>
        <v>#REF!</v>
      </c>
      <c r="T17" s="33" t="e">
        <f>$T$11*'Biểu 2b'!#REF!</f>
        <v>#REF!</v>
      </c>
      <c r="U17" s="33"/>
      <c r="V17" s="33">
        <f t="shared" si="3"/>
        <v>0</v>
      </c>
      <c r="W17" s="33" t="e">
        <f>$W$11*'Biểu 2b'!#REF!</f>
        <v>#REF!</v>
      </c>
      <c r="X17" s="33"/>
      <c r="Y17" s="33" t="e">
        <f>$Y$11*'Biểu 2b'!#REF!</f>
        <v>#REF!</v>
      </c>
      <c r="Z17" s="33"/>
      <c r="AA17" s="33"/>
      <c r="AB17" s="33" t="e">
        <f>$AB$11*'Biểu 2b'!#REF!</f>
        <v>#REF!</v>
      </c>
      <c r="AC17" s="33" t="e">
        <f>$AC$11*'Biểu 2b'!#REF!</f>
        <v>#REF!</v>
      </c>
      <c r="AD17" s="33"/>
      <c r="AE17" s="33"/>
      <c r="AF17" s="33"/>
      <c r="AG17" s="33" t="e">
        <f>$AG$11*'Biểu 2b'!#REF!</f>
        <v>#REF!</v>
      </c>
      <c r="AH17" s="33">
        <f t="shared" si="11"/>
        <v>5000</v>
      </c>
      <c r="AI17" s="33" t="e">
        <f t="shared" si="12"/>
        <v>#REF!</v>
      </c>
      <c r="AJ17" s="33">
        <v>5000</v>
      </c>
      <c r="AK17" s="33" t="e">
        <f>$AK$11*'Biểu 2b'!#REF!</f>
        <v>#REF!</v>
      </c>
      <c r="AL17" s="33"/>
      <c r="AM17" s="33" t="e">
        <f>$AM$11*'Biểu 2b'!#REF!</f>
        <v>#REF!</v>
      </c>
      <c r="AN17" s="33">
        <f t="shared" si="13"/>
        <v>0</v>
      </c>
      <c r="AO17" s="33" t="e">
        <f t="shared" si="14"/>
        <v>#REF!</v>
      </c>
      <c r="AP17" s="34"/>
      <c r="AQ17" s="34" t="e">
        <f>$AQ$11*'Biểu 2b'!#REF!</f>
        <v>#REF!</v>
      </c>
      <c r="AR17" s="34"/>
      <c r="AS17" s="34" t="e">
        <f>$AS$11*'Biểu 2b'!#REF!</f>
        <v>#REF!</v>
      </c>
      <c r="AT17" s="34"/>
      <c r="AU17" s="34" t="e">
        <f>$AU$11*'Biểu 2b'!#REF!</f>
        <v>#REF!</v>
      </c>
      <c r="AV17" s="35" t="e">
        <f t="shared" si="15"/>
        <v>#REF!</v>
      </c>
      <c r="AW17" s="35" t="e">
        <f t="shared" si="16"/>
        <v>#REF!</v>
      </c>
      <c r="AX17" s="35" t="e">
        <f t="shared" si="17"/>
        <v>#REF!</v>
      </c>
      <c r="AY17" s="36"/>
      <c r="AZ17" s="6"/>
      <c r="BA17" s="6"/>
      <c r="BB17" s="6"/>
    </row>
    <row r="18" spans="1:54" s="9" customFormat="1" ht="25.5" customHeight="1">
      <c r="A18" s="31">
        <v>5</v>
      </c>
      <c r="B18" s="32" t="s">
        <v>14</v>
      </c>
      <c r="C18" s="33" t="e">
        <f t="shared" si="4"/>
        <v>#REF!</v>
      </c>
      <c r="D18" s="33" t="e">
        <f t="shared" si="5"/>
        <v>#REF!</v>
      </c>
      <c r="E18" s="33" t="e">
        <f t="shared" si="6"/>
        <v>#REF!</v>
      </c>
      <c r="F18" s="33" t="e">
        <f>$F$11*'Biểu 2b'!#REF!</f>
        <v>#REF!</v>
      </c>
      <c r="G18" s="33" t="e">
        <f>$G$11*'Biểu 2b'!#REF!</f>
        <v>#REF!</v>
      </c>
      <c r="H18" s="33" t="e">
        <f>$H$11*'Biểu 2b'!#REF!</f>
        <v>#REF!</v>
      </c>
      <c r="I18" s="33"/>
      <c r="J18" s="33" t="e">
        <f t="shared" si="7"/>
        <v>#REF!</v>
      </c>
      <c r="K18" s="33" t="e">
        <f t="shared" si="8"/>
        <v>#REF!</v>
      </c>
      <c r="L18" s="33"/>
      <c r="M18" s="33" t="e">
        <f>$M$11*'Biểu 2b'!#REF!</f>
        <v>#REF!</v>
      </c>
      <c r="N18" s="33" t="e">
        <f>$N$11*'Biểu 2b'!#REF!</f>
        <v>#REF!</v>
      </c>
      <c r="O18" s="33" t="e">
        <f>$O$11*'Biểu 2b'!#REF!</f>
        <v>#REF!</v>
      </c>
      <c r="P18" s="33" t="e">
        <f>$P$11*'Biểu 2b'!#REF!</f>
        <v>#REF!</v>
      </c>
      <c r="Q18" s="33" t="e">
        <f>$Q$11*'Biểu 2b'!#REF!</f>
        <v>#REF!</v>
      </c>
      <c r="R18" s="33" t="e">
        <f t="shared" si="9"/>
        <v>#REF!</v>
      </c>
      <c r="S18" s="33" t="e">
        <f t="shared" si="10"/>
        <v>#REF!</v>
      </c>
      <c r="T18" s="33" t="e">
        <f>$T$11*'Biểu 2b'!#REF!</f>
        <v>#REF!</v>
      </c>
      <c r="U18" s="33"/>
      <c r="V18" s="33">
        <f t="shared" si="3"/>
        <v>0</v>
      </c>
      <c r="W18" s="33" t="e">
        <f>$W$11*'Biểu 2b'!#REF!</f>
        <v>#REF!</v>
      </c>
      <c r="X18" s="33"/>
      <c r="Y18" s="33" t="e">
        <f>$Y$11*'Biểu 2b'!#REF!</f>
        <v>#REF!</v>
      </c>
      <c r="Z18" s="33"/>
      <c r="AA18" s="33"/>
      <c r="AB18" s="33" t="e">
        <f>$AB$11*'Biểu 2b'!#REF!</f>
        <v>#REF!</v>
      </c>
      <c r="AC18" s="33" t="e">
        <f>$AC$11*'Biểu 2b'!#REF!</f>
        <v>#REF!</v>
      </c>
      <c r="AD18" s="33"/>
      <c r="AE18" s="33"/>
      <c r="AF18" s="33"/>
      <c r="AG18" s="33" t="e">
        <f>$AG$11*'Biểu 2b'!#REF!</f>
        <v>#REF!</v>
      </c>
      <c r="AH18" s="33">
        <f t="shared" si="11"/>
        <v>0</v>
      </c>
      <c r="AI18" s="33" t="e">
        <f t="shared" si="12"/>
        <v>#REF!</v>
      </c>
      <c r="AJ18" s="33"/>
      <c r="AK18" s="33" t="e">
        <f>$AK$11*'Biểu 2b'!#REF!</f>
        <v>#REF!</v>
      </c>
      <c r="AL18" s="33"/>
      <c r="AM18" s="33" t="e">
        <f>$AM$11*'Biểu 2b'!#REF!</f>
        <v>#REF!</v>
      </c>
      <c r="AN18" s="33">
        <f t="shared" si="13"/>
        <v>0</v>
      </c>
      <c r="AO18" s="33" t="e">
        <f t="shared" si="14"/>
        <v>#REF!</v>
      </c>
      <c r="AP18" s="34"/>
      <c r="AQ18" s="34" t="e">
        <f>$AQ$11*'Biểu 2b'!#REF!</f>
        <v>#REF!</v>
      </c>
      <c r="AR18" s="34"/>
      <c r="AS18" s="34" t="e">
        <f>$AS$11*'Biểu 2b'!#REF!</f>
        <v>#REF!</v>
      </c>
      <c r="AT18" s="34"/>
      <c r="AU18" s="34" t="e">
        <f>$AU$11*'Biểu 2b'!#REF!</f>
        <v>#REF!</v>
      </c>
      <c r="AV18" s="35" t="e">
        <f t="shared" si="15"/>
        <v>#REF!</v>
      </c>
      <c r="AW18" s="35" t="e">
        <f t="shared" si="16"/>
        <v>#REF!</v>
      </c>
      <c r="AX18" s="35" t="e">
        <f t="shared" si="17"/>
        <v>#REF!</v>
      </c>
      <c r="AY18" s="36"/>
      <c r="AZ18" s="6"/>
      <c r="BA18" s="6"/>
      <c r="BB18" s="6"/>
    </row>
    <row r="19" spans="1:54" s="9" customFormat="1" ht="25.5" customHeight="1">
      <c r="A19" s="31">
        <v>6</v>
      </c>
      <c r="B19" s="32" t="s">
        <v>7</v>
      </c>
      <c r="C19" s="33" t="e">
        <f t="shared" si="4"/>
        <v>#REF!</v>
      </c>
      <c r="D19" s="33" t="e">
        <f t="shared" si="5"/>
        <v>#REF!</v>
      </c>
      <c r="E19" s="33" t="e">
        <f t="shared" si="6"/>
        <v>#REF!</v>
      </c>
      <c r="F19" s="33" t="e">
        <f>$F$11*'Biểu 2b'!#REF!</f>
        <v>#REF!</v>
      </c>
      <c r="G19" s="33" t="e">
        <f>$G$11*'Biểu 2b'!#REF!</f>
        <v>#REF!</v>
      </c>
      <c r="H19" s="33" t="e">
        <f>$H$11*'Biểu 2b'!#REF!</f>
        <v>#REF!</v>
      </c>
      <c r="I19" s="33"/>
      <c r="J19" s="33" t="e">
        <f t="shared" si="7"/>
        <v>#REF!</v>
      </c>
      <c r="K19" s="33" t="e">
        <f t="shared" si="8"/>
        <v>#REF!</v>
      </c>
      <c r="L19" s="33"/>
      <c r="M19" s="33" t="e">
        <f>$M$11*'Biểu 2b'!#REF!</f>
        <v>#REF!</v>
      </c>
      <c r="N19" s="33" t="e">
        <f>$N$11*'Biểu 2b'!#REF!</f>
        <v>#REF!</v>
      </c>
      <c r="O19" s="33" t="e">
        <f>$O$11*'Biểu 2b'!#REF!</f>
        <v>#REF!</v>
      </c>
      <c r="P19" s="33" t="e">
        <f>$P$11*'Biểu 2b'!#REF!</f>
        <v>#REF!</v>
      </c>
      <c r="Q19" s="33" t="e">
        <f>$Q$11*'Biểu 2b'!#REF!</f>
        <v>#REF!</v>
      </c>
      <c r="R19" s="33" t="e">
        <f t="shared" si="9"/>
        <v>#REF!</v>
      </c>
      <c r="S19" s="33" t="e">
        <f t="shared" si="10"/>
        <v>#REF!</v>
      </c>
      <c r="T19" s="33" t="e">
        <f>$T$11*'Biểu 2b'!#REF!</f>
        <v>#REF!</v>
      </c>
      <c r="U19" s="33"/>
      <c r="V19" s="33">
        <f t="shared" si="3"/>
        <v>0</v>
      </c>
      <c r="W19" s="33" t="e">
        <f>$W$11*'Biểu 2b'!#REF!</f>
        <v>#REF!</v>
      </c>
      <c r="X19" s="33"/>
      <c r="Y19" s="33" t="e">
        <f>$Y$11*'Biểu 2b'!#REF!</f>
        <v>#REF!</v>
      </c>
      <c r="Z19" s="33"/>
      <c r="AA19" s="33"/>
      <c r="AB19" s="33" t="e">
        <f>$AB$11*'Biểu 2b'!#REF!</f>
        <v>#REF!</v>
      </c>
      <c r="AC19" s="33" t="e">
        <f>$AC$11*'Biểu 2b'!#REF!</f>
        <v>#REF!</v>
      </c>
      <c r="AD19" s="33"/>
      <c r="AE19" s="33"/>
      <c r="AF19" s="33"/>
      <c r="AG19" s="33" t="e">
        <f>$AG$11*'Biểu 2b'!#REF!</f>
        <v>#REF!</v>
      </c>
      <c r="AH19" s="33">
        <f t="shared" si="11"/>
        <v>0</v>
      </c>
      <c r="AI19" s="33" t="e">
        <f t="shared" si="12"/>
        <v>#REF!</v>
      </c>
      <c r="AJ19" s="33"/>
      <c r="AK19" s="33" t="e">
        <f>$AK$11*'Biểu 2b'!#REF!</f>
        <v>#REF!</v>
      </c>
      <c r="AL19" s="33"/>
      <c r="AM19" s="33" t="e">
        <f>$AM$11*'Biểu 2b'!#REF!</f>
        <v>#REF!</v>
      </c>
      <c r="AN19" s="33">
        <f t="shared" si="13"/>
        <v>0</v>
      </c>
      <c r="AO19" s="33" t="e">
        <f t="shared" si="14"/>
        <v>#REF!</v>
      </c>
      <c r="AP19" s="34"/>
      <c r="AQ19" s="34" t="e">
        <f>$AQ$11*'Biểu 2b'!#REF!</f>
        <v>#REF!</v>
      </c>
      <c r="AR19" s="34"/>
      <c r="AS19" s="34" t="e">
        <f>$AS$11*'Biểu 2b'!#REF!</f>
        <v>#REF!</v>
      </c>
      <c r="AT19" s="34"/>
      <c r="AU19" s="34" t="e">
        <f>$AU$11*'Biểu 2b'!#REF!</f>
        <v>#REF!</v>
      </c>
      <c r="AV19" s="35" t="e">
        <f t="shared" si="15"/>
        <v>#REF!</v>
      </c>
      <c r="AW19" s="35" t="e">
        <f t="shared" si="16"/>
        <v>#REF!</v>
      </c>
      <c r="AX19" s="35" t="e">
        <f t="shared" si="17"/>
        <v>#REF!</v>
      </c>
      <c r="AY19" s="36"/>
      <c r="AZ19" s="6"/>
      <c r="BA19" s="6"/>
      <c r="BB19" s="6"/>
    </row>
    <row r="20" spans="1:54" s="9" customFormat="1" ht="25.5" customHeight="1">
      <c r="A20" s="31">
        <v>7</v>
      </c>
      <c r="B20" s="32" t="s">
        <v>6</v>
      </c>
      <c r="C20" s="33" t="e">
        <f t="shared" si="4"/>
        <v>#REF!</v>
      </c>
      <c r="D20" s="33" t="e">
        <f t="shared" si="5"/>
        <v>#REF!</v>
      </c>
      <c r="E20" s="33" t="e">
        <f t="shared" si="6"/>
        <v>#REF!</v>
      </c>
      <c r="F20" s="33" t="e">
        <f>$F$11*'Biểu 2b'!#REF!</f>
        <v>#REF!</v>
      </c>
      <c r="G20" s="33" t="e">
        <f>$G$11*'Biểu 2b'!#REF!</f>
        <v>#REF!</v>
      </c>
      <c r="H20" s="33" t="e">
        <f>$H$11*'Biểu 2b'!#REF!</f>
        <v>#REF!</v>
      </c>
      <c r="I20" s="33"/>
      <c r="J20" s="33" t="e">
        <f t="shared" si="7"/>
        <v>#REF!</v>
      </c>
      <c r="K20" s="33" t="e">
        <f t="shared" si="8"/>
        <v>#REF!</v>
      </c>
      <c r="L20" s="33"/>
      <c r="M20" s="33" t="e">
        <f>$M$11*'Biểu 2b'!#REF!</f>
        <v>#REF!</v>
      </c>
      <c r="N20" s="33" t="e">
        <f>$N$11*'Biểu 2b'!#REF!</f>
        <v>#REF!</v>
      </c>
      <c r="O20" s="33" t="e">
        <f>$O$11*'Biểu 2b'!#REF!</f>
        <v>#REF!</v>
      </c>
      <c r="P20" s="33" t="e">
        <f>$P$11*'Biểu 2b'!#REF!</f>
        <v>#REF!</v>
      </c>
      <c r="Q20" s="33" t="e">
        <f>$Q$11*'Biểu 2b'!#REF!</f>
        <v>#REF!</v>
      </c>
      <c r="R20" s="33" t="e">
        <f t="shared" si="9"/>
        <v>#REF!</v>
      </c>
      <c r="S20" s="33" t="e">
        <f t="shared" si="10"/>
        <v>#REF!</v>
      </c>
      <c r="T20" s="33" t="e">
        <f>$T$11*'Biểu 2b'!#REF!</f>
        <v>#REF!</v>
      </c>
      <c r="U20" s="33"/>
      <c r="V20" s="33">
        <f t="shared" si="3"/>
        <v>0</v>
      </c>
      <c r="W20" s="33" t="e">
        <f>$W$11*'Biểu 2b'!#REF!</f>
        <v>#REF!</v>
      </c>
      <c r="X20" s="33"/>
      <c r="Y20" s="33" t="e">
        <f>$Y$11*'Biểu 2b'!#REF!</f>
        <v>#REF!</v>
      </c>
      <c r="Z20" s="33"/>
      <c r="AA20" s="33"/>
      <c r="AB20" s="33" t="e">
        <f>$AB$11*'Biểu 2b'!#REF!</f>
        <v>#REF!</v>
      </c>
      <c r="AC20" s="33" t="e">
        <f>$AC$11*'Biểu 2b'!#REF!</f>
        <v>#REF!</v>
      </c>
      <c r="AD20" s="33"/>
      <c r="AE20" s="33"/>
      <c r="AF20" s="33"/>
      <c r="AG20" s="33" t="e">
        <f>$AG$11*'Biểu 2b'!#REF!</f>
        <v>#REF!</v>
      </c>
      <c r="AH20" s="33">
        <f t="shared" si="11"/>
        <v>0</v>
      </c>
      <c r="AI20" s="33" t="e">
        <f t="shared" si="12"/>
        <v>#REF!</v>
      </c>
      <c r="AJ20" s="33"/>
      <c r="AK20" s="33" t="e">
        <f>$AK$11*'Biểu 2b'!#REF!</f>
        <v>#REF!</v>
      </c>
      <c r="AL20" s="33"/>
      <c r="AM20" s="33" t="e">
        <f>$AM$11*'Biểu 2b'!#REF!</f>
        <v>#REF!</v>
      </c>
      <c r="AN20" s="33">
        <f t="shared" si="13"/>
        <v>0</v>
      </c>
      <c r="AO20" s="33" t="e">
        <f t="shared" si="14"/>
        <v>#REF!</v>
      </c>
      <c r="AP20" s="34"/>
      <c r="AQ20" s="34" t="e">
        <f>$AQ$11*'Biểu 2b'!#REF!</f>
        <v>#REF!</v>
      </c>
      <c r="AR20" s="34"/>
      <c r="AS20" s="34" t="e">
        <f>$AS$11*'Biểu 2b'!#REF!</f>
        <v>#REF!</v>
      </c>
      <c r="AT20" s="34"/>
      <c r="AU20" s="34" t="e">
        <f>$AU$11*'Biểu 2b'!#REF!</f>
        <v>#REF!</v>
      </c>
      <c r="AV20" s="35" t="e">
        <f t="shared" si="15"/>
        <v>#REF!</v>
      </c>
      <c r="AW20" s="35" t="e">
        <f t="shared" si="16"/>
        <v>#REF!</v>
      </c>
      <c r="AX20" s="35" t="e">
        <f t="shared" si="17"/>
        <v>#REF!</v>
      </c>
      <c r="AY20" s="36"/>
      <c r="AZ20" s="6"/>
      <c r="BA20" s="6"/>
      <c r="BB20" s="6"/>
    </row>
    <row r="21" spans="1:54" s="9" customFormat="1" ht="25.5" customHeight="1">
      <c r="A21" s="31">
        <v>8</v>
      </c>
      <c r="B21" s="32" t="s">
        <v>10</v>
      </c>
      <c r="C21" s="33" t="e">
        <f t="shared" si="4"/>
        <v>#REF!</v>
      </c>
      <c r="D21" s="33" t="e">
        <f t="shared" si="5"/>
        <v>#REF!</v>
      </c>
      <c r="E21" s="33" t="e">
        <f t="shared" si="6"/>
        <v>#REF!</v>
      </c>
      <c r="F21" s="33" t="e">
        <f>$F$11*'Biểu 2b'!D12</f>
        <v>#REF!</v>
      </c>
      <c r="G21" s="33" t="e">
        <f>$G$11*'Biểu 2b'!#REF!</f>
        <v>#REF!</v>
      </c>
      <c r="H21" s="33" t="e">
        <f>$H$11*'Biểu 2b'!#REF!</f>
        <v>#REF!</v>
      </c>
      <c r="I21" s="33"/>
      <c r="J21" s="33" t="e">
        <f t="shared" si="7"/>
        <v>#REF!</v>
      </c>
      <c r="K21" s="33" t="e">
        <f t="shared" si="8"/>
        <v>#REF!</v>
      </c>
      <c r="L21" s="33"/>
      <c r="M21" s="33" t="e">
        <f>$M$11*'Biểu 2b'!J12</f>
        <v>#REF!</v>
      </c>
      <c r="N21" s="33" t="e">
        <f>$N$11*'Biểu 2b'!M12</f>
        <v>#REF!</v>
      </c>
      <c r="O21" s="33" t="e">
        <f>$O$11*'Biểu 2b'!#REF!</f>
        <v>#REF!</v>
      </c>
      <c r="P21" s="33" t="e">
        <f>$P$11*'Biểu 2b'!#REF!</f>
        <v>#REF!</v>
      </c>
      <c r="Q21" s="33" t="e">
        <f>$Q$11*'Biểu 2b'!#REF!</f>
        <v>#REF!</v>
      </c>
      <c r="R21" s="33" t="e">
        <f t="shared" si="9"/>
        <v>#REF!</v>
      </c>
      <c r="S21" s="33" t="e">
        <f t="shared" si="10"/>
        <v>#REF!</v>
      </c>
      <c r="T21" s="33" t="e">
        <f>$T$11*'Biểu 2b'!#REF!</f>
        <v>#REF!</v>
      </c>
      <c r="U21" s="33"/>
      <c r="V21" s="33">
        <f t="shared" si="3"/>
        <v>0</v>
      </c>
      <c r="W21" s="33" t="e">
        <f>$W$11*'Biểu 2b'!#REF!</f>
        <v>#REF!</v>
      </c>
      <c r="X21" s="33"/>
      <c r="Y21" s="33" t="e">
        <f>$Y$11*'Biểu 2b'!#REF!</f>
        <v>#REF!</v>
      </c>
      <c r="Z21" s="33"/>
      <c r="AA21" s="33"/>
      <c r="AB21" s="33" t="e">
        <f>$AB$11*'Biểu 2b'!R12</f>
        <v>#REF!</v>
      </c>
      <c r="AC21" s="33" t="e">
        <f>$AC$11*'Biểu 2b'!#REF!</f>
        <v>#REF!</v>
      </c>
      <c r="AD21" s="33"/>
      <c r="AE21" s="33"/>
      <c r="AF21" s="33"/>
      <c r="AG21" s="33" t="e">
        <f>$AG$11*'Biểu 2b'!#REF!</f>
        <v>#REF!</v>
      </c>
      <c r="AH21" s="33">
        <f t="shared" si="11"/>
        <v>0</v>
      </c>
      <c r="AI21" s="33" t="e">
        <f t="shared" si="12"/>
        <v>#REF!</v>
      </c>
      <c r="AJ21" s="33"/>
      <c r="AK21" s="33" t="e">
        <f>$AK$11*'Biểu 2b'!#REF!</f>
        <v>#REF!</v>
      </c>
      <c r="AL21" s="33"/>
      <c r="AM21" s="33" t="e">
        <f>$AM$11*'Biểu 2b'!#REF!</f>
        <v>#REF!</v>
      </c>
      <c r="AN21" s="33">
        <f t="shared" si="13"/>
        <v>0</v>
      </c>
      <c r="AO21" s="33" t="e">
        <f t="shared" si="14"/>
        <v>#REF!</v>
      </c>
      <c r="AP21" s="34"/>
      <c r="AQ21" s="34" t="e">
        <f>$AQ$11*'Biểu 2b'!#REF!</f>
        <v>#REF!</v>
      </c>
      <c r="AR21" s="34"/>
      <c r="AS21" s="34" t="e">
        <f>$AS$11*'Biểu 2b'!#REF!</f>
        <v>#REF!</v>
      </c>
      <c r="AT21" s="34"/>
      <c r="AU21" s="34" t="e">
        <f>$AU$11*'Biểu 2b'!#REF!</f>
        <v>#REF!</v>
      </c>
      <c r="AV21" s="35" t="e">
        <f t="shared" si="15"/>
        <v>#REF!</v>
      </c>
      <c r="AW21" s="35" t="e">
        <f t="shared" si="16"/>
        <v>#REF!</v>
      </c>
      <c r="AX21" s="35" t="e">
        <f t="shared" si="17"/>
        <v>#REF!</v>
      </c>
      <c r="AY21" s="36"/>
      <c r="AZ21" s="6"/>
      <c r="BA21" s="6"/>
      <c r="BB21" s="6"/>
    </row>
    <row r="22" spans="1:54" s="9" customFormat="1" ht="25.5" customHeight="1">
      <c r="A22" s="31">
        <v>9</v>
      </c>
      <c r="B22" s="32" t="s">
        <v>11</v>
      </c>
      <c r="C22" s="33" t="e">
        <f t="shared" si="4"/>
        <v>#REF!</v>
      </c>
      <c r="D22" s="33" t="e">
        <f t="shared" si="5"/>
        <v>#REF!</v>
      </c>
      <c r="E22" s="33" t="e">
        <f t="shared" si="6"/>
        <v>#REF!</v>
      </c>
      <c r="F22" s="33" t="e">
        <f>$F$11*'Biểu 2b'!#REF!</f>
        <v>#REF!</v>
      </c>
      <c r="G22" s="33" t="e">
        <f>$G$11*'Biểu 2b'!#REF!</f>
        <v>#REF!</v>
      </c>
      <c r="H22" s="33" t="e">
        <f>$H$11*'Biểu 2b'!#REF!</f>
        <v>#REF!</v>
      </c>
      <c r="I22" s="33"/>
      <c r="J22" s="33" t="e">
        <f t="shared" si="7"/>
        <v>#REF!</v>
      </c>
      <c r="K22" s="33" t="e">
        <f t="shared" si="8"/>
        <v>#REF!</v>
      </c>
      <c r="L22" s="33"/>
      <c r="M22" s="33" t="e">
        <f>$M$11*'Biểu 2b'!#REF!</f>
        <v>#REF!</v>
      </c>
      <c r="N22" s="33" t="e">
        <f>$N$11*'Biểu 2b'!#REF!</f>
        <v>#REF!</v>
      </c>
      <c r="O22" s="33" t="e">
        <f>$O$11*'Biểu 2b'!#REF!</f>
        <v>#REF!</v>
      </c>
      <c r="P22" s="33" t="e">
        <f>$P$11*'Biểu 2b'!#REF!</f>
        <v>#REF!</v>
      </c>
      <c r="Q22" s="33" t="e">
        <f>$Q$11*'Biểu 2b'!#REF!</f>
        <v>#REF!</v>
      </c>
      <c r="R22" s="33" t="e">
        <f t="shared" si="9"/>
        <v>#REF!</v>
      </c>
      <c r="S22" s="33" t="e">
        <f t="shared" si="10"/>
        <v>#REF!</v>
      </c>
      <c r="T22" s="33" t="e">
        <f>$T$11*'Biểu 2b'!#REF!</f>
        <v>#REF!</v>
      </c>
      <c r="U22" s="33"/>
      <c r="V22" s="33">
        <f t="shared" si="3"/>
        <v>0</v>
      </c>
      <c r="W22" s="33" t="e">
        <f>$W$11*'Biểu 2b'!#REF!</f>
        <v>#REF!</v>
      </c>
      <c r="X22" s="33"/>
      <c r="Y22" s="33" t="e">
        <f>$Y$11*'Biểu 2b'!#REF!</f>
        <v>#REF!</v>
      </c>
      <c r="Z22" s="33"/>
      <c r="AA22" s="33"/>
      <c r="AB22" s="33" t="e">
        <f>$AB$11*'Biểu 2b'!#REF!</f>
        <v>#REF!</v>
      </c>
      <c r="AC22" s="33" t="e">
        <f>$AC$11*'Biểu 2b'!#REF!</f>
        <v>#REF!</v>
      </c>
      <c r="AD22" s="33"/>
      <c r="AE22" s="33"/>
      <c r="AF22" s="33"/>
      <c r="AG22" s="33" t="e">
        <f>$AG$11*'Biểu 2b'!#REF!</f>
        <v>#REF!</v>
      </c>
      <c r="AH22" s="33">
        <f t="shared" si="11"/>
        <v>0</v>
      </c>
      <c r="AI22" s="33" t="e">
        <f t="shared" si="12"/>
        <v>#REF!</v>
      </c>
      <c r="AJ22" s="33"/>
      <c r="AK22" s="33" t="e">
        <f>$AK$11*'Biểu 2b'!#REF!</f>
        <v>#REF!</v>
      </c>
      <c r="AL22" s="33"/>
      <c r="AM22" s="33" t="e">
        <f>$AM$11*'Biểu 2b'!#REF!</f>
        <v>#REF!</v>
      </c>
      <c r="AN22" s="33">
        <f t="shared" si="13"/>
        <v>0</v>
      </c>
      <c r="AO22" s="33" t="e">
        <f t="shared" si="14"/>
        <v>#REF!</v>
      </c>
      <c r="AP22" s="34"/>
      <c r="AQ22" s="34" t="e">
        <f>$AQ$11*'Biểu 2b'!#REF!</f>
        <v>#REF!</v>
      </c>
      <c r="AR22" s="34"/>
      <c r="AS22" s="34" t="e">
        <f>$AS$11*'Biểu 2b'!#REF!</f>
        <v>#REF!</v>
      </c>
      <c r="AT22" s="34"/>
      <c r="AU22" s="34" t="e">
        <f>$AU$11*'Biểu 2b'!#REF!</f>
        <v>#REF!</v>
      </c>
      <c r="AV22" s="35" t="e">
        <f t="shared" si="15"/>
        <v>#REF!</v>
      </c>
      <c r="AW22" s="35" t="e">
        <f t="shared" si="16"/>
        <v>#REF!</v>
      </c>
      <c r="AX22" s="35" t="e">
        <f t="shared" si="17"/>
        <v>#REF!</v>
      </c>
      <c r="AY22" s="36"/>
      <c r="AZ22" s="6"/>
      <c r="BA22" s="6"/>
      <c r="BB22" s="6"/>
    </row>
    <row r="23" spans="1:54" s="9" customFormat="1" ht="25.5">
      <c r="A23" s="31">
        <v>10</v>
      </c>
      <c r="B23" s="32" t="s">
        <v>16</v>
      </c>
      <c r="C23" s="33" t="e">
        <f t="shared" si="4"/>
        <v>#REF!</v>
      </c>
      <c r="D23" s="33" t="e">
        <f t="shared" si="5"/>
        <v>#REF!</v>
      </c>
      <c r="E23" s="33" t="e">
        <f t="shared" si="6"/>
        <v>#REF!</v>
      </c>
      <c r="F23" s="33" t="e">
        <f>$F$11*'Biểu 2b'!#REF!</f>
        <v>#REF!</v>
      </c>
      <c r="G23" s="33" t="e">
        <f>$G$11*'Biểu 2b'!#REF!</f>
        <v>#REF!</v>
      </c>
      <c r="H23" s="33" t="e">
        <f>$H$11*'Biểu 2b'!#REF!</f>
        <v>#REF!</v>
      </c>
      <c r="I23" s="33"/>
      <c r="J23" s="33" t="e">
        <f t="shared" si="7"/>
        <v>#REF!</v>
      </c>
      <c r="K23" s="33" t="e">
        <f t="shared" si="8"/>
        <v>#REF!</v>
      </c>
      <c r="L23" s="33"/>
      <c r="M23" s="33" t="e">
        <f>$M$11*'Biểu 2b'!#REF!</f>
        <v>#REF!</v>
      </c>
      <c r="N23" s="33" t="e">
        <f>$N$11*'Biểu 2b'!#REF!</f>
        <v>#REF!</v>
      </c>
      <c r="O23" s="33" t="e">
        <f>$O$11*'Biểu 2b'!#REF!</f>
        <v>#REF!</v>
      </c>
      <c r="P23" s="33" t="e">
        <f>$P$11*'Biểu 2b'!#REF!</f>
        <v>#REF!</v>
      </c>
      <c r="Q23" s="33" t="e">
        <f>$Q$11*'Biểu 2b'!#REF!</f>
        <v>#REF!</v>
      </c>
      <c r="R23" s="33" t="e">
        <f t="shared" si="9"/>
        <v>#REF!</v>
      </c>
      <c r="S23" s="33" t="e">
        <f t="shared" si="10"/>
        <v>#REF!</v>
      </c>
      <c r="T23" s="33" t="e">
        <f>$T$11*'Biểu 2b'!#REF!</f>
        <v>#REF!</v>
      </c>
      <c r="U23" s="33"/>
      <c r="V23" s="33">
        <f t="shared" si="3"/>
        <v>0</v>
      </c>
      <c r="W23" s="33" t="e">
        <f>$W$11*'Biểu 2b'!#REF!</f>
        <v>#REF!</v>
      </c>
      <c r="X23" s="33"/>
      <c r="Y23" s="33" t="e">
        <f>$Y$11*'Biểu 2b'!#REF!</f>
        <v>#REF!</v>
      </c>
      <c r="Z23" s="33"/>
      <c r="AA23" s="33"/>
      <c r="AB23" s="33" t="e">
        <f>$AB$11*'Biểu 2b'!#REF!</f>
        <v>#REF!</v>
      </c>
      <c r="AC23" s="33" t="e">
        <f>$AC$11*'Biểu 2b'!#REF!</f>
        <v>#REF!</v>
      </c>
      <c r="AD23" s="33"/>
      <c r="AE23" s="33"/>
      <c r="AF23" s="33"/>
      <c r="AG23" s="33" t="e">
        <f>$AG$11*'Biểu 2b'!#REF!</f>
        <v>#REF!</v>
      </c>
      <c r="AH23" s="33">
        <f t="shared" si="11"/>
        <v>0</v>
      </c>
      <c r="AI23" s="33" t="e">
        <f t="shared" si="12"/>
        <v>#REF!</v>
      </c>
      <c r="AJ23" s="33"/>
      <c r="AK23" s="33" t="e">
        <f>$AK$11*'Biểu 2b'!#REF!</f>
        <v>#REF!</v>
      </c>
      <c r="AL23" s="33"/>
      <c r="AM23" s="33" t="e">
        <f>$AM$11*'Biểu 2b'!#REF!</f>
        <v>#REF!</v>
      </c>
      <c r="AN23" s="33">
        <f t="shared" si="13"/>
        <v>0</v>
      </c>
      <c r="AO23" s="33" t="e">
        <f t="shared" si="14"/>
        <v>#REF!</v>
      </c>
      <c r="AP23" s="34"/>
      <c r="AQ23" s="34" t="e">
        <f>$AQ$11*'Biểu 2b'!#REF!</f>
        <v>#REF!</v>
      </c>
      <c r="AR23" s="34"/>
      <c r="AS23" s="34" t="e">
        <f>$AS$11*'Biểu 2b'!#REF!</f>
        <v>#REF!</v>
      </c>
      <c r="AT23" s="34"/>
      <c r="AU23" s="35" t="e">
        <f>$AU$11*'Biểu 2b'!#REF!</f>
        <v>#REF!</v>
      </c>
      <c r="AV23" s="35" t="e">
        <f t="shared" si="15"/>
        <v>#REF!</v>
      </c>
      <c r="AW23" s="35" t="e">
        <f t="shared" si="16"/>
        <v>#REF!</v>
      </c>
      <c r="AX23" s="35" t="e">
        <f t="shared" si="17"/>
        <v>#REF!</v>
      </c>
      <c r="AY23" s="36"/>
      <c r="AZ23" s="6"/>
      <c r="BA23" s="6"/>
      <c r="BB23" s="6"/>
    </row>
    <row r="24" spans="1:54" s="9" customFormat="1" ht="25.5" customHeight="1">
      <c r="A24" s="31">
        <v>11</v>
      </c>
      <c r="B24" s="32" t="s">
        <v>37</v>
      </c>
      <c r="C24" s="33">
        <f t="shared" si="4"/>
        <v>126758.42</v>
      </c>
      <c r="D24" s="33">
        <f t="shared" si="5"/>
        <v>8429.9600000000009</v>
      </c>
      <c r="E24" s="33">
        <f t="shared" si="6"/>
        <v>118328.45999999999</v>
      </c>
      <c r="F24" s="33"/>
      <c r="G24" s="33"/>
      <c r="H24" s="33"/>
      <c r="I24" s="33"/>
      <c r="J24" s="33">
        <f t="shared" si="7"/>
        <v>0</v>
      </c>
      <c r="K24" s="33">
        <f t="shared" si="8"/>
        <v>0</v>
      </c>
      <c r="L24" s="33"/>
      <c r="M24" s="33"/>
      <c r="N24" s="33"/>
      <c r="O24" s="33"/>
      <c r="P24" s="33"/>
      <c r="Q24" s="33"/>
      <c r="R24" s="33">
        <f t="shared" si="9"/>
        <v>0</v>
      </c>
      <c r="S24" s="33">
        <f t="shared" si="10"/>
        <v>79211.25</v>
      </c>
      <c r="T24" s="33"/>
      <c r="U24" s="33"/>
      <c r="V24" s="33">
        <f t="shared" si="3"/>
        <v>0</v>
      </c>
      <c r="W24" s="33">
        <v>12229.25</v>
      </c>
      <c r="X24" s="33"/>
      <c r="Y24" s="33"/>
      <c r="Z24" s="33"/>
      <c r="AA24" s="33">
        <v>66982</v>
      </c>
      <c r="AB24" s="33"/>
      <c r="AC24" s="33"/>
      <c r="AD24" s="33"/>
      <c r="AE24" s="33"/>
      <c r="AF24" s="33"/>
      <c r="AG24" s="33"/>
      <c r="AH24" s="33">
        <f t="shared" si="11"/>
        <v>8429.9600000000009</v>
      </c>
      <c r="AI24" s="33">
        <f t="shared" si="12"/>
        <v>2306.2000000000003</v>
      </c>
      <c r="AJ24" s="33">
        <v>8429.9600000000009</v>
      </c>
      <c r="AK24" s="33"/>
      <c r="AL24" s="33"/>
      <c r="AM24" s="33">
        <v>2306.2000000000003</v>
      </c>
      <c r="AN24" s="33">
        <f t="shared" si="13"/>
        <v>0</v>
      </c>
      <c r="AO24" s="33">
        <f t="shared" si="14"/>
        <v>36811.01</v>
      </c>
      <c r="AP24" s="34"/>
      <c r="AQ24" s="34">
        <v>21835.97</v>
      </c>
      <c r="AR24" s="34"/>
      <c r="AS24" s="34">
        <v>7367.9900000000007</v>
      </c>
      <c r="AT24" s="34"/>
      <c r="AU24" s="34">
        <v>7607.05</v>
      </c>
      <c r="AV24" s="35">
        <f t="shared" si="15"/>
        <v>8429.9600000000009</v>
      </c>
      <c r="AW24" s="35">
        <f t="shared" si="16"/>
        <v>118328.45999999999</v>
      </c>
      <c r="AX24" s="35">
        <f t="shared" si="17"/>
        <v>126758.42</v>
      </c>
      <c r="AY24" s="36"/>
      <c r="AZ24" s="6"/>
      <c r="BA24" s="6"/>
      <c r="BB24" s="6"/>
    </row>
    <row r="25" spans="1:54" s="9" customFormat="1" ht="25.5" customHeight="1">
      <c r="A25" s="31">
        <v>12</v>
      </c>
      <c r="B25" s="32" t="s">
        <v>38</v>
      </c>
      <c r="C25" s="33">
        <f t="shared" si="4"/>
        <v>85945</v>
      </c>
      <c r="D25" s="33">
        <f t="shared" si="5"/>
        <v>39985</v>
      </c>
      <c r="E25" s="33">
        <f t="shared" si="6"/>
        <v>45960</v>
      </c>
      <c r="F25" s="33"/>
      <c r="G25" s="33"/>
      <c r="H25" s="33"/>
      <c r="I25" s="33"/>
      <c r="J25" s="33">
        <f t="shared" si="7"/>
        <v>0</v>
      </c>
      <c r="K25" s="33">
        <f t="shared" si="8"/>
        <v>0</v>
      </c>
      <c r="L25" s="33"/>
      <c r="M25" s="33"/>
      <c r="N25" s="33"/>
      <c r="O25" s="33"/>
      <c r="P25" s="33">
        <v>10000</v>
      </c>
      <c r="Q25" s="33"/>
      <c r="R25" s="33">
        <f t="shared" si="9"/>
        <v>0</v>
      </c>
      <c r="S25" s="33">
        <f t="shared" si="10"/>
        <v>0</v>
      </c>
      <c r="T25" s="33"/>
      <c r="U25" s="33"/>
      <c r="V25" s="33">
        <f t="shared" si="3"/>
        <v>0</v>
      </c>
      <c r="W25" s="33"/>
      <c r="X25" s="33"/>
      <c r="Y25" s="33"/>
      <c r="Z25" s="33"/>
      <c r="AA25" s="33"/>
      <c r="AB25" s="33"/>
      <c r="AC25" s="33"/>
      <c r="AD25" s="33">
        <v>29985</v>
      </c>
      <c r="AE25" s="33">
        <v>45960</v>
      </c>
      <c r="AF25" s="33"/>
      <c r="AG25" s="33"/>
      <c r="AH25" s="33">
        <f t="shared" si="11"/>
        <v>0</v>
      </c>
      <c r="AI25" s="33">
        <f t="shared" si="12"/>
        <v>0</v>
      </c>
      <c r="AJ25" s="33"/>
      <c r="AK25" s="33"/>
      <c r="AL25" s="33"/>
      <c r="AM25" s="33"/>
      <c r="AN25" s="33">
        <f t="shared" si="13"/>
        <v>0</v>
      </c>
      <c r="AO25" s="33">
        <f t="shared" si="14"/>
        <v>0</v>
      </c>
      <c r="AP25" s="34"/>
      <c r="AQ25" s="34"/>
      <c r="AR25" s="34"/>
      <c r="AS25" s="34"/>
      <c r="AT25" s="34"/>
      <c r="AU25" s="34"/>
      <c r="AV25" s="35">
        <f t="shared" si="15"/>
        <v>39985</v>
      </c>
      <c r="AW25" s="35">
        <f t="shared" si="16"/>
        <v>45960</v>
      </c>
      <c r="AX25" s="35">
        <f t="shared" si="17"/>
        <v>85945</v>
      </c>
      <c r="AY25" s="36"/>
      <c r="AZ25" s="6"/>
      <c r="BA25" s="6"/>
      <c r="BB25" s="6"/>
    </row>
    <row r="26" spans="1:54" s="9" customFormat="1" ht="25.5" customHeight="1">
      <c r="A26" s="31">
        <v>13</v>
      </c>
      <c r="B26" s="32" t="s">
        <v>36</v>
      </c>
      <c r="C26" s="33">
        <f t="shared" si="4"/>
        <v>44131</v>
      </c>
      <c r="D26" s="33">
        <f t="shared" si="5"/>
        <v>44131</v>
      </c>
      <c r="E26" s="33">
        <f t="shared" si="6"/>
        <v>0</v>
      </c>
      <c r="F26" s="33"/>
      <c r="G26" s="33"/>
      <c r="H26" s="33"/>
      <c r="I26" s="33"/>
      <c r="J26" s="33">
        <f t="shared" si="7"/>
        <v>0</v>
      </c>
      <c r="K26" s="33">
        <f t="shared" si="8"/>
        <v>0</v>
      </c>
      <c r="L26" s="33"/>
      <c r="M26" s="33"/>
      <c r="N26" s="33"/>
      <c r="O26" s="33"/>
      <c r="P26" s="33"/>
      <c r="Q26" s="33"/>
      <c r="R26" s="33">
        <f t="shared" si="9"/>
        <v>0</v>
      </c>
      <c r="S26" s="33">
        <f t="shared" si="10"/>
        <v>0</v>
      </c>
      <c r="T26" s="33"/>
      <c r="U26" s="33"/>
      <c r="V26" s="33"/>
      <c r="W26" s="33"/>
      <c r="X26" s="33"/>
      <c r="Y26" s="33"/>
      <c r="Z26" s="33"/>
      <c r="AA26" s="33"/>
      <c r="AB26" s="33"/>
      <c r="AC26" s="33"/>
      <c r="AD26" s="33"/>
      <c r="AE26" s="33"/>
      <c r="AF26" s="33"/>
      <c r="AG26" s="33"/>
      <c r="AH26" s="33">
        <f t="shared" si="11"/>
        <v>0</v>
      </c>
      <c r="AI26" s="33">
        <f t="shared" si="12"/>
        <v>0</v>
      </c>
      <c r="AJ26" s="33"/>
      <c r="AK26" s="33"/>
      <c r="AL26" s="33"/>
      <c r="AM26" s="33"/>
      <c r="AN26" s="33">
        <f t="shared" si="13"/>
        <v>44131</v>
      </c>
      <c r="AO26" s="33">
        <f t="shared" si="14"/>
        <v>0</v>
      </c>
      <c r="AP26" s="34"/>
      <c r="AQ26" s="34"/>
      <c r="AR26" s="34">
        <v>44131</v>
      </c>
      <c r="AS26" s="34"/>
      <c r="AT26" s="34"/>
      <c r="AU26" s="34"/>
      <c r="AV26" s="35">
        <f t="shared" si="15"/>
        <v>44131</v>
      </c>
      <c r="AW26" s="35">
        <f t="shared" si="16"/>
        <v>0</v>
      </c>
      <c r="AX26" s="35">
        <f t="shared" si="17"/>
        <v>44131</v>
      </c>
      <c r="AY26" s="36"/>
      <c r="AZ26" s="6"/>
      <c r="BA26" s="6"/>
      <c r="BB26" s="6"/>
    </row>
    <row r="27" spans="1:54" s="9" customFormat="1" ht="25.5" customHeight="1">
      <c r="A27" s="31">
        <v>14</v>
      </c>
      <c r="B27" s="32" t="s">
        <v>42</v>
      </c>
      <c r="C27" s="33">
        <f t="shared" si="4"/>
        <v>64361.5</v>
      </c>
      <c r="D27" s="33">
        <f t="shared" si="5"/>
        <v>38786.5</v>
      </c>
      <c r="E27" s="33">
        <f t="shared" si="6"/>
        <v>25575</v>
      </c>
      <c r="F27" s="33"/>
      <c r="G27" s="33"/>
      <c r="H27" s="33"/>
      <c r="I27" s="33"/>
      <c r="J27" s="33">
        <f t="shared" si="7"/>
        <v>0</v>
      </c>
      <c r="K27" s="33">
        <f t="shared" si="8"/>
        <v>0</v>
      </c>
      <c r="L27" s="33"/>
      <c r="M27" s="33"/>
      <c r="N27" s="33"/>
      <c r="O27" s="33"/>
      <c r="P27" s="33"/>
      <c r="Q27" s="33"/>
      <c r="R27" s="33">
        <f t="shared" si="9"/>
        <v>0</v>
      </c>
      <c r="S27" s="33">
        <f t="shared" si="10"/>
        <v>0</v>
      </c>
      <c r="T27" s="33"/>
      <c r="U27" s="33"/>
      <c r="V27" s="33"/>
      <c r="W27" s="33"/>
      <c r="X27" s="33"/>
      <c r="Y27" s="33"/>
      <c r="Z27" s="33"/>
      <c r="AA27" s="33"/>
      <c r="AB27" s="33">
        <v>38786.5</v>
      </c>
      <c r="AC27" s="33">
        <v>25575</v>
      </c>
      <c r="AD27" s="33"/>
      <c r="AE27" s="33"/>
      <c r="AF27" s="33"/>
      <c r="AG27" s="33"/>
      <c r="AH27" s="33">
        <f t="shared" si="11"/>
        <v>0</v>
      </c>
      <c r="AI27" s="33">
        <f t="shared" si="12"/>
        <v>0</v>
      </c>
      <c r="AJ27" s="33"/>
      <c r="AK27" s="33"/>
      <c r="AL27" s="33"/>
      <c r="AM27" s="33"/>
      <c r="AN27" s="33">
        <f t="shared" si="13"/>
        <v>0</v>
      </c>
      <c r="AO27" s="33">
        <f t="shared" si="14"/>
        <v>0</v>
      </c>
      <c r="AP27" s="34"/>
      <c r="AQ27" s="34"/>
      <c r="AR27" s="34"/>
      <c r="AS27" s="34"/>
      <c r="AT27" s="34"/>
      <c r="AU27" s="34"/>
      <c r="AV27" s="35">
        <f t="shared" si="15"/>
        <v>38786.5</v>
      </c>
      <c r="AW27" s="35">
        <f t="shared" si="16"/>
        <v>25575</v>
      </c>
      <c r="AX27" s="35">
        <f t="shared" si="17"/>
        <v>64361.5</v>
      </c>
      <c r="AY27" s="36"/>
      <c r="AZ27" s="6"/>
      <c r="BA27" s="6"/>
      <c r="BB27" s="6"/>
    </row>
    <row r="28" spans="1:54" s="9" customFormat="1" ht="34.5" customHeight="1">
      <c r="A28" s="31">
        <v>15</v>
      </c>
      <c r="B28" s="32" t="s">
        <v>43</v>
      </c>
      <c r="C28" s="33">
        <f t="shared" si="4"/>
        <v>173620</v>
      </c>
      <c r="D28" s="33">
        <f t="shared" si="5"/>
        <v>100584.5</v>
      </c>
      <c r="E28" s="33">
        <f t="shared" si="6"/>
        <v>73035.5</v>
      </c>
      <c r="F28" s="33"/>
      <c r="G28" s="33"/>
      <c r="H28" s="33"/>
      <c r="I28" s="33"/>
      <c r="J28" s="33">
        <f t="shared" si="7"/>
        <v>0</v>
      </c>
      <c r="K28" s="33">
        <f t="shared" si="8"/>
        <v>0</v>
      </c>
      <c r="L28" s="33"/>
      <c r="M28" s="33"/>
      <c r="N28" s="33"/>
      <c r="O28" s="33"/>
      <c r="P28" s="33"/>
      <c r="Q28" s="33"/>
      <c r="R28" s="33">
        <f t="shared" si="9"/>
        <v>100584.5</v>
      </c>
      <c r="S28" s="33">
        <f t="shared" si="10"/>
        <v>73035.5</v>
      </c>
      <c r="T28" s="33">
        <v>100584.5</v>
      </c>
      <c r="U28" s="33">
        <v>48577</v>
      </c>
      <c r="V28" s="33"/>
      <c r="W28" s="33">
        <f>W8*50%</f>
        <v>24458.5</v>
      </c>
      <c r="X28" s="33"/>
      <c r="Y28" s="33"/>
      <c r="Z28" s="33"/>
      <c r="AA28" s="33"/>
      <c r="AB28" s="33"/>
      <c r="AC28" s="33"/>
      <c r="AD28" s="33"/>
      <c r="AE28" s="33"/>
      <c r="AF28" s="33"/>
      <c r="AG28" s="33"/>
      <c r="AH28" s="33">
        <f t="shared" si="11"/>
        <v>0</v>
      </c>
      <c r="AI28" s="33">
        <f t="shared" si="12"/>
        <v>0</v>
      </c>
      <c r="AJ28" s="33"/>
      <c r="AK28" s="33"/>
      <c r="AL28" s="33"/>
      <c r="AM28" s="33"/>
      <c r="AN28" s="33">
        <f t="shared" si="13"/>
        <v>0</v>
      </c>
      <c r="AO28" s="33">
        <f t="shared" si="14"/>
        <v>0</v>
      </c>
      <c r="AP28" s="34"/>
      <c r="AQ28" s="34"/>
      <c r="AR28" s="34"/>
      <c r="AS28" s="34"/>
      <c r="AT28" s="34"/>
      <c r="AU28" s="35"/>
      <c r="AV28" s="35">
        <f t="shared" si="15"/>
        <v>100584.5</v>
      </c>
      <c r="AW28" s="35">
        <f t="shared" si="16"/>
        <v>73035.5</v>
      </c>
      <c r="AX28" s="35">
        <f t="shared" si="17"/>
        <v>173620</v>
      </c>
      <c r="AY28" s="36"/>
      <c r="AZ28" s="6"/>
      <c r="BA28" s="6"/>
      <c r="BB28" s="6"/>
    </row>
    <row r="29" spans="1:54" s="9" customFormat="1" ht="25.5" customHeight="1">
      <c r="A29" s="31">
        <v>16</v>
      </c>
      <c r="B29" s="32" t="s">
        <v>44</v>
      </c>
      <c r="C29" s="33">
        <f t="shared" si="4"/>
        <v>13661.45</v>
      </c>
      <c r="D29" s="33">
        <f t="shared" si="5"/>
        <v>0</v>
      </c>
      <c r="E29" s="33">
        <f t="shared" si="6"/>
        <v>13661.45</v>
      </c>
      <c r="F29" s="33"/>
      <c r="G29" s="33"/>
      <c r="H29" s="33"/>
      <c r="I29" s="33"/>
      <c r="J29" s="33">
        <f t="shared" si="7"/>
        <v>0</v>
      </c>
      <c r="K29" s="33">
        <f t="shared" si="8"/>
        <v>0</v>
      </c>
      <c r="L29" s="33"/>
      <c r="M29" s="33"/>
      <c r="N29" s="33"/>
      <c r="O29" s="33"/>
      <c r="P29" s="33"/>
      <c r="Q29" s="33"/>
      <c r="R29" s="33">
        <f t="shared" si="9"/>
        <v>0</v>
      </c>
      <c r="S29" s="33">
        <f t="shared" si="10"/>
        <v>13661.45</v>
      </c>
      <c r="T29" s="33"/>
      <c r="U29" s="33"/>
      <c r="V29" s="33"/>
      <c r="W29" s="33"/>
      <c r="X29" s="33"/>
      <c r="Y29" s="33">
        <v>13661.45</v>
      </c>
      <c r="Z29" s="33"/>
      <c r="AA29" s="33"/>
      <c r="AB29" s="33"/>
      <c r="AC29" s="33"/>
      <c r="AD29" s="33"/>
      <c r="AE29" s="33"/>
      <c r="AF29" s="33"/>
      <c r="AG29" s="33"/>
      <c r="AH29" s="33">
        <f t="shared" si="11"/>
        <v>0</v>
      </c>
      <c r="AI29" s="33">
        <f t="shared" si="12"/>
        <v>0</v>
      </c>
      <c r="AJ29" s="33"/>
      <c r="AK29" s="33"/>
      <c r="AL29" s="33"/>
      <c r="AM29" s="33"/>
      <c r="AN29" s="33">
        <f t="shared" si="13"/>
        <v>0</v>
      </c>
      <c r="AO29" s="33">
        <f t="shared" si="14"/>
        <v>0</v>
      </c>
      <c r="AP29" s="34"/>
      <c r="AQ29" s="34"/>
      <c r="AR29" s="34"/>
      <c r="AS29" s="34"/>
      <c r="AT29" s="34"/>
      <c r="AU29" s="34"/>
      <c r="AV29" s="35">
        <f t="shared" si="15"/>
        <v>0</v>
      </c>
      <c r="AW29" s="35">
        <f t="shared" si="16"/>
        <v>13661.45</v>
      </c>
      <c r="AX29" s="35">
        <f t="shared" si="17"/>
        <v>13661.45</v>
      </c>
      <c r="AY29" s="36"/>
      <c r="AZ29" s="6"/>
      <c r="BA29" s="6"/>
      <c r="BB29" s="6"/>
    </row>
    <row r="30" spans="1:54" s="9" customFormat="1" ht="25.5" customHeight="1">
      <c r="A30" s="31">
        <v>17</v>
      </c>
      <c r="B30" s="32" t="s">
        <v>46</v>
      </c>
      <c r="C30" s="33">
        <f t="shared" si="4"/>
        <v>34708</v>
      </c>
      <c r="D30" s="33">
        <f t="shared" si="5"/>
        <v>0</v>
      </c>
      <c r="E30" s="33">
        <f t="shared" si="6"/>
        <v>34708</v>
      </c>
      <c r="F30" s="33"/>
      <c r="G30" s="33"/>
      <c r="H30" s="33"/>
      <c r="I30" s="33"/>
      <c r="J30" s="33">
        <f t="shared" si="7"/>
        <v>0</v>
      </c>
      <c r="K30" s="33">
        <f t="shared" si="8"/>
        <v>34708</v>
      </c>
      <c r="L30" s="33"/>
      <c r="M30" s="33"/>
      <c r="N30" s="33"/>
      <c r="O30" s="33">
        <v>34708</v>
      </c>
      <c r="P30" s="33"/>
      <c r="Q30" s="33"/>
      <c r="R30" s="33">
        <f t="shared" si="9"/>
        <v>0</v>
      </c>
      <c r="S30" s="33">
        <f t="shared" si="10"/>
        <v>0</v>
      </c>
      <c r="T30" s="33"/>
      <c r="U30" s="33"/>
      <c r="V30" s="33"/>
      <c r="W30" s="33"/>
      <c r="X30" s="33"/>
      <c r="Y30" s="33"/>
      <c r="Z30" s="33"/>
      <c r="AA30" s="33"/>
      <c r="AB30" s="33"/>
      <c r="AC30" s="33"/>
      <c r="AD30" s="33"/>
      <c r="AE30" s="33"/>
      <c r="AF30" s="33"/>
      <c r="AG30" s="33"/>
      <c r="AH30" s="33">
        <f t="shared" si="11"/>
        <v>0</v>
      </c>
      <c r="AI30" s="33">
        <f t="shared" si="12"/>
        <v>0</v>
      </c>
      <c r="AJ30" s="33"/>
      <c r="AK30" s="33"/>
      <c r="AL30" s="33"/>
      <c r="AM30" s="33"/>
      <c r="AN30" s="33">
        <f t="shared" si="13"/>
        <v>0</v>
      </c>
      <c r="AO30" s="33">
        <f t="shared" si="14"/>
        <v>0</v>
      </c>
      <c r="AP30" s="34"/>
      <c r="AQ30" s="34"/>
      <c r="AR30" s="34"/>
      <c r="AS30" s="34"/>
      <c r="AT30" s="34"/>
      <c r="AU30" s="34"/>
      <c r="AV30" s="35">
        <f t="shared" si="15"/>
        <v>0</v>
      </c>
      <c r="AW30" s="35">
        <f t="shared" si="16"/>
        <v>34708</v>
      </c>
      <c r="AX30" s="35">
        <f t="shared" si="17"/>
        <v>34708</v>
      </c>
      <c r="AY30" s="36"/>
      <c r="AZ30" s="6"/>
      <c r="BA30" s="6"/>
      <c r="BB30" s="6"/>
    </row>
    <row r="31" spans="1:54" s="9" customFormat="1" ht="25.5" customHeight="1">
      <c r="A31" s="31">
        <v>18</v>
      </c>
      <c r="B31" s="32" t="s">
        <v>41</v>
      </c>
      <c r="C31" s="33">
        <f t="shared" si="4"/>
        <v>39243.049999999996</v>
      </c>
      <c r="D31" s="33">
        <f t="shared" si="5"/>
        <v>0</v>
      </c>
      <c r="E31" s="33">
        <f t="shared" si="6"/>
        <v>39243.049999999996</v>
      </c>
      <c r="F31" s="33"/>
      <c r="G31" s="33"/>
      <c r="H31" s="33"/>
      <c r="I31" s="33"/>
      <c r="J31" s="33">
        <f t="shared" si="7"/>
        <v>0</v>
      </c>
      <c r="K31" s="33">
        <f t="shared" si="8"/>
        <v>0</v>
      </c>
      <c r="L31" s="33"/>
      <c r="M31" s="33"/>
      <c r="N31" s="33"/>
      <c r="O31" s="33"/>
      <c r="P31" s="33"/>
      <c r="Q31" s="33"/>
      <c r="R31" s="33">
        <f t="shared" si="9"/>
        <v>0</v>
      </c>
      <c r="S31" s="33">
        <f t="shared" si="10"/>
        <v>0</v>
      </c>
      <c r="T31" s="33"/>
      <c r="U31" s="33"/>
      <c r="V31" s="33"/>
      <c r="W31" s="33"/>
      <c r="X31" s="33"/>
      <c r="Y31" s="33"/>
      <c r="Z31" s="33"/>
      <c r="AA31" s="33"/>
      <c r="AB31" s="33"/>
      <c r="AC31" s="33"/>
      <c r="AD31" s="33"/>
      <c r="AE31" s="33"/>
      <c r="AF31" s="33"/>
      <c r="AG31" s="33">
        <v>39243.049999999996</v>
      </c>
      <c r="AH31" s="33">
        <f t="shared" si="11"/>
        <v>0</v>
      </c>
      <c r="AI31" s="33">
        <f t="shared" si="12"/>
        <v>0</v>
      </c>
      <c r="AJ31" s="33"/>
      <c r="AK31" s="33"/>
      <c r="AL31" s="33"/>
      <c r="AM31" s="33"/>
      <c r="AN31" s="33">
        <f t="shared" si="13"/>
        <v>0</v>
      </c>
      <c r="AO31" s="33">
        <f t="shared" si="14"/>
        <v>0</v>
      </c>
      <c r="AP31" s="34"/>
      <c r="AQ31" s="34"/>
      <c r="AR31" s="34"/>
      <c r="AS31" s="34"/>
      <c r="AT31" s="34"/>
      <c r="AU31" s="34"/>
      <c r="AV31" s="35">
        <f t="shared" si="15"/>
        <v>0</v>
      </c>
      <c r="AW31" s="35">
        <f t="shared" si="16"/>
        <v>39243.049999999996</v>
      </c>
      <c r="AX31" s="35">
        <f t="shared" si="17"/>
        <v>39243.049999999996</v>
      </c>
      <c r="AY31" s="36"/>
      <c r="AZ31" s="6"/>
      <c r="BA31" s="6"/>
      <c r="BB31" s="6"/>
    </row>
    <row r="32" spans="1:54" s="9" customFormat="1" ht="34.5" customHeight="1">
      <c r="A32" s="31">
        <v>19</v>
      </c>
      <c r="B32" s="32" t="s">
        <v>45</v>
      </c>
      <c r="C32" s="33">
        <f t="shared" si="4"/>
        <v>54645.8</v>
      </c>
      <c r="D32" s="33">
        <f t="shared" si="5"/>
        <v>0</v>
      </c>
      <c r="E32" s="33">
        <f t="shared" si="6"/>
        <v>54645.8</v>
      </c>
      <c r="F32" s="33"/>
      <c r="G32" s="33"/>
      <c r="H32" s="33"/>
      <c r="I32" s="33"/>
      <c r="J32" s="33">
        <f t="shared" si="7"/>
        <v>0</v>
      </c>
      <c r="K32" s="33">
        <f t="shared" si="8"/>
        <v>0</v>
      </c>
      <c r="L32" s="33"/>
      <c r="M32" s="33"/>
      <c r="N32" s="33"/>
      <c r="O32" s="33"/>
      <c r="P32" s="33"/>
      <c r="Q32" s="33"/>
      <c r="R32" s="33">
        <f t="shared" si="9"/>
        <v>0</v>
      </c>
      <c r="S32" s="33">
        <f t="shared" si="10"/>
        <v>54645.8</v>
      </c>
      <c r="T32" s="33"/>
      <c r="U32" s="33"/>
      <c r="V32" s="33"/>
      <c r="W32" s="33"/>
      <c r="X32" s="33"/>
      <c r="Y32" s="33">
        <v>54645.8</v>
      </c>
      <c r="Z32" s="33"/>
      <c r="AA32" s="33"/>
      <c r="AB32" s="33"/>
      <c r="AC32" s="33"/>
      <c r="AD32" s="33"/>
      <c r="AE32" s="33"/>
      <c r="AF32" s="33"/>
      <c r="AG32" s="33"/>
      <c r="AH32" s="33">
        <f t="shared" si="11"/>
        <v>0</v>
      </c>
      <c r="AI32" s="33">
        <f t="shared" si="12"/>
        <v>0</v>
      </c>
      <c r="AJ32" s="33"/>
      <c r="AK32" s="33"/>
      <c r="AL32" s="33"/>
      <c r="AM32" s="33"/>
      <c r="AN32" s="33">
        <f t="shared" si="13"/>
        <v>0</v>
      </c>
      <c r="AO32" s="33">
        <f t="shared" si="14"/>
        <v>0</v>
      </c>
      <c r="AP32" s="34"/>
      <c r="AQ32" s="34"/>
      <c r="AR32" s="34"/>
      <c r="AS32" s="34"/>
      <c r="AT32" s="34"/>
      <c r="AU32" s="35"/>
      <c r="AV32" s="35">
        <f t="shared" si="15"/>
        <v>0</v>
      </c>
      <c r="AW32" s="35">
        <f t="shared" si="16"/>
        <v>54645.8</v>
      </c>
      <c r="AX32" s="35">
        <f t="shared" si="17"/>
        <v>54645.8</v>
      </c>
      <c r="AY32" s="36"/>
      <c r="AZ32" s="6"/>
      <c r="BA32" s="6"/>
      <c r="BB32" s="6"/>
    </row>
    <row r="33" spans="1:47">
      <c r="A33" s="26"/>
      <c r="AP33" s="22"/>
      <c r="AT33" s="11"/>
    </row>
    <row r="34" spans="1:47">
      <c r="AT34" s="11"/>
    </row>
    <row r="35" spans="1:47">
      <c r="AU35" s="11"/>
    </row>
  </sheetData>
  <mergeCells count="79">
    <mergeCell ref="AA5:AA6"/>
    <mergeCell ref="M5:M6"/>
    <mergeCell ref="K5:K6"/>
    <mergeCell ref="U5:U6"/>
    <mergeCell ref="X5:X6"/>
    <mergeCell ref="J3:K4"/>
    <mergeCell ref="V5:V6"/>
    <mergeCell ref="P5:P6"/>
    <mergeCell ref="Q5:Q6"/>
    <mergeCell ref="T5:T6"/>
    <mergeCell ref="X4:Y4"/>
    <mergeCell ref="B3:B6"/>
    <mergeCell ref="C5:C6"/>
    <mergeCell ref="F5:F6"/>
    <mergeCell ref="G5:G6"/>
    <mergeCell ref="H5:H6"/>
    <mergeCell ref="F3:G4"/>
    <mergeCell ref="D5:E5"/>
    <mergeCell ref="H3:I4"/>
    <mergeCell ref="I5:I6"/>
    <mergeCell ref="A1:AY1"/>
    <mergeCell ref="A2:AY2"/>
    <mergeCell ref="L3:O3"/>
    <mergeCell ref="P3:Q4"/>
    <mergeCell ref="T3:AA3"/>
    <mergeCell ref="T4:U4"/>
    <mergeCell ref="A3:A6"/>
    <mergeCell ref="S5:S6"/>
    <mergeCell ref="C3:E4"/>
    <mergeCell ref="L4:M4"/>
    <mergeCell ref="AY3:AY6"/>
    <mergeCell ref="J5:J6"/>
    <mergeCell ref="N5:N6"/>
    <mergeCell ref="L5:L6"/>
    <mergeCell ref="AB5:AB6"/>
    <mergeCell ref="AC5:AC6"/>
    <mergeCell ref="AG5:AG6"/>
    <mergeCell ref="R3:S4"/>
    <mergeCell ref="N4:O4"/>
    <mergeCell ref="AF3:AG4"/>
    <mergeCell ref="R5:R6"/>
    <mergeCell ref="AE5:AE6"/>
    <mergeCell ref="AD5:AD6"/>
    <mergeCell ref="AF5:AF6"/>
    <mergeCell ref="W5:W6"/>
    <mergeCell ref="V4:W4"/>
    <mergeCell ref="Z5:Z6"/>
    <mergeCell ref="AD3:AE4"/>
    <mergeCell ref="AB3:AC4"/>
    <mergeCell ref="O5:O6"/>
    <mergeCell ref="Z4:AA4"/>
    <mergeCell ref="Y5:Y6"/>
    <mergeCell ref="AN3:AO4"/>
    <mergeCell ref="AP5:AP6"/>
    <mergeCell ref="AP4:AQ4"/>
    <mergeCell ref="AQ5:AQ6"/>
    <mergeCell ref="AH3:AI4"/>
    <mergeCell ref="AJ5:AJ6"/>
    <mergeCell ref="AI5:AI6"/>
    <mergeCell ref="AN5:AN6"/>
    <mergeCell ref="AO5:AO6"/>
    <mergeCell ref="AJ3:AM3"/>
    <mergeCell ref="AL5:AL6"/>
    <mergeCell ref="AH5:AH6"/>
    <mergeCell ref="AK5:AK6"/>
    <mergeCell ref="AJ4:AK4"/>
    <mergeCell ref="AL4:AM4"/>
    <mergeCell ref="AM5:AM6"/>
    <mergeCell ref="AT5:AT6"/>
    <mergeCell ref="AX3:AX6"/>
    <mergeCell ref="AW5:AW6"/>
    <mergeCell ref="AR4:AS4"/>
    <mergeCell ref="AR5:AR6"/>
    <mergeCell ref="AV3:AW4"/>
    <mergeCell ref="AP3:AU3"/>
    <mergeCell ref="AU5:AU6"/>
    <mergeCell ref="AV5:AV6"/>
    <mergeCell ref="AT4:AU4"/>
    <mergeCell ref="AS5:AS6"/>
  </mergeCells>
  <phoneticPr fontId="40" type="noConversion"/>
  <pageMargins left="0.11811023622047245" right="0.11811023622047245" top="0.55118110236220474" bottom="0.35433070866141736"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6"/>
  <sheetViews>
    <sheetView topLeftCell="A8" zoomScale="75" workbookViewId="0">
      <selection activeCell="B19" sqref="B19"/>
    </sheetView>
  </sheetViews>
  <sheetFormatPr defaultRowHeight="15.75"/>
  <cols>
    <col min="1" max="1" width="9.875" style="61" customWidth="1"/>
    <col min="2" max="2" width="61" style="61" customWidth="1"/>
    <col min="3" max="3" width="17.375" style="61" customWidth="1"/>
    <col min="4" max="4" width="17" style="61" customWidth="1"/>
    <col min="5" max="5" width="16.5" style="61" customWidth="1"/>
    <col min="6" max="6" width="30.5" style="85" customWidth="1"/>
    <col min="7" max="7" width="27.625" style="85" hidden="1" customWidth="1"/>
    <col min="8" max="8" width="28" style="61" hidden="1" customWidth="1"/>
    <col min="9" max="9" width="45.5" style="61" customWidth="1"/>
    <col min="10" max="10" width="18.75" style="61" customWidth="1"/>
    <col min="11" max="13" width="9" style="61"/>
    <col min="14" max="14" width="10.375" style="61" customWidth="1"/>
    <col min="15" max="16384" width="9" style="61"/>
  </cols>
  <sheetData>
    <row r="1" spans="1:16" ht="21" customHeight="1">
      <c r="F1" s="62" t="s">
        <v>72</v>
      </c>
      <c r="G1" s="62"/>
      <c r="H1" s="62" t="s">
        <v>72</v>
      </c>
    </row>
    <row r="2" spans="1:16" ht="23.25" customHeight="1">
      <c r="A2" s="297" t="s">
        <v>163</v>
      </c>
      <c r="B2" s="297"/>
      <c r="C2" s="297"/>
      <c r="D2" s="297"/>
      <c r="E2" s="297"/>
      <c r="F2" s="297"/>
      <c r="G2" s="108"/>
      <c r="H2" s="108"/>
    </row>
    <row r="3" spans="1:16" ht="45" customHeight="1">
      <c r="A3" s="297" t="s">
        <v>161</v>
      </c>
      <c r="B3" s="297"/>
      <c r="C3" s="297"/>
      <c r="D3" s="297"/>
      <c r="E3" s="297"/>
      <c r="F3" s="297"/>
      <c r="G3" s="108"/>
      <c r="H3" s="108"/>
    </row>
    <row r="4" spans="1:16" ht="23.25" customHeight="1">
      <c r="A4" s="299" t="str">
        <f>'Biểu 2b'!A3:Q3</f>
        <v>(Kèm theo Tờ trình số:               /TTr-UBND ngày             /8/2022 của UBND huyện Tuần Giáo)</v>
      </c>
      <c r="B4" s="299"/>
      <c r="C4" s="299"/>
      <c r="D4" s="299"/>
      <c r="E4" s="299"/>
      <c r="F4" s="299"/>
      <c r="G4" s="109"/>
      <c r="H4" s="109"/>
    </row>
    <row r="5" spans="1:16" ht="24" customHeight="1">
      <c r="F5" s="64" t="s">
        <v>101</v>
      </c>
      <c r="G5" s="63"/>
      <c r="H5" s="64" t="s">
        <v>101</v>
      </c>
    </row>
    <row r="6" spans="1:16" s="66" customFormat="1" ht="27" customHeight="1">
      <c r="A6" s="296" t="s">
        <v>104</v>
      </c>
      <c r="B6" s="296" t="s">
        <v>70</v>
      </c>
      <c r="C6" s="296" t="s">
        <v>105</v>
      </c>
      <c r="D6" s="296"/>
      <c r="E6" s="296"/>
      <c r="F6" s="296" t="s">
        <v>106</v>
      </c>
      <c r="G6" s="300" t="s">
        <v>3</v>
      </c>
      <c r="H6" s="296"/>
    </row>
    <row r="7" spans="1:16" s="66" customFormat="1" ht="27.75" customHeight="1">
      <c r="A7" s="296"/>
      <c r="B7" s="296"/>
      <c r="C7" s="296" t="s">
        <v>63</v>
      </c>
      <c r="D7" s="298" t="s">
        <v>107</v>
      </c>
      <c r="E7" s="298"/>
      <c r="F7" s="296"/>
      <c r="G7" s="301" t="s">
        <v>108</v>
      </c>
      <c r="H7" s="303" t="s">
        <v>109</v>
      </c>
    </row>
    <row r="8" spans="1:16" s="66" customFormat="1" ht="105" customHeight="1">
      <c r="A8" s="296"/>
      <c r="B8" s="296"/>
      <c r="C8" s="296"/>
      <c r="D8" s="65" t="s">
        <v>110</v>
      </c>
      <c r="E8" s="65" t="s">
        <v>120</v>
      </c>
      <c r="F8" s="296"/>
      <c r="G8" s="302"/>
      <c r="H8" s="304"/>
    </row>
    <row r="9" spans="1:16" s="68" customFormat="1" ht="32.25" customHeight="1">
      <c r="A9" s="67" t="s">
        <v>64</v>
      </c>
      <c r="B9" s="67" t="s">
        <v>65</v>
      </c>
      <c r="C9" s="67">
        <v>1</v>
      </c>
      <c r="D9" s="67">
        <v>2</v>
      </c>
      <c r="E9" s="67">
        <v>3</v>
      </c>
      <c r="F9" s="67">
        <v>4</v>
      </c>
      <c r="G9" s="111">
        <v>5</v>
      </c>
      <c r="H9" s="67">
        <v>6</v>
      </c>
    </row>
    <row r="10" spans="1:16" s="69" customFormat="1" ht="50.25" customHeight="1">
      <c r="A10" s="295" t="s">
        <v>111</v>
      </c>
      <c r="B10" s="295"/>
      <c r="C10" s="173">
        <f>SUM(C11,C19)</f>
        <v>21125</v>
      </c>
      <c r="D10" s="173">
        <f>SUM(D11,D19)</f>
        <v>20116</v>
      </c>
      <c r="E10" s="173">
        <f>SUM(E11,E19)</f>
        <v>1009</v>
      </c>
      <c r="F10" s="138"/>
      <c r="G10" s="106"/>
      <c r="H10" s="107"/>
    </row>
    <row r="11" spans="1:16" s="133" customFormat="1" ht="34.5" customHeight="1">
      <c r="A11" s="129" t="s">
        <v>1</v>
      </c>
      <c r="B11" s="130" t="s">
        <v>74</v>
      </c>
      <c r="C11" s="174">
        <f>SUM(C12:C18)</f>
        <v>19048</v>
      </c>
      <c r="D11" s="174">
        <f t="shared" ref="D11:E11" si="0">SUM(D12:D18)</f>
        <v>18139</v>
      </c>
      <c r="E11" s="174">
        <f t="shared" si="0"/>
        <v>909</v>
      </c>
      <c r="F11" s="129"/>
      <c r="G11" s="131"/>
      <c r="H11" s="132"/>
    </row>
    <row r="12" spans="1:16" s="120" customFormat="1" ht="28.5" customHeight="1">
      <c r="A12" s="121">
        <v>1</v>
      </c>
      <c r="B12" s="139" t="s">
        <v>76</v>
      </c>
      <c r="C12" s="175">
        <f t="shared" ref="C12:C18" si="1">SUM(D12:E12)</f>
        <v>1394</v>
      </c>
      <c r="D12" s="175">
        <f>'Biểu 2b'!C14</f>
        <v>1328</v>
      </c>
      <c r="E12" s="175">
        <f>'Biểu 2a '!E44</f>
        <v>66</v>
      </c>
      <c r="F12" s="123"/>
      <c r="G12" s="124"/>
      <c r="H12" s="125"/>
    </row>
    <row r="13" spans="1:16" s="120" customFormat="1" ht="28.5" customHeight="1">
      <c r="A13" s="121">
        <v>2</v>
      </c>
      <c r="B13" s="139" t="s">
        <v>79</v>
      </c>
      <c r="C13" s="175">
        <f t="shared" si="1"/>
        <v>6546</v>
      </c>
      <c r="D13" s="175">
        <f>'Biểu 2b'!C15</f>
        <v>6233</v>
      </c>
      <c r="E13" s="175">
        <f>'Biểu 2a '!E12+'Biểu 2a '!E13+'Biểu 2a '!E54+'Biểu 2a '!E51+'Biểu 2a '!E57+'Biểu 2a '!E61</f>
        <v>313</v>
      </c>
      <c r="F13" s="126"/>
      <c r="G13" s="127"/>
      <c r="H13" s="125"/>
    </row>
    <row r="14" spans="1:16" s="120" customFormat="1" ht="28.5" customHeight="1">
      <c r="A14" s="121">
        <v>3</v>
      </c>
      <c r="B14" s="140" t="s">
        <v>78</v>
      </c>
      <c r="C14" s="175">
        <f t="shared" si="1"/>
        <v>358</v>
      </c>
      <c r="D14" s="175">
        <f>'Biểu 2b'!C16</f>
        <v>340</v>
      </c>
      <c r="E14" s="175">
        <f>'Biểu 2a '!E46+'Biểu 2a '!E59</f>
        <v>18</v>
      </c>
      <c r="F14" s="121"/>
      <c r="G14" s="127"/>
      <c r="H14" s="125"/>
      <c r="I14" s="247"/>
      <c r="P14" s="119"/>
    </row>
    <row r="15" spans="1:16" s="120" customFormat="1" ht="28.5" customHeight="1">
      <c r="A15" s="121">
        <v>4</v>
      </c>
      <c r="B15" s="139" t="s">
        <v>196</v>
      </c>
      <c r="C15" s="175">
        <f t="shared" si="1"/>
        <v>421</v>
      </c>
      <c r="D15" s="175">
        <f>'Biểu 2b'!C17</f>
        <v>401</v>
      </c>
      <c r="E15" s="175">
        <f>'Biểu 2a '!E16</f>
        <v>20</v>
      </c>
      <c r="F15" s="121"/>
      <c r="G15" s="127"/>
      <c r="H15" s="125"/>
      <c r="I15" s="247"/>
      <c r="P15" s="128"/>
    </row>
    <row r="16" spans="1:16" s="120" customFormat="1" ht="28.5" customHeight="1">
      <c r="A16" s="121">
        <v>5</v>
      </c>
      <c r="B16" s="139" t="s">
        <v>77</v>
      </c>
      <c r="C16" s="175">
        <f t="shared" si="1"/>
        <v>3834</v>
      </c>
      <c r="D16" s="175">
        <f>'Biểu 2b'!C18</f>
        <v>3651</v>
      </c>
      <c r="E16" s="176">
        <f>'Biểu 2a '!E43+'Biểu 2a '!E41</f>
        <v>183</v>
      </c>
      <c r="F16" s="123"/>
      <c r="G16" s="127"/>
      <c r="H16" s="125"/>
      <c r="I16" s="247"/>
      <c r="P16" s="128"/>
    </row>
    <row r="17" spans="1:16" s="120" customFormat="1" ht="28.5" customHeight="1">
      <c r="A17" s="121">
        <v>6</v>
      </c>
      <c r="B17" s="122" t="s">
        <v>91</v>
      </c>
      <c r="C17" s="175">
        <f t="shared" si="1"/>
        <v>1299</v>
      </c>
      <c r="D17" s="175">
        <f>'Biểu 2b'!C19</f>
        <v>1238</v>
      </c>
      <c r="E17" s="176">
        <f>'Biểu 2a '!E48+'Biểu 2a '!E49</f>
        <v>61</v>
      </c>
      <c r="F17" s="126"/>
      <c r="G17" s="127"/>
      <c r="H17" s="125"/>
      <c r="P17" s="128"/>
    </row>
    <row r="18" spans="1:16" s="120" customFormat="1" ht="28.5" customHeight="1">
      <c r="A18" s="121">
        <v>7</v>
      </c>
      <c r="B18" s="122" t="s">
        <v>198</v>
      </c>
      <c r="C18" s="175">
        <f t="shared" si="1"/>
        <v>5196</v>
      </c>
      <c r="D18" s="175">
        <f>'Biểu 2b'!C20</f>
        <v>4948</v>
      </c>
      <c r="E18" s="176">
        <f>'Biểu 2a '!E17</f>
        <v>248</v>
      </c>
      <c r="F18" s="126"/>
      <c r="G18" s="127"/>
      <c r="H18" s="125"/>
      <c r="P18" s="128"/>
    </row>
    <row r="19" spans="1:16" s="133" customFormat="1" ht="30.75" customHeight="1">
      <c r="A19" s="134" t="s">
        <v>4</v>
      </c>
      <c r="B19" s="256" t="s">
        <v>75</v>
      </c>
      <c r="C19" s="177">
        <f>SUM(C20:C38)</f>
        <v>2077</v>
      </c>
      <c r="D19" s="177">
        <f>SUM(D20:D38)</f>
        <v>1977</v>
      </c>
      <c r="E19" s="177">
        <f>SUM(E20:E38)</f>
        <v>100</v>
      </c>
      <c r="F19" s="134"/>
      <c r="G19" s="135"/>
      <c r="H19" s="136"/>
      <c r="P19" s="137"/>
    </row>
    <row r="20" spans="1:16" s="120" customFormat="1" ht="28.5" customHeight="1">
      <c r="A20" s="121">
        <v>1</v>
      </c>
      <c r="B20" s="198" t="s">
        <v>178</v>
      </c>
      <c r="C20" s="175">
        <f t="shared" ref="C20:C38" si="2">SUM(D20:E20)</f>
        <v>117</v>
      </c>
      <c r="D20" s="176">
        <v>111</v>
      </c>
      <c r="E20" s="176">
        <f>'Biểu 2a '!E20</f>
        <v>6</v>
      </c>
      <c r="F20" s="121"/>
      <c r="G20" s="127"/>
      <c r="H20" s="125"/>
      <c r="P20" s="128"/>
    </row>
    <row r="21" spans="1:16" s="120" customFormat="1" ht="28.5" customHeight="1">
      <c r="A21" s="121">
        <v>2</v>
      </c>
      <c r="B21" s="198" t="s">
        <v>179</v>
      </c>
      <c r="C21" s="175">
        <f>SUM(D21:E21)</f>
        <v>117</v>
      </c>
      <c r="D21" s="176">
        <v>111</v>
      </c>
      <c r="E21" s="176">
        <f>'Biểu 2a '!E21</f>
        <v>6</v>
      </c>
      <c r="F21" s="121"/>
      <c r="G21" s="127"/>
      <c r="H21" s="125"/>
    </row>
    <row r="22" spans="1:16" s="120" customFormat="1" ht="28.5" customHeight="1">
      <c r="A22" s="121">
        <v>3</v>
      </c>
      <c r="B22" s="198" t="s">
        <v>180</v>
      </c>
      <c r="C22" s="175">
        <f t="shared" si="2"/>
        <v>117</v>
      </c>
      <c r="D22" s="176">
        <v>111</v>
      </c>
      <c r="E22" s="176">
        <f>'Biểu 2a '!E22</f>
        <v>6</v>
      </c>
      <c r="F22" s="121"/>
      <c r="G22" s="127"/>
      <c r="H22" s="125"/>
      <c r="P22" s="128"/>
    </row>
    <row r="23" spans="1:16" s="120" customFormat="1" ht="28.5" customHeight="1">
      <c r="A23" s="121">
        <v>4</v>
      </c>
      <c r="B23" s="198" t="s">
        <v>181</v>
      </c>
      <c r="C23" s="175">
        <f t="shared" si="2"/>
        <v>114</v>
      </c>
      <c r="D23" s="176">
        <v>109</v>
      </c>
      <c r="E23" s="176">
        <f>'Biểu 2a '!E23</f>
        <v>5</v>
      </c>
      <c r="F23" s="121"/>
      <c r="G23" s="127"/>
      <c r="H23" s="125"/>
    </row>
    <row r="24" spans="1:16" s="120" customFormat="1" ht="28.5" customHeight="1">
      <c r="A24" s="121">
        <v>5</v>
      </c>
      <c r="B24" s="198" t="s">
        <v>182</v>
      </c>
      <c r="C24" s="175">
        <f t="shared" si="2"/>
        <v>110</v>
      </c>
      <c r="D24" s="176">
        <v>105</v>
      </c>
      <c r="E24" s="176">
        <f>'Biểu 2a '!E24</f>
        <v>5</v>
      </c>
      <c r="F24" s="121"/>
      <c r="G24" s="127"/>
      <c r="H24" s="125"/>
    </row>
    <row r="25" spans="1:16" s="120" customFormat="1" ht="28.5" customHeight="1">
      <c r="A25" s="121">
        <v>6</v>
      </c>
      <c r="B25" s="198" t="s">
        <v>183</v>
      </c>
      <c r="C25" s="175">
        <f t="shared" si="2"/>
        <v>106</v>
      </c>
      <c r="D25" s="176">
        <v>101</v>
      </c>
      <c r="E25" s="176">
        <f>'Biểu 2a '!E25</f>
        <v>5</v>
      </c>
      <c r="F25" s="121"/>
      <c r="G25" s="127"/>
      <c r="H25" s="125"/>
    </row>
    <row r="26" spans="1:16" s="120" customFormat="1" ht="28.5" customHeight="1">
      <c r="A26" s="121">
        <v>7</v>
      </c>
      <c r="B26" s="199" t="s">
        <v>184</v>
      </c>
      <c r="C26" s="175">
        <f t="shared" si="2"/>
        <v>109</v>
      </c>
      <c r="D26" s="176">
        <v>104</v>
      </c>
      <c r="E26" s="176">
        <f>'Biểu 2a '!E26</f>
        <v>5</v>
      </c>
      <c r="F26" s="121"/>
      <c r="G26" s="127"/>
      <c r="H26" s="125"/>
    </row>
    <row r="27" spans="1:16" s="120" customFormat="1" ht="28.5" customHeight="1">
      <c r="A27" s="121">
        <v>8</v>
      </c>
      <c r="B27" s="198" t="s">
        <v>185</v>
      </c>
      <c r="C27" s="175">
        <f t="shared" si="2"/>
        <v>125</v>
      </c>
      <c r="D27" s="176">
        <v>119</v>
      </c>
      <c r="E27" s="176">
        <f>'Biểu 2a '!E27</f>
        <v>6</v>
      </c>
      <c r="F27" s="121"/>
      <c r="G27" s="127"/>
      <c r="H27" s="125"/>
    </row>
    <row r="28" spans="1:16" s="120" customFormat="1" ht="28.5" customHeight="1">
      <c r="A28" s="121">
        <v>9</v>
      </c>
      <c r="B28" s="198" t="s">
        <v>186</v>
      </c>
      <c r="C28" s="175">
        <f t="shared" si="2"/>
        <v>117</v>
      </c>
      <c r="D28" s="176">
        <v>111</v>
      </c>
      <c r="E28" s="176">
        <f>'Biểu 2a '!E28</f>
        <v>6</v>
      </c>
      <c r="F28" s="121"/>
      <c r="G28" s="127"/>
      <c r="H28" s="125"/>
    </row>
    <row r="29" spans="1:16" s="120" customFormat="1" ht="28.5" customHeight="1">
      <c r="A29" s="121">
        <v>10</v>
      </c>
      <c r="B29" s="198" t="s">
        <v>187</v>
      </c>
      <c r="C29" s="175">
        <f t="shared" si="2"/>
        <v>120</v>
      </c>
      <c r="D29" s="176">
        <v>114</v>
      </c>
      <c r="E29" s="176">
        <f>'Biểu 2a '!E29</f>
        <v>6</v>
      </c>
      <c r="F29" s="121"/>
      <c r="G29" s="127"/>
      <c r="H29" s="125"/>
    </row>
    <row r="30" spans="1:16" ht="30" customHeight="1">
      <c r="A30" s="121">
        <v>11</v>
      </c>
      <c r="B30" s="198" t="s">
        <v>188</v>
      </c>
      <c r="C30" s="248">
        <f t="shared" si="2"/>
        <v>112</v>
      </c>
      <c r="D30" s="249">
        <v>107</v>
      </c>
      <c r="E30" s="250">
        <f>'Biểu 2a '!E30</f>
        <v>5</v>
      </c>
      <c r="F30" s="251"/>
      <c r="G30" s="118"/>
      <c r="H30" s="84"/>
    </row>
    <row r="31" spans="1:16" ht="30" customHeight="1">
      <c r="A31" s="121">
        <v>12</v>
      </c>
      <c r="B31" s="198" t="s">
        <v>189</v>
      </c>
      <c r="C31" s="175">
        <f t="shared" si="2"/>
        <v>113</v>
      </c>
      <c r="D31" s="252">
        <v>108</v>
      </c>
      <c r="E31" s="176">
        <f>'Biểu 2a '!E31</f>
        <v>5</v>
      </c>
      <c r="F31" s="253"/>
    </row>
    <row r="32" spans="1:16" ht="30" customHeight="1">
      <c r="A32" s="121">
        <v>13</v>
      </c>
      <c r="B32" s="198" t="s">
        <v>190</v>
      </c>
      <c r="C32" s="175">
        <f t="shared" si="2"/>
        <v>120</v>
      </c>
      <c r="D32" s="252">
        <v>114</v>
      </c>
      <c r="E32" s="176">
        <f>'Biểu 2a '!E32</f>
        <v>6</v>
      </c>
      <c r="F32" s="253"/>
    </row>
    <row r="33" spans="1:6" ht="30" customHeight="1">
      <c r="A33" s="121">
        <v>14</v>
      </c>
      <c r="B33" s="198" t="s">
        <v>191</v>
      </c>
      <c r="C33" s="175">
        <f t="shared" si="2"/>
        <v>117</v>
      </c>
      <c r="D33" s="252">
        <v>111</v>
      </c>
      <c r="E33" s="176">
        <f>'Biểu 2a '!E33</f>
        <v>6</v>
      </c>
      <c r="F33" s="253"/>
    </row>
    <row r="34" spans="1:6" ht="30" customHeight="1">
      <c r="A34" s="121">
        <v>15</v>
      </c>
      <c r="B34" s="198" t="s">
        <v>192</v>
      </c>
      <c r="C34" s="175">
        <f t="shared" si="2"/>
        <v>118</v>
      </c>
      <c r="D34" s="252">
        <v>112</v>
      </c>
      <c r="E34" s="176">
        <f>'Biểu 2a '!E34</f>
        <v>6</v>
      </c>
      <c r="F34" s="253"/>
    </row>
    <row r="35" spans="1:6" ht="30" customHeight="1">
      <c r="A35" s="121">
        <v>16</v>
      </c>
      <c r="B35" s="198" t="s">
        <v>193</v>
      </c>
      <c r="C35" s="175">
        <f t="shared" si="2"/>
        <v>117</v>
      </c>
      <c r="D35" s="252">
        <v>111</v>
      </c>
      <c r="E35" s="176">
        <f>'Biểu 2a '!E35</f>
        <v>6</v>
      </c>
      <c r="F35" s="253"/>
    </row>
    <row r="36" spans="1:6" ht="30" customHeight="1">
      <c r="A36" s="121">
        <v>17</v>
      </c>
      <c r="B36" s="198" t="s">
        <v>194</v>
      </c>
      <c r="C36" s="175">
        <f t="shared" si="2"/>
        <v>114</v>
      </c>
      <c r="D36" s="252">
        <v>109</v>
      </c>
      <c r="E36" s="176">
        <f>'Biểu 2a '!E36</f>
        <v>5</v>
      </c>
      <c r="F36" s="253"/>
    </row>
    <row r="37" spans="1:6" ht="30" customHeight="1">
      <c r="A37" s="121">
        <v>18</v>
      </c>
      <c r="B37" s="198" t="s">
        <v>195</v>
      </c>
      <c r="C37" s="175">
        <f t="shared" si="2"/>
        <v>114</v>
      </c>
      <c r="D37" s="252">
        <v>109</v>
      </c>
      <c r="E37" s="176">
        <f>'Biểu 2a '!E37</f>
        <v>5</v>
      </c>
      <c r="F37" s="253"/>
    </row>
    <row r="38" spans="1:6" ht="30" customHeight="1">
      <c r="A38" s="121">
        <v>19</v>
      </c>
      <c r="B38" s="201" t="s">
        <v>177</v>
      </c>
      <c r="C38" s="254">
        <f t="shared" si="2"/>
        <v>0</v>
      </c>
      <c r="D38" s="219" t="s">
        <v>112</v>
      </c>
      <c r="E38" s="219" t="s">
        <v>112</v>
      </c>
      <c r="F38" s="255"/>
    </row>
    <row r="39" spans="1:6" ht="16.5">
      <c r="A39" s="105"/>
      <c r="B39" s="105"/>
      <c r="C39" s="105"/>
      <c r="D39" s="105"/>
      <c r="E39" s="105"/>
    </row>
    <row r="40" spans="1:6" ht="16.5">
      <c r="A40" s="105"/>
      <c r="B40" s="105"/>
      <c r="C40" s="105"/>
      <c r="D40" s="105"/>
      <c r="E40" s="105"/>
    </row>
    <row r="41" spans="1:6" ht="16.5">
      <c r="A41" s="105"/>
      <c r="B41" s="105"/>
      <c r="C41" s="105"/>
      <c r="D41" s="105"/>
      <c r="E41" s="105"/>
    </row>
    <row r="42" spans="1:6" ht="16.5">
      <c r="A42" s="105"/>
      <c r="B42" s="105"/>
      <c r="C42" s="105"/>
      <c r="D42" s="105"/>
      <c r="E42" s="105"/>
    </row>
    <row r="43" spans="1:6" ht="16.5">
      <c r="A43" s="105"/>
      <c r="B43" s="105"/>
      <c r="C43" s="105"/>
      <c r="D43" s="105"/>
      <c r="E43" s="105"/>
    </row>
    <row r="44" spans="1:6" ht="16.5">
      <c r="A44" s="105"/>
      <c r="B44" s="105"/>
      <c r="C44" s="105"/>
      <c r="D44" s="105"/>
      <c r="E44" s="105"/>
    </row>
    <row r="45" spans="1:6" ht="16.5">
      <c r="A45" s="105"/>
      <c r="B45" s="105"/>
      <c r="C45" s="105"/>
      <c r="D45" s="105"/>
      <c r="E45" s="105"/>
    </row>
    <row r="46" spans="1:6" ht="16.5">
      <c r="A46" s="105"/>
      <c r="B46" s="105"/>
      <c r="C46" s="105"/>
      <c r="D46" s="105"/>
      <c r="E46" s="105"/>
    </row>
    <row r="47" spans="1:6" ht="16.5">
      <c r="A47" s="105"/>
      <c r="B47" s="105"/>
      <c r="C47" s="105"/>
      <c r="D47" s="105"/>
      <c r="E47" s="105"/>
    </row>
    <row r="48" spans="1:6" ht="16.5">
      <c r="A48" s="105"/>
      <c r="B48" s="105"/>
      <c r="C48" s="105"/>
      <c r="D48" s="105"/>
      <c r="E48" s="105"/>
    </row>
    <row r="49" spans="1:5" ht="16.5">
      <c r="A49" s="105"/>
      <c r="B49" s="105"/>
      <c r="C49" s="105"/>
      <c r="D49" s="105"/>
      <c r="E49" s="105"/>
    </row>
    <row r="50" spans="1:5" ht="16.5">
      <c r="A50" s="105"/>
      <c r="B50" s="105"/>
      <c r="C50" s="105"/>
      <c r="D50" s="105"/>
      <c r="E50" s="105"/>
    </row>
    <row r="51" spans="1:5" ht="16.5">
      <c r="A51" s="105"/>
      <c r="B51" s="105"/>
      <c r="C51" s="105"/>
      <c r="D51" s="105"/>
      <c r="E51" s="105"/>
    </row>
    <row r="52" spans="1:5" ht="16.5">
      <c r="A52" s="105"/>
      <c r="B52" s="105"/>
      <c r="C52" s="105"/>
      <c r="D52" s="105"/>
      <c r="E52" s="105"/>
    </row>
    <row r="53" spans="1:5" ht="16.5">
      <c r="A53" s="105"/>
      <c r="B53" s="105"/>
      <c r="C53" s="105"/>
      <c r="D53" s="105"/>
      <c r="E53" s="105"/>
    </row>
    <row r="54" spans="1:5" ht="16.5">
      <c r="A54" s="105"/>
      <c r="B54" s="105"/>
      <c r="C54" s="105"/>
      <c r="D54" s="105"/>
      <c r="E54" s="105"/>
    </row>
    <row r="55" spans="1:5" ht="16.5">
      <c r="A55" s="105"/>
      <c r="B55" s="105"/>
      <c r="C55" s="105"/>
      <c r="D55" s="105"/>
      <c r="E55" s="105"/>
    </row>
    <row r="56" spans="1:5" ht="16.5">
      <c r="A56" s="105"/>
      <c r="B56" s="105"/>
      <c r="C56" s="105"/>
      <c r="D56" s="105"/>
      <c r="E56" s="105"/>
    </row>
    <row r="57" spans="1:5" ht="16.5">
      <c r="A57" s="105"/>
      <c r="B57" s="105"/>
      <c r="C57" s="105"/>
      <c r="D57" s="105"/>
      <c r="E57" s="105"/>
    </row>
    <row r="58" spans="1:5" ht="16.5">
      <c r="A58" s="105"/>
      <c r="B58" s="105"/>
      <c r="C58" s="105"/>
      <c r="D58" s="105"/>
      <c r="E58" s="105"/>
    </row>
    <row r="59" spans="1:5" ht="16.5">
      <c r="A59" s="105"/>
      <c r="B59" s="105"/>
      <c r="C59" s="105"/>
      <c r="D59" s="105"/>
      <c r="E59" s="105"/>
    </row>
    <row r="60" spans="1:5" ht="16.5">
      <c r="A60" s="105"/>
      <c r="B60" s="105"/>
      <c r="C60" s="105"/>
      <c r="D60" s="105"/>
      <c r="E60" s="105"/>
    </row>
    <row r="61" spans="1:5" ht="16.5">
      <c r="A61" s="105"/>
      <c r="B61" s="105"/>
      <c r="C61" s="105"/>
      <c r="D61" s="105"/>
      <c r="E61" s="105"/>
    </row>
    <row r="62" spans="1:5" ht="16.5">
      <c r="A62" s="105"/>
      <c r="B62" s="105"/>
      <c r="C62" s="105"/>
      <c r="D62" s="105"/>
      <c r="E62" s="105"/>
    </row>
    <row r="63" spans="1:5" ht="16.5">
      <c r="A63" s="105"/>
      <c r="B63" s="105"/>
      <c r="C63" s="105"/>
      <c r="D63" s="105"/>
      <c r="E63" s="105"/>
    </row>
    <row r="64" spans="1:5" ht="16.5">
      <c r="A64" s="105"/>
      <c r="B64" s="105"/>
      <c r="C64" s="105"/>
      <c r="D64" s="105"/>
      <c r="E64" s="105"/>
    </row>
    <row r="65" spans="1:5" ht="16.5">
      <c r="A65" s="105"/>
      <c r="B65" s="105"/>
      <c r="C65" s="105"/>
      <c r="D65" s="105"/>
      <c r="E65" s="105"/>
    </row>
    <row r="66" spans="1:5" ht="16.5">
      <c r="A66" s="105"/>
      <c r="B66" s="105"/>
      <c r="C66" s="105"/>
      <c r="D66" s="105"/>
      <c r="E66" s="105"/>
    </row>
    <row r="67" spans="1:5" ht="16.5">
      <c r="A67" s="105"/>
      <c r="B67" s="105"/>
      <c r="C67" s="105"/>
      <c r="D67" s="105"/>
      <c r="E67" s="105"/>
    </row>
    <row r="68" spans="1:5" ht="16.5">
      <c r="A68" s="105"/>
      <c r="B68" s="105"/>
      <c r="C68" s="105"/>
      <c r="D68" s="105"/>
      <c r="E68" s="105"/>
    </row>
    <row r="69" spans="1:5" ht="16.5">
      <c r="A69" s="105"/>
      <c r="B69" s="105"/>
      <c r="C69" s="105"/>
      <c r="D69" s="105"/>
      <c r="E69" s="105"/>
    </row>
    <row r="70" spans="1:5" ht="16.5">
      <c r="A70" s="105"/>
      <c r="B70" s="105"/>
      <c r="C70" s="105"/>
      <c r="D70" s="105"/>
      <c r="E70" s="105"/>
    </row>
    <row r="71" spans="1:5" ht="16.5">
      <c r="A71" s="105"/>
      <c r="B71" s="105"/>
      <c r="C71" s="105"/>
      <c r="D71" s="105"/>
      <c r="E71" s="105"/>
    </row>
    <row r="72" spans="1:5" ht="16.5">
      <c r="A72" s="105"/>
      <c r="B72" s="105"/>
      <c r="C72" s="105"/>
      <c r="D72" s="105"/>
      <c r="E72" s="105"/>
    </row>
    <row r="73" spans="1:5" ht="16.5">
      <c r="A73" s="105"/>
      <c r="B73" s="105"/>
      <c r="C73" s="105"/>
      <c r="D73" s="105"/>
      <c r="E73" s="105"/>
    </row>
    <row r="74" spans="1:5" ht="16.5">
      <c r="A74" s="105"/>
      <c r="B74" s="105"/>
      <c r="C74" s="105"/>
      <c r="D74" s="105"/>
      <c r="E74" s="105"/>
    </row>
    <row r="75" spans="1:5" ht="16.5">
      <c r="A75" s="105"/>
      <c r="B75" s="105"/>
      <c r="C75" s="105"/>
      <c r="D75" s="105"/>
      <c r="E75" s="105"/>
    </row>
    <row r="76" spans="1:5" ht="16.5">
      <c r="A76" s="105"/>
      <c r="B76" s="105"/>
      <c r="C76" s="105"/>
      <c r="D76" s="105"/>
      <c r="E76" s="105"/>
    </row>
    <row r="77" spans="1:5" ht="16.5">
      <c r="A77" s="105"/>
      <c r="B77" s="105"/>
      <c r="C77" s="105"/>
      <c r="D77" s="105"/>
      <c r="E77" s="105"/>
    </row>
    <row r="78" spans="1:5" ht="16.5">
      <c r="A78" s="105"/>
      <c r="B78" s="105"/>
      <c r="C78" s="105"/>
      <c r="D78" s="105"/>
      <c r="E78" s="105"/>
    </row>
    <row r="79" spans="1:5" ht="16.5">
      <c r="A79" s="105"/>
      <c r="B79" s="105"/>
      <c r="C79" s="105"/>
      <c r="D79" s="105"/>
      <c r="E79" s="105"/>
    </row>
    <row r="80" spans="1:5" ht="16.5">
      <c r="A80" s="105"/>
      <c r="B80" s="105"/>
      <c r="C80" s="105"/>
      <c r="D80" s="105"/>
      <c r="E80" s="105"/>
    </row>
    <row r="81" spans="1:5" ht="16.5">
      <c r="A81" s="105"/>
      <c r="B81" s="105"/>
      <c r="C81" s="105"/>
      <c r="D81" s="105"/>
      <c r="E81" s="105"/>
    </row>
    <row r="82" spans="1:5" ht="16.5">
      <c r="A82" s="105"/>
      <c r="B82" s="105"/>
      <c r="C82" s="105"/>
      <c r="D82" s="105"/>
      <c r="E82" s="105"/>
    </row>
    <row r="83" spans="1:5" ht="16.5">
      <c r="A83" s="105"/>
      <c r="B83" s="105"/>
      <c r="C83" s="105"/>
      <c r="D83" s="105"/>
      <c r="E83" s="105"/>
    </row>
    <row r="84" spans="1:5" ht="16.5">
      <c r="A84" s="105"/>
      <c r="B84" s="105"/>
      <c r="C84" s="105"/>
      <c r="D84" s="105"/>
      <c r="E84" s="105"/>
    </row>
    <row r="85" spans="1:5" ht="16.5">
      <c r="A85" s="105"/>
      <c r="B85" s="105"/>
      <c r="C85" s="105"/>
      <c r="D85" s="105"/>
      <c r="E85" s="105"/>
    </row>
    <row r="86" spans="1:5" ht="16.5">
      <c r="A86" s="105"/>
      <c r="B86" s="105"/>
      <c r="C86" s="105"/>
      <c r="D86" s="105"/>
      <c r="E86" s="105"/>
    </row>
    <row r="87" spans="1:5" ht="16.5">
      <c r="A87" s="105"/>
      <c r="B87" s="105"/>
      <c r="C87" s="105"/>
      <c r="D87" s="105"/>
      <c r="E87" s="105"/>
    </row>
    <row r="88" spans="1:5" ht="16.5">
      <c r="A88" s="105"/>
      <c r="B88" s="105"/>
      <c r="C88" s="105"/>
      <c r="D88" s="105"/>
      <c r="E88" s="105"/>
    </row>
    <row r="89" spans="1:5" ht="16.5">
      <c r="A89" s="105"/>
      <c r="B89" s="105"/>
      <c r="C89" s="105"/>
      <c r="D89" s="105"/>
      <c r="E89" s="105"/>
    </row>
    <row r="90" spans="1:5" ht="16.5">
      <c r="A90" s="105"/>
      <c r="B90" s="105"/>
      <c r="C90" s="105"/>
      <c r="D90" s="105"/>
      <c r="E90" s="105"/>
    </row>
    <row r="91" spans="1:5" ht="16.5">
      <c r="A91" s="105"/>
      <c r="B91" s="105"/>
      <c r="C91" s="105"/>
      <c r="D91" s="105"/>
      <c r="E91" s="105"/>
    </row>
    <row r="92" spans="1:5" ht="16.5">
      <c r="A92" s="105"/>
      <c r="B92" s="105"/>
      <c r="C92" s="105"/>
      <c r="D92" s="105"/>
      <c r="E92" s="105"/>
    </row>
    <row r="93" spans="1:5" ht="16.5">
      <c r="A93" s="105"/>
      <c r="B93" s="105"/>
      <c r="C93" s="105"/>
      <c r="D93" s="105"/>
      <c r="E93" s="105"/>
    </row>
    <row r="94" spans="1:5" ht="16.5">
      <c r="A94" s="105"/>
      <c r="B94" s="105"/>
      <c r="C94" s="105"/>
      <c r="D94" s="105"/>
      <c r="E94" s="105"/>
    </row>
    <row r="95" spans="1:5" ht="16.5">
      <c r="A95" s="105"/>
      <c r="B95" s="105"/>
      <c r="C95" s="105"/>
      <c r="D95" s="105"/>
      <c r="E95" s="105"/>
    </row>
    <row r="96" spans="1:5" ht="16.5">
      <c r="A96" s="105"/>
      <c r="B96" s="105"/>
      <c r="C96" s="105"/>
      <c r="D96" s="105"/>
      <c r="E96" s="105"/>
    </row>
    <row r="97" spans="1:5" ht="16.5">
      <c r="A97" s="105"/>
      <c r="B97" s="105"/>
      <c r="C97" s="105"/>
      <c r="D97" s="105"/>
      <c r="E97" s="105"/>
    </row>
    <row r="98" spans="1:5" ht="16.5">
      <c r="A98" s="105"/>
      <c r="B98" s="105"/>
      <c r="C98" s="105"/>
      <c r="D98" s="105"/>
      <c r="E98" s="105"/>
    </row>
    <row r="99" spans="1:5" ht="16.5">
      <c r="A99" s="105"/>
      <c r="B99" s="105"/>
      <c r="C99" s="105"/>
      <c r="D99" s="105"/>
      <c r="E99" s="105"/>
    </row>
    <row r="100" spans="1:5" ht="16.5">
      <c r="A100" s="105"/>
      <c r="B100" s="105"/>
      <c r="C100" s="105"/>
      <c r="D100" s="105"/>
      <c r="E100" s="105"/>
    </row>
    <row r="101" spans="1:5" ht="16.5">
      <c r="A101" s="105"/>
      <c r="B101" s="105"/>
      <c r="C101" s="105"/>
      <c r="D101" s="105"/>
      <c r="E101" s="105"/>
    </row>
    <row r="102" spans="1:5" ht="16.5">
      <c r="A102" s="105"/>
      <c r="B102" s="105"/>
      <c r="C102" s="105"/>
      <c r="D102" s="105"/>
      <c r="E102" s="105"/>
    </row>
    <row r="103" spans="1:5" ht="16.5">
      <c r="A103" s="105"/>
      <c r="B103" s="105"/>
      <c r="C103" s="105"/>
      <c r="D103" s="105"/>
      <c r="E103" s="105"/>
    </row>
    <row r="104" spans="1:5" ht="16.5">
      <c r="A104" s="105"/>
      <c r="B104" s="105"/>
      <c r="C104" s="105"/>
      <c r="D104" s="105"/>
      <c r="E104" s="105"/>
    </row>
    <row r="105" spans="1:5" ht="16.5">
      <c r="A105" s="105"/>
      <c r="B105" s="105"/>
      <c r="C105" s="105"/>
      <c r="D105" s="105"/>
      <c r="E105" s="105"/>
    </row>
    <row r="106" spans="1:5" ht="16.5">
      <c r="A106" s="105"/>
      <c r="B106" s="105"/>
      <c r="C106" s="105"/>
      <c r="D106" s="105"/>
      <c r="E106" s="105"/>
    </row>
  </sheetData>
  <mergeCells count="13">
    <mergeCell ref="G6:H6"/>
    <mergeCell ref="A6:A8"/>
    <mergeCell ref="B6:B8"/>
    <mergeCell ref="C6:E6"/>
    <mergeCell ref="G7:G8"/>
    <mergeCell ref="H7:H8"/>
    <mergeCell ref="A10:B10"/>
    <mergeCell ref="F6:F8"/>
    <mergeCell ref="A2:F2"/>
    <mergeCell ref="A3:F3"/>
    <mergeCell ref="C7:C8"/>
    <mergeCell ref="D7:E7"/>
    <mergeCell ref="A4:F4"/>
  </mergeCells>
  <phoneticPr fontId="40" type="noConversion"/>
  <pageMargins left="0.6" right="0.2" top="0.59" bottom="0.26" header="0.59" footer="0.26"/>
  <pageSetup paperSize="9" scale="85"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38"/>
  <sheetViews>
    <sheetView tabSelected="1" zoomScale="75" workbookViewId="0">
      <selection activeCell="J10" sqref="J10"/>
    </sheetView>
  </sheetViews>
  <sheetFormatPr defaultRowHeight="15.75"/>
  <cols>
    <col min="1" max="1" width="9.875" style="61" customWidth="1"/>
    <col min="2" max="2" width="61" style="61" customWidth="1"/>
    <col min="3" max="3" width="17.375" style="61" customWidth="1"/>
    <col min="4" max="4" width="17" style="61" customWidth="1"/>
    <col min="5" max="5" width="16.5" style="61" customWidth="1"/>
    <col min="6" max="6" width="30.5" style="85" customWidth="1"/>
    <col min="7" max="7" width="27.625" style="85" hidden="1" customWidth="1"/>
    <col min="8" max="8" width="28" style="61" hidden="1" customWidth="1"/>
    <col min="9" max="9" width="45.5" style="61" hidden="1" customWidth="1"/>
    <col min="10" max="10" width="18.75" style="61" customWidth="1"/>
    <col min="11" max="13" width="9" style="61"/>
    <col min="14" max="14" width="10.375" style="61" customWidth="1"/>
    <col min="15" max="16384" width="9" style="61"/>
  </cols>
  <sheetData>
    <row r="1" spans="1:16" ht="21" customHeight="1">
      <c r="F1" s="62" t="s">
        <v>156</v>
      </c>
      <c r="G1" s="62"/>
      <c r="H1" s="62" t="s">
        <v>72</v>
      </c>
    </row>
    <row r="2" spans="1:16" ht="23.25" customHeight="1">
      <c r="A2" s="297" t="s">
        <v>103</v>
      </c>
      <c r="B2" s="297"/>
      <c r="C2" s="297"/>
      <c r="D2" s="297"/>
      <c r="E2" s="297"/>
      <c r="F2" s="297"/>
      <c r="G2" s="108"/>
      <c r="H2" s="108"/>
    </row>
    <row r="3" spans="1:16" ht="43.5" customHeight="1">
      <c r="A3" s="318" t="s">
        <v>203</v>
      </c>
      <c r="B3" s="318"/>
      <c r="C3" s="318"/>
      <c r="D3" s="318"/>
      <c r="E3" s="318"/>
      <c r="F3" s="318"/>
      <c r="G3" s="108"/>
      <c r="H3" s="108"/>
    </row>
    <row r="4" spans="1:16" ht="23.25" customHeight="1">
      <c r="A4" s="299" t="str">
        <f>'Biểu 2b'!A3:Q3</f>
        <v>(Kèm theo Tờ trình số:               /TTr-UBND ngày             /8/2022 của UBND huyện Tuần Giáo)</v>
      </c>
      <c r="B4" s="299"/>
      <c r="C4" s="299"/>
      <c r="D4" s="299"/>
      <c r="E4" s="299"/>
      <c r="F4" s="299"/>
      <c r="G4" s="109"/>
      <c r="H4" s="109"/>
    </row>
    <row r="5" spans="1:16" ht="24" customHeight="1">
      <c r="F5" s="64" t="s">
        <v>101</v>
      </c>
      <c r="G5" s="63"/>
      <c r="H5" s="64" t="s">
        <v>101</v>
      </c>
    </row>
    <row r="6" spans="1:16" s="66" customFormat="1" ht="27" customHeight="1">
      <c r="A6" s="296" t="s">
        <v>104</v>
      </c>
      <c r="B6" s="296" t="s">
        <v>70</v>
      </c>
      <c r="C6" s="296" t="s">
        <v>105</v>
      </c>
      <c r="D6" s="296"/>
      <c r="E6" s="296"/>
      <c r="F6" s="296" t="s">
        <v>106</v>
      </c>
      <c r="G6" s="300" t="s">
        <v>3</v>
      </c>
      <c r="H6" s="296"/>
    </row>
    <row r="7" spans="1:16" s="66" customFormat="1" ht="27.75" customHeight="1">
      <c r="A7" s="296"/>
      <c r="B7" s="296"/>
      <c r="C7" s="296" t="s">
        <v>63</v>
      </c>
      <c r="D7" s="298" t="s">
        <v>107</v>
      </c>
      <c r="E7" s="298"/>
      <c r="F7" s="296"/>
      <c r="G7" s="301" t="s">
        <v>108</v>
      </c>
      <c r="H7" s="303" t="s">
        <v>109</v>
      </c>
    </row>
    <row r="8" spans="1:16" s="66" customFormat="1" ht="105" customHeight="1">
      <c r="A8" s="296"/>
      <c r="B8" s="296"/>
      <c r="C8" s="296"/>
      <c r="D8" s="65" t="s">
        <v>110</v>
      </c>
      <c r="E8" s="65" t="s">
        <v>120</v>
      </c>
      <c r="F8" s="296"/>
      <c r="G8" s="302"/>
      <c r="H8" s="304"/>
    </row>
    <row r="9" spans="1:16" s="68" customFormat="1" ht="32.25" customHeight="1">
      <c r="A9" s="67" t="s">
        <v>64</v>
      </c>
      <c r="B9" s="67" t="s">
        <v>65</v>
      </c>
      <c r="C9" s="67">
        <v>1</v>
      </c>
      <c r="D9" s="67">
        <v>2</v>
      </c>
      <c r="E9" s="67">
        <v>3</v>
      </c>
      <c r="F9" s="67">
        <v>4</v>
      </c>
      <c r="G9" s="111">
        <v>5</v>
      </c>
      <c r="H9" s="67">
        <v>6</v>
      </c>
    </row>
    <row r="10" spans="1:16" s="69" customFormat="1" ht="54" customHeight="1">
      <c r="A10" s="320" t="s">
        <v>111</v>
      </c>
      <c r="B10" s="320"/>
      <c r="C10" s="181">
        <f>SUM(C11,C14,C18,C39,C45,C47,C50,C55)</f>
        <v>21125</v>
      </c>
      <c r="D10" s="181">
        <f>SUM(D11,D14,D18,D39,D45,D47,D50,D55)</f>
        <v>20116</v>
      </c>
      <c r="E10" s="181">
        <f>SUM(E11,E14,E18,E39,E45,E47,E50,E55)</f>
        <v>1009</v>
      </c>
      <c r="F10" s="225" t="s">
        <v>119</v>
      </c>
      <c r="G10" s="106"/>
      <c r="H10" s="107"/>
    </row>
    <row r="11" spans="1:16" s="70" customFormat="1" ht="45" customHeight="1">
      <c r="A11" s="95">
        <v>1</v>
      </c>
      <c r="B11" s="98" t="s">
        <v>56</v>
      </c>
      <c r="C11" s="182">
        <f>SUM(C12:C13)</f>
        <v>1038</v>
      </c>
      <c r="D11" s="182">
        <f>SUM(D12:D13)</f>
        <v>988</v>
      </c>
      <c r="E11" s="182">
        <f>SUM(E12:E13)</f>
        <v>50</v>
      </c>
      <c r="F11" s="96"/>
      <c r="G11" s="112"/>
      <c r="H11" s="97"/>
      <c r="I11" s="171"/>
      <c r="J11" s="234"/>
    </row>
    <row r="12" spans="1:16" ht="33" customHeight="1">
      <c r="A12" s="78" t="s">
        <v>112</v>
      </c>
      <c r="B12" s="99" t="s">
        <v>125</v>
      </c>
      <c r="C12" s="183">
        <f>SUM(D12:E12)</f>
        <v>140</v>
      </c>
      <c r="D12" s="183">
        <v>133</v>
      </c>
      <c r="E12" s="220">
        <f>ROUND(D12*5%,0)</f>
        <v>7</v>
      </c>
      <c r="F12" s="319" t="s">
        <v>158</v>
      </c>
      <c r="G12" s="113"/>
      <c r="H12" s="76"/>
      <c r="I12" s="170">
        <f>D12*5%</f>
        <v>6.65</v>
      </c>
    </row>
    <row r="13" spans="1:16" ht="33" customHeight="1">
      <c r="A13" s="78" t="s">
        <v>112</v>
      </c>
      <c r="B13" s="99" t="s">
        <v>0</v>
      </c>
      <c r="C13" s="183">
        <f>SUM(D13:E13)</f>
        <v>898</v>
      </c>
      <c r="D13" s="183">
        <v>855</v>
      </c>
      <c r="E13" s="220">
        <f>ROUND(D13*5%,0)</f>
        <v>43</v>
      </c>
      <c r="F13" s="319"/>
      <c r="G13" s="114"/>
      <c r="H13" s="76"/>
      <c r="I13" s="170">
        <f>D13*5%</f>
        <v>42.75</v>
      </c>
    </row>
    <row r="14" spans="1:16" s="70" customFormat="1" ht="64.5" customHeight="1">
      <c r="A14" s="75">
        <v>2</v>
      </c>
      <c r="B14" s="100" t="s">
        <v>121</v>
      </c>
      <c r="C14" s="184">
        <f>SUM(C15)</f>
        <v>5617</v>
      </c>
      <c r="D14" s="184">
        <f>SUM(D15)</f>
        <v>5349</v>
      </c>
      <c r="E14" s="184">
        <f>SUM(E15)</f>
        <v>268</v>
      </c>
      <c r="F14" s="87"/>
      <c r="G14" s="115"/>
      <c r="H14" s="81"/>
      <c r="P14" s="77"/>
    </row>
    <row r="15" spans="1:16" s="73" customFormat="1" ht="78.75" customHeight="1">
      <c r="A15" s="71" t="s">
        <v>129</v>
      </c>
      <c r="B15" s="91" t="s">
        <v>122</v>
      </c>
      <c r="C15" s="185">
        <f>SUM(C16:C17)</f>
        <v>5617</v>
      </c>
      <c r="D15" s="185">
        <f>SUM(D16:D17)</f>
        <v>5349</v>
      </c>
      <c r="E15" s="185">
        <f>SUM(E16:E17)</f>
        <v>268</v>
      </c>
      <c r="F15" s="89"/>
      <c r="G15" s="116"/>
      <c r="H15" s="72"/>
      <c r="P15" s="90"/>
    </row>
    <row r="16" spans="1:16" ht="33" customHeight="1">
      <c r="A16" s="78" t="s">
        <v>112</v>
      </c>
      <c r="B16" s="101" t="s">
        <v>123</v>
      </c>
      <c r="C16" s="183">
        <f>SUM(D16:E16)</f>
        <v>421</v>
      </c>
      <c r="D16" s="186">
        <v>401</v>
      </c>
      <c r="E16" s="220">
        <f>ROUND(D16*5%,0)</f>
        <v>20</v>
      </c>
      <c r="F16" s="193" t="s">
        <v>197</v>
      </c>
      <c r="G16" s="114"/>
      <c r="H16" s="76"/>
      <c r="I16" s="319" t="s">
        <v>126</v>
      </c>
      <c r="P16" s="80"/>
    </row>
    <row r="17" spans="1:16" ht="46.5" customHeight="1">
      <c r="A17" s="78" t="s">
        <v>112</v>
      </c>
      <c r="B17" s="101" t="s">
        <v>124</v>
      </c>
      <c r="C17" s="183">
        <f>SUM(D17:E17)</f>
        <v>5196</v>
      </c>
      <c r="D17" s="186">
        <v>4948</v>
      </c>
      <c r="E17" s="186">
        <v>248</v>
      </c>
      <c r="F17" s="193" t="s">
        <v>126</v>
      </c>
      <c r="G17" s="114"/>
      <c r="H17" s="76"/>
      <c r="I17" s="319"/>
      <c r="P17" s="80"/>
    </row>
    <row r="18" spans="1:16" s="70" customFormat="1" ht="51" customHeight="1">
      <c r="A18" s="75">
        <v>3</v>
      </c>
      <c r="B18" s="100" t="s">
        <v>127</v>
      </c>
      <c r="C18" s="184">
        <f>SUM(C19)</f>
        <v>2077</v>
      </c>
      <c r="D18" s="184">
        <f>SUM(D19)</f>
        <v>1977</v>
      </c>
      <c r="E18" s="184">
        <f>SUM(E19)</f>
        <v>100</v>
      </c>
      <c r="F18" s="87"/>
      <c r="G18" s="115"/>
      <c r="H18" s="81"/>
      <c r="P18" s="88"/>
    </row>
    <row r="19" spans="1:16" s="73" customFormat="1" ht="69" customHeight="1">
      <c r="A19" s="71" t="s">
        <v>113</v>
      </c>
      <c r="B19" s="91" t="s">
        <v>128</v>
      </c>
      <c r="C19" s="185">
        <f>SUM(C20:C38)</f>
        <v>2077</v>
      </c>
      <c r="D19" s="185">
        <f>SUM(D20:D38)</f>
        <v>1977</v>
      </c>
      <c r="E19" s="185">
        <f>SUM(E20:E38)</f>
        <v>100</v>
      </c>
      <c r="F19" s="192" t="s">
        <v>200</v>
      </c>
      <c r="G19" s="116"/>
      <c r="H19" s="72"/>
      <c r="J19" s="172"/>
      <c r="P19" s="90"/>
    </row>
    <row r="20" spans="1:16" ht="26.25" customHeight="1">
      <c r="A20" s="78" t="s">
        <v>112</v>
      </c>
      <c r="B20" s="221" t="s">
        <v>178</v>
      </c>
      <c r="C20" s="222">
        <f>D20+E20</f>
        <v>117</v>
      </c>
      <c r="D20" s="220">
        <f>'Biểu 2c'!J12</f>
        <v>111</v>
      </c>
      <c r="E20" s="220">
        <f>ROUND(D20*5%,0)</f>
        <v>6</v>
      </c>
      <c r="F20" s="74"/>
      <c r="G20" s="114"/>
      <c r="H20" s="76"/>
      <c r="I20" s="169"/>
      <c r="P20" s="80"/>
    </row>
    <row r="21" spans="1:16" ht="26.25" customHeight="1">
      <c r="A21" s="78" t="s">
        <v>112</v>
      </c>
      <c r="B21" s="198" t="s">
        <v>179</v>
      </c>
      <c r="C21" s="222">
        <f t="shared" ref="C21:C37" si="0">D21+E21</f>
        <v>117</v>
      </c>
      <c r="D21" s="220">
        <f>'Biểu 2c'!J13</f>
        <v>111</v>
      </c>
      <c r="E21" s="220">
        <f t="shared" ref="E21:E37" si="1">ROUND(D21*5%,0)</f>
        <v>6</v>
      </c>
      <c r="F21" s="192"/>
      <c r="G21" s="114"/>
      <c r="H21" s="76"/>
      <c r="I21" s="169"/>
      <c r="P21" s="80"/>
    </row>
    <row r="22" spans="1:16" ht="26.25" customHeight="1">
      <c r="A22" s="78" t="s">
        <v>112</v>
      </c>
      <c r="B22" s="198" t="s">
        <v>180</v>
      </c>
      <c r="C22" s="222">
        <f t="shared" si="0"/>
        <v>117</v>
      </c>
      <c r="D22" s="220">
        <f>'Biểu 2c'!J14</f>
        <v>111</v>
      </c>
      <c r="E22" s="220">
        <f t="shared" si="1"/>
        <v>6</v>
      </c>
      <c r="F22" s="192"/>
      <c r="G22" s="114"/>
      <c r="H22" s="76"/>
      <c r="I22" s="169"/>
      <c r="P22" s="80"/>
    </row>
    <row r="23" spans="1:16" ht="26.25" customHeight="1">
      <c r="A23" s="78" t="s">
        <v>112</v>
      </c>
      <c r="B23" s="198" t="s">
        <v>181</v>
      </c>
      <c r="C23" s="222">
        <f t="shared" si="0"/>
        <v>114</v>
      </c>
      <c r="D23" s="220">
        <f>'Biểu 2c'!J15</f>
        <v>109</v>
      </c>
      <c r="E23" s="220">
        <f t="shared" si="1"/>
        <v>5</v>
      </c>
      <c r="F23" s="192"/>
      <c r="G23" s="114"/>
      <c r="H23" s="76"/>
      <c r="I23" s="169"/>
      <c r="P23" s="80"/>
    </row>
    <row r="24" spans="1:16" ht="26.25" customHeight="1">
      <c r="A24" s="78" t="s">
        <v>112</v>
      </c>
      <c r="B24" s="198" t="s">
        <v>182</v>
      </c>
      <c r="C24" s="222">
        <f t="shared" si="0"/>
        <v>110</v>
      </c>
      <c r="D24" s="220">
        <f>'Biểu 2c'!J16</f>
        <v>105</v>
      </c>
      <c r="E24" s="220">
        <f t="shared" si="1"/>
        <v>5</v>
      </c>
      <c r="F24" s="192"/>
      <c r="G24" s="114"/>
      <c r="H24" s="76"/>
      <c r="I24" s="169"/>
      <c r="P24" s="80"/>
    </row>
    <row r="25" spans="1:16" ht="26.25" customHeight="1">
      <c r="A25" s="78" t="s">
        <v>112</v>
      </c>
      <c r="B25" s="198" t="s">
        <v>183</v>
      </c>
      <c r="C25" s="222">
        <f t="shared" si="0"/>
        <v>106</v>
      </c>
      <c r="D25" s="220">
        <f>'Biểu 2c'!J17</f>
        <v>101</v>
      </c>
      <c r="E25" s="220">
        <f t="shared" si="1"/>
        <v>5</v>
      </c>
      <c r="F25" s="192"/>
      <c r="G25" s="114"/>
      <c r="H25" s="76"/>
      <c r="I25" s="169"/>
      <c r="P25" s="80"/>
    </row>
    <row r="26" spans="1:16" ht="26.25" customHeight="1">
      <c r="A26" s="78" t="s">
        <v>112</v>
      </c>
      <c r="B26" s="199" t="s">
        <v>184</v>
      </c>
      <c r="C26" s="222">
        <f t="shared" si="0"/>
        <v>109</v>
      </c>
      <c r="D26" s="220">
        <f>'Biểu 2c'!J18</f>
        <v>104</v>
      </c>
      <c r="E26" s="220">
        <f t="shared" si="1"/>
        <v>5</v>
      </c>
      <c r="F26" s="192"/>
      <c r="G26" s="114"/>
      <c r="H26" s="76"/>
      <c r="I26" s="169"/>
      <c r="P26" s="80"/>
    </row>
    <row r="27" spans="1:16" ht="26.25" customHeight="1">
      <c r="A27" s="78" t="s">
        <v>112</v>
      </c>
      <c r="B27" s="198" t="s">
        <v>185</v>
      </c>
      <c r="C27" s="222">
        <f t="shared" si="0"/>
        <v>125</v>
      </c>
      <c r="D27" s="220">
        <f>'Biểu 2c'!J19</f>
        <v>119</v>
      </c>
      <c r="E27" s="220">
        <f t="shared" si="1"/>
        <v>6</v>
      </c>
      <c r="F27" s="192"/>
      <c r="G27" s="114"/>
      <c r="H27" s="76"/>
      <c r="I27" s="169"/>
      <c r="P27" s="80"/>
    </row>
    <row r="28" spans="1:16" ht="26.25" customHeight="1">
      <c r="A28" s="78" t="s">
        <v>112</v>
      </c>
      <c r="B28" s="198" t="s">
        <v>186</v>
      </c>
      <c r="C28" s="222">
        <f t="shared" si="0"/>
        <v>117</v>
      </c>
      <c r="D28" s="220">
        <f>'Biểu 2c'!J20</f>
        <v>111</v>
      </c>
      <c r="E28" s="220">
        <f t="shared" si="1"/>
        <v>6</v>
      </c>
      <c r="F28" s="192"/>
      <c r="G28" s="114"/>
      <c r="H28" s="76"/>
      <c r="I28" s="169"/>
      <c r="P28" s="80"/>
    </row>
    <row r="29" spans="1:16" ht="26.25" customHeight="1">
      <c r="A29" s="78" t="s">
        <v>112</v>
      </c>
      <c r="B29" s="198" t="s">
        <v>187</v>
      </c>
      <c r="C29" s="222">
        <f t="shared" si="0"/>
        <v>120</v>
      </c>
      <c r="D29" s="220">
        <f>'Biểu 2c'!J21</f>
        <v>114</v>
      </c>
      <c r="E29" s="220">
        <f t="shared" si="1"/>
        <v>6</v>
      </c>
      <c r="F29" s="192"/>
      <c r="G29" s="114"/>
      <c r="H29" s="76"/>
      <c r="I29" s="169"/>
      <c r="P29" s="80"/>
    </row>
    <row r="30" spans="1:16" ht="26.25" customHeight="1">
      <c r="A30" s="78" t="s">
        <v>112</v>
      </c>
      <c r="B30" s="198" t="s">
        <v>188</v>
      </c>
      <c r="C30" s="222">
        <f t="shared" si="0"/>
        <v>112</v>
      </c>
      <c r="D30" s="220">
        <f>'Biểu 2c'!J22</f>
        <v>107</v>
      </c>
      <c r="E30" s="220">
        <f t="shared" si="1"/>
        <v>5</v>
      </c>
      <c r="F30" s="74"/>
      <c r="G30" s="114"/>
      <c r="H30" s="76"/>
      <c r="I30" s="169"/>
    </row>
    <row r="31" spans="1:16" ht="26.25" customHeight="1">
      <c r="A31" s="78" t="s">
        <v>112</v>
      </c>
      <c r="B31" s="198" t="s">
        <v>189</v>
      </c>
      <c r="C31" s="222">
        <f t="shared" si="0"/>
        <v>113</v>
      </c>
      <c r="D31" s="220">
        <f>'Biểu 2c'!J23</f>
        <v>108</v>
      </c>
      <c r="E31" s="220">
        <f t="shared" si="1"/>
        <v>5</v>
      </c>
      <c r="F31" s="74"/>
      <c r="G31" s="114"/>
      <c r="H31" s="76"/>
      <c r="I31" s="169"/>
      <c r="P31" s="80"/>
    </row>
    <row r="32" spans="1:16" ht="26.25" customHeight="1">
      <c r="A32" s="78" t="s">
        <v>112</v>
      </c>
      <c r="B32" s="198" t="s">
        <v>190</v>
      </c>
      <c r="C32" s="222">
        <f t="shared" si="0"/>
        <v>120</v>
      </c>
      <c r="D32" s="220">
        <f>'Biểu 2c'!J24</f>
        <v>114</v>
      </c>
      <c r="E32" s="220">
        <f t="shared" si="1"/>
        <v>6</v>
      </c>
      <c r="F32" s="74"/>
      <c r="G32" s="114"/>
      <c r="H32" s="76"/>
      <c r="I32" s="169"/>
    </row>
    <row r="33" spans="1:10" ht="26.25" customHeight="1">
      <c r="A33" s="78" t="s">
        <v>112</v>
      </c>
      <c r="B33" s="198" t="s">
        <v>191</v>
      </c>
      <c r="C33" s="222">
        <f t="shared" si="0"/>
        <v>117</v>
      </c>
      <c r="D33" s="220">
        <f>'Biểu 2c'!J25</f>
        <v>111</v>
      </c>
      <c r="E33" s="220">
        <f t="shared" si="1"/>
        <v>6</v>
      </c>
      <c r="F33" s="74"/>
      <c r="G33" s="114"/>
      <c r="H33" s="76"/>
      <c r="I33" s="169"/>
    </row>
    <row r="34" spans="1:10" ht="26.25" customHeight="1">
      <c r="A34" s="78" t="s">
        <v>112</v>
      </c>
      <c r="B34" s="198" t="s">
        <v>192</v>
      </c>
      <c r="C34" s="222">
        <f t="shared" si="0"/>
        <v>118</v>
      </c>
      <c r="D34" s="220">
        <f>'Biểu 2c'!J26</f>
        <v>112</v>
      </c>
      <c r="E34" s="220">
        <f t="shared" si="1"/>
        <v>6</v>
      </c>
      <c r="F34" s="74"/>
      <c r="G34" s="114"/>
      <c r="H34" s="76"/>
      <c r="I34" s="169"/>
    </row>
    <row r="35" spans="1:10" ht="26.25" customHeight="1">
      <c r="A35" s="78" t="s">
        <v>112</v>
      </c>
      <c r="B35" s="198" t="s">
        <v>193</v>
      </c>
      <c r="C35" s="222">
        <f t="shared" si="0"/>
        <v>117</v>
      </c>
      <c r="D35" s="220">
        <f>'Biểu 2c'!J27</f>
        <v>111</v>
      </c>
      <c r="E35" s="220">
        <f t="shared" si="1"/>
        <v>6</v>
      </c>
      <c r="F35" s="74"/>
      <c r="G35" s="114"/>
      <c r="H35" s="76"/>
      <c r="I35" s="169"/>
    </row>
    <row r="36" spans="1:10" ht="26.25" customHeight="1">
      <c r="A36" s="78" t="s">
        <v>112</v>
      </c>
      <c r="B36" s="198" t="s">
        <v>194</v>
      </c>
      <c r="C36" s="222">
        <f t="shared" si="0"/>
        <v>114</v>
      </c>
      <c r="D36" s="220">
        <f>'Biểu 2c'!J28</f>
        <v>109</v>
      </c>
      <c r="E36" s="220">
        <f t="shared" si="1"/>
        <v>5</v>
      </c>
      <c r="F36" s="74"/>
      <c r="G36" s="114"/>
      <c r="H36" s="76"/>
      <c r="I36" s="169"/>
    </row>
    <row r="37" spans="1:10" ht="26.25" customHeight="1">
      <c r="A37" s="78" t="s">
        <v>112</v>
      </c>
      <c r="B37" s="214" t="s">
        <v>195</v>
      </c>
      <c r="C37" s="222">
        <f t="shared" si="0"/>
        <v>114</v>
      </c>
      <c r="D37" s="220">
        <f>'Biểu 2c'!J29</f>
        <v>109</v>
      </c>
      <c r="E37" s="220">
        <f t="shared" si="1"/>
        <v>5</v>
      </c>
      <c r="F37" s="74"/>
      <c r="G37" s="114"/>
      <c r="H37" s="76"/>
      <c r="I37" s="169"/>
    </row>
    <row r="38" spans="1:10" ht="26.25" customHeight="1">
      <c r="A38" s="213" t="s">
        <v>112</v>
      </c>
      <c r="B38" s="199" t="s">
        <v>177</v>
      </c>
      <c r="C38" s="222"/>
      <c r="D38" s="223" t="s">
        <v>112</v>
      </c>
      <c r="E38" s="224"/>
      <c r="F38" s="74"/>
      <c r="G38" s="114"/>
      <c r="H38" s="76"/>
      <c r="I38" s="169"/>
    </row>
    <row r="39" spans="1:10" s="70" customFormat="1" ht="48.75" customHeight="1">
      <c r="A39" s="75">
        <v>4</v>
      </c>
      <c r="B39" s="215" t="s">
        <v>130</v>
      </c>
      <c r="C39" s="184">
        <f>SUM(C40,C42)</f>
        <v>5228</v>
      </c>
      <c r="D39" s="184">
        <f>SUM(D40,D42)</f>
        <v>4979</v>
      </c>
      <c r="E39" s="184">
        <f>SUM(E40,E42)</f>
        <v>249</v>
      </c>
      <c r="F39" s="87"/>
      <c r="G39" s="115"/>
      <c r="H39" s="81"/>
    </row>
    <row r="40" spans="1:10" s="73" customFormat="1" ht="63.75" customHeight="1">
      <c r="A40" s="71" t="s">
        <v>114</v>
      </c>
      <c r="B40" s="102" t="s">
        <v>131</v>
      </c>
      <c r="C40" s="185">
        <f>SUM(C41)</f>
        <v>583</v>
      </c>
      <c r="D40" s="185">
        <f>SUM(D41)</f>
        <v>555</v>
      </c>
      <c r="E40" s="185">
        <f>SUM(E41)</f>
        <v>28</v>
      </c>
      <c r="F40" s="89"/>
      <c r="G40" s="116"/>
      <c r="H40" s="72"/>
    </row>
    <row r="41" spans="1:10" s="269" customFormat="1" ht="50.25" customHeight="1">
      <c r="A41" s="261" t="s">
        <v>112</v>
      </c>
      <c r="B41" s="262" t="s">
        <v>133</v>
      </c>
      <c r="C41" s="263">
        <f>SUM(D41:E41)</f>
        <v>583</v>
      </c>
      <c r="D41" s="264">
        <v>555</v>
      </c>
      <c r="E41" s="264">
        <f>ROUND(D41*5%,0)</f>
        <v>28</v>
      </c>
      <c r="F41" s="193" t="s">
        <v>116</v>
      </c>
      <c r="G41" s="266"/>
      <c r="H41" s="267"/>
      <c r="I41" s="265" t="s">
        <v>116</v>
      </c>
      <c r="J41" s="268"/>
    </row>
    <row r="42" spans="1:10" s="73" customFormat="1" ht="64.5" customHeight="1">
      <c r="A42" s="71" t="s">
        <v>117</v>
      </c>
      <c r="B42" s="91" t="s">
        <v>132</v>
      </c>
      <c r="C42" s="185">
        <f>SUM(C43:C44)</f>
        <v>4645</v>
      </c>
      <c r="D42" s="185">
        <f>SUM(D43:D44)</f>
        <v>4424</v>
      </c>
      <c r="E42" s="185">
        <f>SUM(E43:E44)</f>
        <v>221</v>
      </c>
      <c r="F42" s="89"/>
      <c r="G42" s="116"/>
      <c r="H42" s="72"/>
      <c r="I42" s="73">
        <v>4424</v>
      </c>
      <c r="J42" s="73">
        <v>3096</v>
      </c>
    </row>
    <row r="43" spans="1:10" ht="100.5" customHeight="1">
      <c r="A43" s="78" t="s">
        <v>112</v>
      </c>
      <c r="B43" s="79" t="s">
        <v>135</v>
      </c>
      <c r="C43" s="183">
        <f>SUM(D43:E43)</f>
        <v>3251</v>
      </c>
      <c r="D43" s="186">
        <v>3096</v>
      </c>
      <c r="E43" s="186">
        <f>ROUND(D43*5%,0)</f>
        <v>155</v>
      </c>
      <c r="F43" s="74" t="s">
        <v>116</v>
      </c>
      <c r="G43" s="114"/>
      <c r="H43" s="76"/>
      <c r="I43" s="226">
        <f>D43*5%</f>
        <v>154.80000000000001</v>
      </c>
      <c r="J43" s="61">
        <f>I42-J42</f>
        <v>1328</v>
      </c>
    </row>
    <row r="44" spans="1:10" ht="69" customHeight="1">
      <c r="A44" s="78" t="s">
        <v>112</v>
      </c>
      <c r="B44" s="103" t="s">
        <v>134</v>
      </c>
      <c r="C44" s="183">
        <f>SUM(D44:E44)</f>
        <v>1394</v>
      </c>
      <c r="D44" s="183">
        <v>1328</v>
      </c>
      <c r="E44" s="186">
        <f>ROUND(D44*5%,0)</f>
        <v>66</v>
      </c>
      <c r="F44" s="74" t="s">
        <v>115</v>
      </c>
      <c r="G44" s="114"/>
      <c r="H44" s="76"/>
      <c r="I44" s="226">
        <f>D44*5%</f>
        <v>66.400000000000006</v>
      </c>
    </row>
    <row r="45" spans="1:10" s="70" customFormat="1" ht="50.25" customHeight="1">
      <c r="A45" s="75">
        <v>5</v>
      </c>
      <c r="B45" s="100" t="s">
        <v>136</v>
      </c>
      <c r="C45" s="184">
        <f>SUM(C46)</f>
        <v>284</v>
      </c>
      <c r="D45" s="184">
        <f>SUM(D46)</f>
        <v>270</v>
      </c>
      <c r="E45" s="184">
        <f>SUM(E46)</f>
        <v>14</v>
      </c>
      <c r="F45" s="74"/>
      <c r="G45" s="117"/>
      <c r="H45" s="81"/>
    </row>
    <row r="46" spans="1:10" ht="50.25" customHeight="1">
      <c r="A46" s="78" t="s">
        <v>112</v>
      </c>
      <c r="B46" s="86" t="s">
        <v>137</v>
      </c>
      <c r="C46" s="183">
        <f>SUM(D46:E46)</f>
        <v>284</v>
      </c>
      <c r="D46" s="183">
        <v>270</v>
      </c>
      <c r="E46" s="186">
        <f>ROUND(D46*5%,0)</f>
        <v>14</v>
      </c>
      <c r="F46" s="74" t="s">
        <v>118</v>
      </c>
      <c r="G46" s="113"/>
      <c r="H46" s="76"/>
      <c r="I46" s="169"/>
      <c r="J46" s="226"/>
    </row>
    <row r="47" spans="1:10" s="70" customFormat="1" ht="50.25" customHeight="1">
      <c r="A47" s="75">
        <v>6</v>
      </c>
      <c r="B47" s="100" t="s">
        <v>138</v>
      </c>
      <c r="C47" s="184">
        <f>SUM(C48:C49)</f>
        <v>1299</v>
      </c>
      <c r="D47" s="184">
        <f>SUM(D48:D49)</f>
        <v>1238</v>
      </c>
      <c r="E47" s="184">
        <f>SUM(E48:E49)</f>
        <v>61</v>
      </c>
      <c r="F47" s="87"/>
      <c r="G47" s="115"/>
      <c r="H47" s="87"/>
      <c r="I47" s="92"/>
    </row>
    <row r="48" spans="1:10" ht="33.75" customHeight="1">
      <c r="A48" s="78" t="s">
        <v>112</v>
      </c>
      <c r="B48" s="86" t="s">
        <v>69</v>
      </c>
      <c r="C48" s="183">
        <f>SUM(D48:E48)</f>
        <v>828</v>
      </c>
      <c r="D48" s="186">
        <v>789</v>
      </c>
      <c r="E48" s="186">
        <f>ROUND(D48*5%,0)</f>
        <v>39</v>
      </c>
      <c r="F48" s="319" t="s">
        <v>139</v>
      </c>
      <c r="G48" s="114"/>
      <c r="H48" s="76"/>
    </row>
    <row r="49" spans="1:9" ht="33.75" customHeight="1">
      <c r="A49" s="78" t="s">
        <v>112</v>
      </c>
      <c r="B49" s="86" t="s">
        <v>67</v>
      </c>
      <c r="C49" s="183">
        <f>SUM(D49:E49)</f>
        <v>471</v>
      </c>
      <c r="D49" s="186">
        <v>449</v>
      </c>
      <c r="E49" s="186">
        <f>ROUND(D49*5%,0)</f>
        <v>22</v>
      </c>
      <c r="F49" s="319"/>
      <c r="G49" s="113"/>
      <c r="H49" s="76"/>
    </row>
    <row r="50" spans="1:9" s="233" customFormat="1" ht="48.75" customHeight="1">
      <c r="A50" s="227">
        <v>7</v>
      </c>
      <c r="B50" s="228" t="s">
        <v>140</v>
      </c>
      <c r="C50" s="229">
        <f>SUM(C51,C54)</f>
        <v>5218</v>
      </c>
      <c r="D50" s="229">
        <f>SUM(D51,D54)</f>
        <v>4969</v>
      </c>
      <c r="E50" s="229">
        <f>SUM(E51,E54)</f>
        <v>249</v>
      </c>
      <c r="F50" s="230"/>
      <c r="G50" s="231"/>
      <c r="H50" s="230"/>
      <c r="I50" s="232"/>
    </row>
    <row r="51" spans="1:9" s="73" customFormat="1" ht="48.75" customHeight="1">
      <c r="A51" s="71" t="s">
        <v>142</v>
      </c>
      <c r="B51" s="91" t="s">
        <v>141</v>
      </c>
      <c r="C51" s="185">
        <f>SUM(C52:C53)</f>
        <v>4964</v>
      </c>
      <c r="D51" s="185">
        <f>SUM(D52:D53)</f>
        <v>4727</v>
      </c>
      <c r="E51" s="185">
        <f>SUM(E52:E53)</f>
        <v>237</v>
      </c>
      <c r="F51" s="89"/>
      <c r="G51" s="116"/>
      <c r="H51" s="89"/>
      <c r="I51" s="82"/>
    </row>
    <row r="52" spans="1:9" ht="30" customHeight="1">
      <c r="A52" s="78" t="s">
        <v>112</v>
      </c>
      <c r="B52" s="86" t="s">
        <v>145</v>
      </c>
      <c r="C52" s="183">
        <f>SUM(D52:E52)</f>
        <v>201</v>
      </c>
      <c r="D52" s="183">
        <v>191</v>
      </c>
      <c r="E52" s="186">
        <f>ROUND(D52*5%,0)</f>
        <v>10</v>
      </c>
      <c r="F52" s="321" t="s">
        <v>157</v>
      </c>
      <c r="G52" s="114"/>
      <c r="H52" s="76"/>
    </row>
    <row r="53" spans="1:9" ht="30" customHeight="1">
      <c r="A53" s="78" t="s">
        <v>112</v>
      </c>
      <c r="B53" s="86" t="s">
        <v>69</v>
      </c>
      <c r="C53" s="183">
        <f>SUM(D53:E53)</f>
        <v>4763</v>
      </c>
      <c r="D53" s="186">
        <v>4536</v>
      </c>
      <c r="E53" s="186">
        <f>ROUND(D53*5%,0)</f>
        <v>227</v>
      </c>
      <c r="F53" s="322"/>
      <c r="G53" s="114"/>
      <c r="H53" s="74"/>
    </row>
    <row r="54" spans="1:9" s="73" customFormat="1" ht="71.25" customHeight="1">
      <c r="A54" s="71" t="s">
        <v>143</v>
      </c>
      <c r="B54" s="91" t="s">
        <v>144</v>
      </c>
      <c r="C54" s="185">
        <f>SUM(D54:E54)</f>
        <v>254</v>
      </c>
      <c r="D54" s="185">
        <v>242</v>
      </c>
      <c r="E54" s="185">
        <f>ROUND(D54*5%,0)</f>
        <v>12</v>
      </c>
      <c r="F54" s="74" t="s">
        <v>158</v>
      </c>
      <c r="G54" s="116"/>
      <c r="H54" s="89"/>
      <c r="I54" s="94"/>
    </row>
    <row r="55" spans="1:9" s="70" customFormat="1" ht="64.5" customHeight="1">
      <c r="A55" s="75">
        <v>8</v>
      </c>
      <c r="B55" s="100" t="s">
        <v>146</v>
      </c>
      <c r="C55" s="184">
        <f>SUM(C56,C58,C60)</f>
        <v>364</v>
      </c>
      <c r="D55" s="184">
        <f>SUM(D56,D58,D60)</f>
        <v>346</v>
      </c>
      <c r="E55" s="184">
        <f>SUM(E56,E58,E60)</f>
        <v>18</v>
      </c>
      <c r="F55" s="87"/>
      <c r="G55" s="115"/>
      <c r="H55" s="87"/>
      <c r="I55" s="93"/>
    </row>
    <row r="56" spans="1:9" s="73" customFormat="1" ht="131.25" customHeight="1">
      <c r="A56" s="71" t="s">
        <v>149</v>
      </c>
      <c r="B56" s="102" t="s">
        <v>155</v>
      </c>
      <c r="C56" s="185">
        <f>SUM(C57)</f>
        <v>170</v>
      </c>
      <c r="D56" s="185">
        <f>SUM(D57)</f>
        <v>162</v>
      </c>
      <c r="E56" s="185">
        <f>SUM(E57)</f>
        <v>8</v>
      </c>
      <c r="F56" s="89"/>
      <c r="G56" s="116"/>
      <c r="H56" s="89"/>
      <c r="I56" s="94"/>
    </row>
    <row r="57" spans="1:9" ht="65.25" customHeight="1">
      <c r="A57" s="78" t="s">
        <v>112</v>
      </c>
      <c r="B57" s="103" t="s">
        <v>152</v>
      </c>
      <c r="C57" s="183">
        <f>SUM(D57:E57)</f>
        <v>170</v>
      </c>
      <c r="D57" s="186">
        <v>162</v>
      </c>
      <c r="E57" s="186">
        <f>ROUND(D57*5%,0)</f>
        <v>8</v>
      </c>
      <c r="F57" s="74" t="s">
        <v>158</v>
      </c>
      <c r="G57" s="114"/>
      <c r="H57" s="74"/>
      <c r="I57" s="83"/>
    </row>
    <row r="58" spans="1:9" s="73" customFormat="1" ht="65.25" customHeight="1">
      <c r="A58" s="71" t="s">
        <v>150</v>
      </c>
      <c r="B58" s="102" t="s">
        <v>147</v>
      </c>
      <c r="C58" s="185">
        <f>SUM(C59)</f>
        <v>74</v>
      </c>
      <c r="D58" s="185">
        <f>SUM(D59)</f>
        <v>70</v>
      </c>
      <c r="E58" s="185">
        <f>SUM(E59)</f>
        <v>4</v>
      </c>
      <c r="F58" s="89"/>
      <c r="G58" s="116"/>
      <c r="H58" s="89"/>
      <c r="I58" s="94"/>
    </row>
    <row r="59" spans="1:9" ht="52.5" customHeight="1">
      <c r="A59" s="78" t="s">
        <v>112</v>
      </c>
      <c r="B59" s="103" t="s">
        <v>153</v>
      </c>
      <c r="C59" s="183">
        <f>SUM(D59:E59)</f>
        <v>74</v>
      </c>
      <c r="D59" s="186">
        <v>70</v>
      </c>
      <c r="E59" s="186">
        <f>ROUND(D59*5%,0)</f>
        <v>4</v>
      </c>
      <c r="F59" s="74" t="s">
        <v>118</v>
      </c>
      <c r="G59" s="114"/>
      <c r="H59" s="74"/>
      <c r="I59" s="83"/>
    </row>
    <row r="60" spans="1:9" s="73" customFormat="1" ht="52.5" customHeight="1">
      <c r="A60" s="71" t="s">
        <v>151</v>
      </c>
      <c r="B60" s="102" t="s">
        <v>148</v>
      </c>
      <c r="C60" s="185">
        <f>SUM(C61)</f>
        <v>120</v>
      </c>
      <c r="D60" s="185">
        <f>SUM(D61)</f>
        <v>114</v>
      </c>
      <c r="E60" s="185">
        <f>SUM(E61)</f>
        <v>6</v>
      </c>
      <c r="F60" s="89"/>
      <c r="G60" s="116"/>
      <c r="H60" s="89"/>
      <c r="I60" s="94"/>
    </row>
    <row r="61" spans="1:9" ht="52.5" customHeight="1">
      <c r="A61" s="78" t="s">
        <v>112</v>
      </c>
      <c r="B61" s="103" t="s">
        <v>154</v>
      </c>
      <c r="C61" s="183">
        <f>SUM(D61:E61)</f>
        <v>120</v>
      </c>
      <c r="D61" s="186">
        <v>114</v>
      </c>
      <c r="E61" s="186">
        <f>ROUND(D61*5%,0)</f>
        <v>6</v>
      </c>
      <c r="F61" s="74" t="s">
        <v>158</v>
      </c>
      <c r="G61" s="114"/>
      <c r="H61" s="74"/>
      <c r="I61" s="83"/>
    </row>
    <row r="62" spans="1:9" ht="17.25" customHeight="1">
      <c r="A62" s="104"/>
      <c r="B62" s="104"/>
      <c r="C62" s="178"/>
      <c r="D62" s="179"/>
      <c r="E62" s="180"/>
      <c r="F62" s="110"/>
      <c r="G62" s="118"/>
      <c r="H62" s="84"/>
    </row>
    <row r="63" spans="1:9" ht="16.5">
      <c r="A63" s="105"/>
      <c r="B63" s="105"/>
      <c r="C63" s="105"/>
      <c r="D63" s="105"/>
      <c r="E63" s="105"/>
    </row>
    <row r="64" spans="1:9" ht="16.5">
      <c r="A64" s="105"/>
      <c r="B64" s="105"/>
      <c r="C64" s="105"/>
      <c r="D64" s="105"/>
      <c r="E64" s="105"/>
    </row>
    <row r="65" spans="1:5" ht="16.5">
      <c r="A65" s="105"/>
      <c r="B65" s="105"/>
      <c r="C65" s="105"/>
      <c r="D65" s="105"/>
      <c r="E65" s="105"/>
    </row>
    <row r="66" spans="1:5" ht="16.5">
      <c r="A66" s="105"/>
      <c r="B66" s="105"/>
      <c r="C66" s="105"/>
      <c r="D66" s="105"/>
      <c r="E66" s="105"/>
    </row>
    <row r="67" spans="1:5" ht="16.5">
      <c r="A67" s="105"/>
      <c r="B67" s="105"/>
      <c r="C67" s="105"/>
      <c r="D67" s="105"/>
      <c r="E67" s="105"/>
    </row>
    <row r="68" spans="1:5" ht="16.5">
      <c r="A68" s="105"/>
      <c r="B68" s="105"/>
      <c r="C68" s="105"/>
      <c r="D68" s="105"/>
      <c r="E68" s="105"/>
    </row>
    <row r="69" spans="1:5" ht="16.5">
      <c r="A69" s="105"/>
      <c r="B69" s="105"/>
      <c r="C69" s="105"/>
      <c r="D69" s="105"/>
      <c r="E69" s="105"/>
    </row>
    <row r="70" spans="1:5" ht="16.5">
      <c r="A70" s="105"/>
      <c r="B70" s="105"/>
      <c r="C70" s="105"/>
      <c r="D70" s="105"/>
      <c r="E70" s="105"/>
    </row>
    <row r="71" spans="1:5" ht="16.5">
      <c r="A71" s="105"/>
      <c r="B71" s="105"/>
      <c r="C71" s="105"/>
      <c r="D71" s="105"/>
      <c r="E71" s="105"/>
    </row>
    <row r="72" spans="1:5" ht="16.5">
      <c r="A72" s="105"/>
      <c r="B72" s="105"/>
      <c r="C72" s="105"/>
      <c r="D72" s="105"/>
      <c r="E72" s="105"/>
    </row>
    <row r="73" spans="1:5" ht="16.5">
      <c r="A73" s="105"/>
      <c r="B73" s="105"/>
      <c r="C73" s="105"/>
      <c r="D73" s="105"/>
      <c r="E73" s="105"/>
    </row>
    <row r="74" spans="1:5" ht="16.5">
      <c r="A74" s="105"/>
      <c r="B74" s="105"/>
      <c r="C74" s="105"/>
      <c r="D74" s="105"/>
      <c r="E74" s="105"/>
    </row>
    <row r="75" spans="1:5" ht="16.5">
      <c r="A75" s="105"/>
      <c r="B75" s="105"/>
      <c r="C75" s="105"/>
      <c r="D75" s="105"/>
      <c r="E75" s="105"/>
    </row>
    <row r="76" spans="1:5" ht="16.5">
      <c r="A76" s="105"/>
      <c r="B76" s="105"/>
      <c r="C76" s="105"/>
      <c r="D76" s="105"/>
      <c r="E76" s="105"/>
    </row>
    <row r="77" spans="1:5" ht="16.5">
      <c r="A77" s="105"/>
      <c r="B77" s="105"/>
      <c r="C77" s="105"/>
      <c r="D77" s="105"/>
      <c r="E77" s="105"/>
    </row>
    <row r="78" spans="1:5" ht="16.5">
      <c r="A78" s="105"/>
      <c r="B78" s="105"/>
      <c r="C78" s="105"/>
      <c r="D78" s="105"/>
      <c r="E78" s="105"/>
    </row>
    <row r="79" spans="1:5" ht="16.5">
      <c r="A79" s="105"/>
      <c r="B79" s="105"/>
      <c r="C79" s="105"/>
      <c r="D79" s="105"/>
      <c r="E79" s="105"/>
    </row>
    <row r="80" spans="1:5" ht="16.5">
      <c r="A80" s="105"/>
      <c r="B80" s="105"/>
      <c r="C80" s="105"/>
      <c r="D80" s="105"/>
      <c r="E80" s="105"/>
    </row>
    <row r="81" spans="1:5" ht="16.5">
      <c r="A81" s="105"/>
      <c r="B81" s="105"/>
      <c r="C81" s="105"/>
      <c r="D81" s="105"/>
      <c r="E81" s="105"/>
    </row>
    <row r="82" spans="1:5" ht="16.5">
      <c r="A82" s="105"/>
      <c r="B82" s="105"/>
      <c r="C82" s="105"/>
      <c r="D82" s="105"/>
      <c r="E82" s="105"/>
    </row>
    <row r="83" spans="1:5" ht="16.5">
      <c r="A83" s="105"/>
      <c r="B83" s="105"/>
      <c r="C83" s="105"/>
      <c r="D83" s="105"/>
      <c r="E83" s="105"/>
    </row>
    <row r="84" spans="1:5" ht="16.5">
      <c r="A84" s="105"/>
      <c r="B84" s="105"/>
      <c r="C84" s="105"/>
      <c r="D84" s="105"/>
      <c r="E84" s="105"/>
    </row>
    <row r="85" spans="1:5" ht="16.5">
      <c r="A85" s="105"/>
      <c r="B85" s="105"/>
      <c r="C85" s="105"/>
      <c r="D85" s="105"/>
      <c r="E85" s="105"/>
    </row>
    <row r="86" spans="1:5" ht="16.5">
      <c r="A86" s="105"/>
      <c r="B86" s="105"/>
      <c r="C86" s="105"/>
      <c r="D86" s="105"/>
      <c r="E86" s="105"/>
    </row>
    <row r="87" spans="1:5" ht="16.5">
      <c r="A87" s="105"/>
      <c r="B87" s="105"/>
      <c r="C87" s="105"/>
      <c r="D87" s="105"/>
      <c r="E87" s="105"/>
    </row>
    <row r="88" spans="1:5" ht="16.5">
      <c r="A88" s="105"/>
      <c r="B88" s="105"/>
      <c r="C88" s="105"/>
      <c r="D88" s="105"/>
      <c r="E88" s="105"/>
    </row>
    <row r="89" spans="1:5" ht="16.5">
      <c r="A89" s="105"/>
      <c r="B89" s="105"/>
      <c r="C89" s="105"/>
      <c r="D89" s="105"/>
      <c r="E89" s="105"/>
    </row>
    <row r="90" spans="1:5" ht="16.5">
      <c r="A90" s="105"/>
      <c r="B90" s="105"/>
      <c r="C90" s="105"/>
      <c r="D90" s="105"/>
      <c r="E90" s="105"/>
    </row>
    <row r="91" spans="1:5" ht="16.5">
      <c r="A91" s="105"/>
      <c r="B91" s="105"/>
      <c r="C91" s="105"/>
      <c r="D91" s="105"/>
      <c r="E91" s="105"/>
    </row>
    <row r="92" spans="1:5" ht="16.5">
      <c r="A92" s="105"/>
      <c r="B92" s="105"/>
      <c r="C92" s="105"/>
      <c r="D92" s="105"/>
      <c r="E92" s="105"/>
    </row>
    <row r="93" spans="1:5" ht="16.5">
      <c r="A93" s="105"/>
      <c r="B93" s="105"/>
      <c r="C93" s="105"/>
      <c r="D93" s="105"/>
      <c r="E93" s="105"/>
    </row>
    <row r="94" spans="1:5" ht="16.5">
      <c r="A94" s="105"/>
      <c r="B94" s="105"/>
      <c r="C94" s="105"/>
      <c r="D94" s="105"/>
      <c r="E94" s="105"/>
    </row>
    <row r="95" spans="1:5" ht="16.5">
      <c r="A95" s="105"/>
      <c r="B95" s="105"/>
      <c r="C95" s="105"/>
      <c r="D95" s="105"/>
      <c r="E95" s="105"/>
    </row>
    <row r="96" spans="1:5" ht="16.5">
      <c r="A96" s="105"/>
      <c r="B96" s="105"/>
      <c r="C96" s="105"/>
      <c r="D96" s="105"/>
      <c r="E96" s="105"/>
    </row>
    <row r="97" spans="1:5" ht="16.5">
      <c r="A97" s="105"/>
      <c r="B97" s="105"/>
      <c r="C97" s="105"/>
      <c r="D97" s="105"/>
      <c r="E97" s="105"/>
    </row>
    <row r="98" spans="1:5" ht="16.5">
      <c r="A98" s="105"/>
      <c r="B98" s="105"/>
      <c r="C98" s="105"/>
      <c r="D98" s="105"/>
      <c r="E98" s="105"/>
    </row>
    <row r="99" spans="1:5" ht="16.5">
      <c r="A99" s="105"/>
      <c r="B99" s="105"/>
      <c r="C99" s="105"/>
      <c r="D99" s="105"/>
      <c r="E99" s="105"/>
    </row>
    <row r="100" spans="1:5" ht="16.5">
      <c r="A100" s="105"/>
      <c r="B100" s="105"/>
      <c r="C100" s="105"/>
      <c r="D100" s="105"/>
      <c r="E100" s="105"/>
    </row>
    <row r="101" spans="1:5" ht="16.5">
      <c r="A101" s="105"/>
      <c r="B101" s="105"/>
      <c r="C101" s="105"/>
      <c r="D101" s="105"/>
      <c r="E101" s="105"/>
    </row>
    <row r="102" spans="1:5" ht="16.5">
      <c r="A102" s="105"/>
      <c r="B102" s="105"/>
      <c r="C102" s="105"/>
      <c r="D102" s="105"/>
      <c r="E102" s="105"/>
    </row>
    <row r="103" spans="1:5" ht="16.5">
      <c r="A103" s="105"/>
      <c r="B103" s="105"/>
      <c r="C103" s="105"/>
      <c r="D103" s="105"/>
      <c r="E103" s="105"/>
    </row>
    <row r="104" spans="1:5" ht="16.5">
      <c r="A104" s="105"/>
      <c r="B104" s="105"/>
      <c r="C104" s="105"/>
      <c r="D104" s="105"/>
      <c r="E104" s="105"/>
    </row>
    <row r="105" spans="1:5" ht="16.5">
      <c r="A105" s="105"/>
      <c r="B105" s="105"/>
      <c r="C105" s="105"/>
      <c r="D105" s="105"/>
      <c r="E105" s="105"/>
    </row>
    <row r="106" spans="1:5" ht="16.5">
      <c r="A106" s="105"/>
      <c r="B106" s="105"/>
      <c r="C106" s="105"/>
      <c r="D106" s="105"/>
      <c r="E106" s="105"/>
    </row>
    <row r="107" spans="1:5" ht="16.5">
      <c r="A107" s="105"/>
      <c r="B107" s="105"/>
      <c r="C107" s="105"/>
      <c r="D107" s="105"/>
      <c r="E107" s="105"/>
    </row>
    <row r="108" spans="1:5" ht="16.5">
      <c r="A108" s="105"/>
      <c r="B108" s="105"/>
      <c r="C108" s="105"/>
      <c r="D108" s="105"/>
      <c r="E108" s="105"/>
    </row>
    <row r="109" spans="1:5" ht="16.5">
      <c r="A109" s="105"/>
      <c r="B109" s="105"/>
      <c r="C109" s="105"/>
      <c r="D109" s="105"/>
      <c r="E109" s="105"/>
    </row>
    <row r="110" spans="1:5" ht="16.5">
      <c r="A110" s="105"/>
      <c r="B110" s="105"/>
      <c r="C110" s="105"/>
      <c r="D110" s="105"/>
      <c r="E110" s="105"/>
    </row>
    <row r="111" spans="1:5" ht="16.5">
      <c r="A111" s="105"/>
      <c r="B111" s="105"/>
      <c r="C111" s="105"/>
      <c r="D111" s="105"/>
      <c r="E111" s="105"/>
    </row>
    <row r="112" spans="1:5" ht="16.5">
      <c r="A112" s="105"/>
      <c r="B112" s="105"/>
      <c r="C112" s="105"/>
      <c r="D112" s="105"/>
      <c r="E112" s="105"/>
    </row>
    <row r="113" spans="1:5" ht="16.5">
      <c r="A113" s="105"/>
      <c r="B113" s="105"/>
      <c r="C113" s="105"/>
      <c r="D113" s="105"/>
      <c r="E113" s="105"/>
    </row>
    <row r="114" spans="1:5" ht="16.5">
      <c r="A114" s="105"/>
      <c r="B114" s="105"/>
      <c r="C114" s="105"/>
      <c r="D114" s="105"/>
      <c r="E114" s="105"/>
    </row>
    <row r="115" spans="1:5" ht="16.5">
      <c r="A115" s="105"/>
      <c r="B115" s="105"/>
      <c r="C115" s="105"/>
      <c r="D115" s="105"/>
      <c r="E115" s="105"/>
    </row>
    <row r="116" spans="1:5" ht="16.5">
      <c r="A116" s="105"/>
      <c r="B116" s="105"/>
      <c r="C116" s="105"/>
      <c r="D116" s="105"/>
      <c r="E116" s="105"/>
    </row>
    <row r="117" spans="1:5" ht="16.5">
      <c r="A117" s="105"/>
      <c r="B117" s="105"/>
      <c r="C117" s="105"/>
      <c r="D117" s="105"/>
      <c r="E117" s="105"/>
    </row>
    <row r="118" spans="1:5" ht="16.5">
      <c r="A118" s="105"/>
      <c r="B118" s="105"/>
      <c r="C118" s="105"/>
      <c r="D118" s="105"/>
      <c r="E118" s="105"/>
    </row>
    <row r="119" spans="1:5" ht="16.5">
      <c r="A119" s="105"/>
      <c r="B119" s="105"/>
      <c r="C119" s="105"/>
      <c r="D119" s="105"/>
      <c r="E119" s="105"/>
    </row>
    <row r="120" spans="1:5" ht="16.5">
      <c r="A120" s="105"/>
      <c r="B120" s="105"/>
      <c r="C120" s="105"/>
      <c r="D120" s="105"/>
      <c r="E120" s="105"/>
    </row>
    <row r="121" spans="1:5" ht="16.5">
      <c r="A121" s="105"/>
      <c r="B121" s="105"/>
      <c r="C121" s="105"/>
      <c r="D121" s="105"/>
      <c r="E121" s="105"/>
    </row>
    <row r="122" spans="1:5" ht="16.5">
      <c r="A122" s="105"/>
      <c r="B122" s="105"/>
      <c r="C122" s="105"/>
      <c r="D122" s="105"/>
      <c r="E122" s="105"/>
    </row>
    <row r="123" spans="1:5" ht="16.5">
      <c r="A123" s="105"/>
      <c r="B123" s="105"/>
      <c r="C123" s="105"/>
      <c r="D123" s="105"/>
      <c r="E123" s="105"/>
    </row>
    <row r="124" spans="1:5" ht="16.5">
      <c r="A124" s="105"/>
      <c r="B124" s="105"/>
      <c r="C124" s="105"/>
      <c r="D124" s="105"/>
      <c r="E124" s="105"/>
    </row>
    <row r="125" spans="1:5" ht="16.5">
      <c r="A125" s="105"/>
      <c r="B125" s="105"/>
      <c r="C125" s="105"/>
      <c r="D125" s="105"/>
      <c r="E125" s="105"/>
    </row>
    <row r="126" spans="1:5" ht="16.5">
      <c r="A126" s="105"/>
      <c r="B126" s="105"/>
      <c r="C126" s="105"/>
      <c r="D126" s="105"/>
      <c r="E126" s="105"/>
    </row>
    <row r="127" spans="1:5" ht="16.5">
      <c r="A127" s="105"/>
      <c r="B127" s="105"/>
      <c r="C127" s="105"/>
      <c r="D127" s="105"/>
      <c r="E127" s="105"/>
    </row>
    <row r="128" spans="1:5" ht="16.5">
      <c r="A128" s="105"/>
      <c r="B128" s="105"/>
      <c r="C128" s="105"/>
      <c r="D128" s="105"/>
      <c r="E128" s="105"/>
    </row>
    <row r="129" spans="1:5" ht="16.5">
      <c r="A129" s="105"/>
      <c r="B129" s="105"/>
      <c r="C129" s="105"/>
      <c r="D129" s="105"/>
      <c r="E129" s="105"/>
    </row>
    <row r="130" spans="1:5" ht="16.5">
      <c r="A130" s="105"/>
      <c r="B130" s="105"/>
      <c r="C130" s="105"/>
      <c r="D130" s="105"/>
      <c r="E130" s="105"/>
    </row>
    <row r="131" spans="1:5" ht="16.5">
      <c r="A131" s="105"/>
      <c r="B131" s="105"/>
      <c r="C131" s="105"/>
      <c r="D131" s="105"/>
      <c r="E131" s="105"/>
    </row>
    <row r="132" spans="1:5" ht="16.5">
      <c r="A132" s="105"/>
      <c r="B132" s="105"/>
      <c r="C132" s="105"/>
      <c r="D132" s="105"/>
      <c r="E132" s="105"/>
    </row>
    <row r="133" spans="1:5" ht="16.5">
      <c r="A133" s="105"/>
      <c r="B133" s="105"/>
      <c r="C133" s="105"/>
      <c r="D133" s="105"/>
      <c r="E133" s="105"/>
    </row>
    <row r="134" spans="1:5" ht="16.5">
      <c r="A134" s="105"/>
      <c r="B134" s="105"/>
      <c r="C134" s="105"/>
      <c r="D134" s="105"/>
      <c r="E134" s="105"/>
    </row>
    <row r="135" spans="1:5" ht="16.5">
      <c r="A135" s="105"/>
      <c r="B135" s="105"/>
      <c r="C135" s="105"/>
      <c r="D135" s="105"/>
      <c r="E135" s="105"/>
    </row>
    <row r="136" spans="1:5" ht="16.5">
      <c r="A136" s="105"/>
      <c r="B136" s="105"/>
      <c r="C136" s="105"/>
      <c r="D136" s="105"/>
      <c r="E136" s="105"/>
    </row>
    <row r="137" spans="1:5" ht="16.5">
      <c r="A137" s="105"/>
      <c r="B137" s="105"/>
      <c r="C137" s="105"/>
      <c r="D137" s="105"/>
      <c r="E137" s="105"/>
    </row>
    <row r="138" spans="1:5" ht="16.5">
      <c r="A138" s="105"/>
      <c r="B138" s="105"/>
      <c r="C138" s="105"/>
      <c r="D138" s="105"/>
      <c r="E138" s="105"/>
    </row>
  </sheetData>
  <mergeCells count="17">
    <mergeCell ref="I16:I17"/>
    <mergeCell ref="A10:B10"/>
    <mergeCell ref="F6:F8"/>
    <mergeCell ref="F52:F53"/>
    <mergeCell ref="F12:F13"/>
    <mergeCell ref="F48:F49"/>
    <mergeCell ref="C6:E6"/>
    <mergeCell ref="G7:G8"/>
    <mergeCell ref="H7:H8"/>
    <mergeCell ref="G6:H6"/>
    <mergeCell ref="A2:F2"/>
    <mergeCell ref="A3:F3"/>
    <mergeCell ref="C7:C8"/>
    <mergeCell ref="D7:E7"/>
    <mergeCell ref="A4:F4"/>
    <mergeCell ref="A6:A8"/>
    <mergeCell ref="B6:B8"/>
  </mergeCells>
  <phoneticPr fontId="40" type="noConversion"/>
  <pageMargins left="0.6" right="0.2" top="0.59" bottom="0.26" header="0.59" footer="0.26"/>
  <pageSetup paperSize="9" scale="85"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44"/>
  <sheetViews>
    <sheetView zoomScale="70" zoomScaleNormal="70" zoomScaleSheetLayoutView="30" workbookViewId="0">
      <selection activeCell="A2" sqref="A2:Q2"/>
    </sheetView>
  </sheetViews>
  <sheetFormatPr defaultRowHeight="15.75"/>
  <cols>
    <col min="1" max="1" width="8.375" style="38" customWidth="1"/>
    <col min="2" max="2" width="34.25" style="38" customWidth="1"/>
    <col min="3" max="3" width="15.625" style="38" customWidth="1"/>
    <col min="4" max="9" width="10.25" style="39" customWidth="1"/>
    <col min="10" max="10" width="15" style="38" customWidth="1"/>
    <col min="11" max="18" width="13" style="38" customWidth="1"/>
    <col min="19" max="21" width="11.125" style="41" customWidth="1"/>
    <col min="22" max="22" width="11.25" style="38" customWidth="1"/>
    <col min="23" max="23" width="14" style="38" customWidth="1"/>
    <col min="24" max="24" width="10.875" style="38" customWidth="1"/>
    <col min="25" max="25" width="10.125" style="38" customWidth="1"/>
    <col min="26" max="26" width="12.25" style="38" customWidth="1"/>
    <col min="27" max="27" width="11.75" style="38" customWidth="1"/>
    <col min="28" max="28" width="18.625" style="38" customWidth="1"/>
    <col min="29" max="29" width="16.25" style="38" customWidth="1"/>
    <col min="30" max="30" width="16.125" style="38" customWidth="1"/>
    <col min="31" max="31" width="15.625" style="53" customWidth="1"/>
    <col min="32" max="32" width="16.375" style="38" customWidth="1"/>
    <col min="33" max="33" width="11" style="38" customWidth="1"/>
    <col min="34" max="16384" width="9" style="38"/>
  </cols>
  <sheetData>
    <row r="1" spans="1:32" ht="28.5" customHeight="1">
      <c r="P1" s="323" t="s">
        <v>160</v>
      </c>
      <c r="Q1" s="323"/>
      <c r="AD1" s="323" t="s">
        <v>160</v>
      </c>
      <c r="AE1" s="323"/>
    </row>
    <row r="2" spans="1:32" ht="46.5" customHeight="1">
      <c r="A2" s="325" t="s">
        <v>204</v>
      </c>
      <c r="B2" s="325"/>
      <c r="C2" s="325"/>
      <c r="D2" s="325"/>
      <c r="E2" s="325"/>
      <c r="F2" s="325"/>
      <c r="G2" s="325"/>
      <c r="H2" s="325"/>
      <c r="I2" s="325"/>
      <c r="J2" s="325"/>
      <c r="K2" s="325"/>
      <c r="L2" s="325"/>
      <c r="M2" s="325"/>
      <c r="N2" s="325"/>
      <c r="O2" s="325"/>
      <c r="P2" s="325"/>
      <c r="Q2" s="325"/>
      <c r="R2" s="325" t="s">
        <v>102</v>
      </c>
      <c r="S2" s="325"/>
      <c r="T2" s="325"/>
      <c r="U2" s="325"/>
      <c r="V2" s="325"/>
      <c r="W2" s="325"/>
      <c r="X2" s="325"/>
      <c r="Y2" s="325"/>
      <c r="Z2" s="325"/>
      <c r="AA2" s="325"/>
      <c r="AB2" s="325"/>
      <c r="AC2" s="325"/>
      <c r="AD2" s="325"/>
      <c r="AE2" s="325"/>
    </row>
    <row r="3" spans="1:32" ht="18.75">
      <c r="A3" s="324" t="str">
        <f>A5</f>
        <v>(Kèm theo Tờ trình số:               /TTr-UBND ngày             /8/2022 của UBND huyện Tuần Giáo)</v>
      </c>
      <c r="B3" s="324"/>
      <c r="C3" s="324"/>
      <c r="D3" s="324"/>
      <c r="E3" s="324"/>
      <c r="F3" s="324"/>
      <c r="G3" s="324"/>
      <c r="H3" s="324"/>
      <c r="I3" s="324"/>
      <c r="J3" s="324"/>
      <c r="K3" s="324"/>
      <c r="L3" s="324"/>
      <c r="M3" s="324"/>
      <c r="N3" s="324"/>
      <c r="O3" s="324"/>
      <c r="P3" s="324"/>
      <c r="Q3" s="324"/>
      <c r="R3" s="324" t="str">
        <f>A3</f>
        <v>(Kèm theo Tờ trình số:               /TTr-UBND ngày             /8/2022 của UBND huyện Tuần Giáo)</v>
      </c>
      <c r="S3" s="324"/>
      <c r="T3" s="324"/>
      <c r="U3" s="324"/>
      <c r="V3" s="324"/>
      <c r="W3" s="324"/>
      <c r="X3" s="324"/>
      <c r="Y3" s="324"/>
      <c r="Z3" s="324"/>
      <c r="AA3" s="324"/>
      <c r="AB3" s="324"/>
      <c r="AC3" s="324"/>
      <c r="AD3" s="324"/>
      <c r="AE3" s="324"/>
    </row>
    <row r="4" spans="1:32" ht="18.75" hidden="1">
      <c r="A4" s="324" t="s">
        <v>159</v>
      </c>
      <c r="B4" s="324"/>
      <c r="C4" s="324"/>
      <c r="D4" s="324"/>
      <c r="E4" s="324"/>
      <c r="F4" s="324"/>
      <c r="G4" s="324"/>
      <c r="H4" s="324"/>
      <c r="I4" s="324"/>
      <c r="J4" s="324"/>
      <c r="K4" s="324"/>
      <c r="L4" s="324"/>
      <c r="M4" s="324"/>
      <c r="N4" s="324"/>
      <c r="O4" s="324"/>
      <c r="P4" s="324"/>
      <c r="Q4" s="324"/>
      <c r="R4" s="324" t="str">
        <f>A4</f>
        <v>(Kèm theo Tờ trình số: 43/TTr-TCKH ngày 05/8/2022 của phòng Tài chính - Kế hoạch huyện Mường Ảng)</v>
      </c>
      <c r="S4" s="324"/>
      <c r="T4" s="324"/>
      <c r="U4" s="324"/>
      <c r="V4" s="324"/>
      <c r="W4" s="324"/>
      <c r="X4" s="324"/>
      <c r="Y4" s="324"/>
      <c r="Z4" s="324"/>
      <c r="AA4" s="324"/>
      <c r="AB4" s="324"/>
      <c r="AC4" s="324"/>
      <c r="AD4" s="324"/>
      <c r="AE4" s="324"/>
    </row>
    <row r="5" spans="1:32" ht="18.75" hidden="1">
      <c r="A5" s="324" t="s">
        <v>176</v>
      </c>
      <c r="B5" s="324"/>
      <c r="C5" s="324"/>
      <c r="D5" s="324"/>
      <c r="E5" s="324"/>
      <c r="F5" s="324"/>
      <c r="G5" s="324"/>
      <c r="H5" s="324"/>
      <c r="I5" s="324"/>
      <c r="J5" s="324"/>
      <c r="K5" s="324"/>
      <c r="L5" s="324"/>
      <c r="M5" s="324"/>
      <c r="N5" s="324"/>
      <c r="O5" s="324"/>
      <c r="P5" s="324"/>
      <c r="Q5" s="324"/>
      <c r="R5" s="324" t="str">
        <f>A5</f>
        <v>(Kèm theo Tờ trình số:               /TTr-UBND ngày             /8/2022 của UBND huyện Tuần Giáo)</v>
      </c>
      <c r="S5" s="324"/>
      <c r="T5" s="324"/>
      <c r="U5" s="324"/>
      <c r="V5" s="324"/>
      <c r="W5" s="324"/>
      <c r="X5" s="324"/>
      <c r="Y5" s="324"/>
      <c r="Z5" s="324"/>
      <c r="AA5" s="324"/>
      <c r="AB5" s="324"/>
      <c r="AC5" s="324"/>
      <c r="AD5" s="324"/>
      <c r="AE5" s="324"/>
    </row>
    <row r="6" spans="1:32" ht="18.75">
      <c r="A6" s="42"/>
      <c r="B6" s="42"/>
      <c r="C6" s="43"/>
      <c r="D6" s="42"/>
      <c r="E6" s="42"/>
      <c r="F6" s="42"/>
      <c r="G6" s="42"/>
      <c r="H6" s="42"/>
      <c r="I6" s="42"/>
      <c r="J6" s="42"/>
      <c r="K6" s="42"/>
      <c r="L6" s="42"/>
      <c r="M6" s="42"/>
      <c r="N6" s="42"/>
      <c r="O6" s="42"/>
      <c r="P6" s="332" t="s">
        <v>101</v>
      </c>
      <c r="Q6" s="332"/>
      <c r="R6" s="42"/>
      <c r="S6" s="60"/>
      <c r="T6" s="60"/>
      <c r="U6" s="60"/>
      <c r="V6" s="60"/>
      <c r="W6" s="60"/>
      <c r="X6" s="60"/>
      <c r="Y6" s="60"/>
      <c r="Z6" s="60"/>
      <c r="AA6" s="60"/>
      <c r="AB6" s="60"/>
      <c r="AC6" s="60"/>
      <c r="AD6" s="332" t="s">
        <v>101</v>
      </c>
      <c r="AE6" s="332"/>
    </row>
    <row r="7" spans="1:32" ht="87" customHeight="1">
      <c r="A7" s="336" t="s">
        <v>71</v>
      </c>
      <c r="B7" s="336" t="s">
        <v>70</v>
      </c>
      <c r="C7" s="336" t="s">
        <v>63</v>
      </c>
      <c r="D7" s="326" t="s">
        <v>56</v>
      </c>
      <c r="E7" s="327"/>
      <c r="F7" s="327"/>
      <c r="G7" s="327"/>
      <c r="H7" s="328"/>
      <c r="I7" s="326" t="s">
        <v>57</v>
      </c>
      <c r="J7" s="327"/>
      <c r="K7" s="327"/>
      <c r="L7" s="328"/>
      <c r="M7" s="326" t="s">
        <v>58</v>
      </c>
      <c r="N7" s="328"/>
      <c r="O7" s="326" t="s">
        <v>59</v>
      </c>
      <c r="P7" s="327"/>
      <c r="Q7" s="328"/>
      <c r="R7" s="329" t="s">
        <v>96</v>
      </c>
      <c r="S7" s="326" t="s">
        <v>60</v>
      </c>
      <c r="T7" s="327"/>
      <c r="U7" s="328"/>
      <c r="V7" s="326" t="s">
        <v>61</v>
      </c>
      <c r="W7" s="327"/>
      <c r="X7" s="327"/>
      <c r="Y7" s="327"/>
      <c r="Z7" s="328"/>
      <c r="AA7" s="326" t="s">
        <v>62</v>
      </c>
      <c r="AB7" s="327"/>
      <c r="AC7" s="327"/>
      <c r="AD7" s="328"/>
      <c r="AE7" s="333" t="s">
        <v>3</v>
      </c>
    </row>
    <row r="8" spans="1:32" ht="34.15" customHeight="1">
      <c r="A8" s="336"/>
      <c r="B8" s="336"/>
      <c r="C8" s="336"/>
      <c r="D8" s="333" t="s">
        <v>63</v>
      </c>
      <c r="E8" s="333" t="s">
        <v>2</v>
      </c>
      <c r="F8" s="333"/>
      <c r="G8" s="333"/>
      <c r="H8" s="333"/>
      <c r="I8" s="333" t="s">
        <v>63</v>
      </c>
      <c r="J8" s="333" t="s">
        <v>2</v>
      </c>
      <c r="K8" s="333"/>
      <c r="L8" s="333"/>
      <c r="M8" s="333" t="s">
        <v>63</v>
      </c>
      <c r="N8" s="44" t="s">
        <v>2</v>
      </c>
      <c r="O8" s="333" t="s">
        <v>63</v>
      </c>
      <c r="P8" s="333" t="s">
        <v>2</v>
      </c>
      <c r="Q8" s="333"/>
      <c r="R8" s="330"/>
      <c r="S8" s="333" t="s">
        <v>63</v>
      </c>
      <c r="T8" s="333" t="s">
        <v>2</v>
      </c>
      <c r="U8" s="333"/>
      <c r="V8" s="333" t="s">
        <v>63</v>
      </c>
      <c r="W8" s="333" t="s">
        <v>52</v>
      </c>
      <c r="X8" s="333" t="s">
        <v>2</v>
      </c>
      <c r="Y8" s="333"/>
      <c r="Z8" s="333" t="s">
        <v>95</v>
      </c>
      <c r="AA8" s="333" t="s">
        <v>63</v>
      </c>
      <c r="AB8" s="333" t="s">
        <v>94</v>
      </c>
      <c r="AC8" s="333" t="s">
        <v>92</v>
      </c>
      <c r="AD8" s="333" t="s">
        <v>93</v>
      </c>
      <c r="AE8" s="333"/>
    </row>
    <row r="9" spans="1:32" ht="36.75" customHeight="1">
      <c r="A9" s="336"/>
      <c r="B9" s="336"/>
      <c r="C9" s="336"/>
      <c r="D9" s="333"/>
      <c r="E9" s="329" t="s">
        <v>100</v>
      </c>
      <c r="F9" s="329" t="s">
        <v>0</v>
      </c>
      <c r="G9" s="333" t="s">
        <v>2</v>
      </c>
      <c r="H9" s="333"/>
      <c r="I9" s="333"/>
      <c r="J9" s="333" t="s">
        <v>53</v>
      </c>
      <c r="K9" s="333" t="s">
        <v>2</v>
      </c>
      <c r="L9" s="333"/>
      <c r="M9" s="333"/>
      <c r="N9" s="333" t="s">
        <v>97</v>
      </c>
      <c r="O9" s="333"/>
      <c r="P9" s="333" t="s">
        <v>54</v>
      </c>
      <c r="Q9" s="333" t="s">
        <v>55</v>
      </c>
      <c r="R9" s="330"/>
      <c r="S9" s="333"/>
      <c r="T9" s="333" t="s">
        <v>69</v>
      </c>
      <c r="U9" s="333" t="s">
        <v>67</v>
      </c>
      <c r="V9" s="333"/>
      <c r="W9" s="333"/>
      <c r="X9" s="333" t="s">
        <v>68</v>
      </c>
      <c r="Y9" s="333" t="s">
        <v>69</v>
      </c>
      <c r="Z9" s="333"/>
      <c r="AA9" s="333"/>
      <c r="AB9" s="333"/>
      <c r="AC9" s="333"/>
      <c r="AD9" s="333"/>
      <c r="AE9" s="333"/>
    </row>
    <row r="10" spans="1:32" ht="126" customHeight="1">
      <c r="A10" s="336"/>
      <c r="B10" s="336"/>
      <c r="C10" s="336"/>
      <c r="D10" s="333"/>
      <c r="E10" s="331"/>
      <c r="F10" s="331"/>
      <c r="G10" s="45" t="s">
        <v>69</v>
      </c>
      <c r="H10" s="45" t="s">
        <v>67</v>
      </c>
      <c r="I10" s="333"/>
      <c r="J10" s="333"/>
      <c r="K10" s="44" t="s">
        <v>98</v>
      </c>
      <c r="L10" s="44" t="s">
        <v>99</v>
      </c>
      <c r="M10" s="333"/>
      <c r="N10" s="333"/>
      <c r="O10" s="333"/>
      <c r="P10" s="333"/>
      <c r="Q10" s="333"/>
      <c r="R10" s="331"/>
      <c r="S10" s="333"/>
      <c r="T10" s="333"/>
      <c r="U10" s="333"/>
      <c r="V10" s="333"/>
      <c r="W10" s="333"/>
      <c r="X10" s="333"/>
      <c r="Y10" s="333"/>
      <c r="Z10" s="333"/>
      <c r="AA10" s="333"/>
      <c r="AB10" s="333"/>
      <c r="AC10" s="333"/>
      <c r="AD10" s="333"/>
      <c r="AE10" s="333"/>
    </row>
    <row r="11" spans="1:32" s="47" customFormat="1" ht="60.75" customHeight="1">
      <c r="A11" s="46" t="s">
        <v>64</v>
      </c>
      <c r="B11" s="46" t="s">
        <v>65</v>
      </c>
      <c r="C11" s="46" t="s">
        <v>80</v>
      </c>
      <c r="D11" s="46" t="s">
        <v>81</v>
      </c>
      <c r="E11" s="46">
        <v>3</v>
      </c>
      <c r="F11" s="46" t="s">
        <v>82</v>
      </c>
      <c r="G11" s="46">
        <v>5</v>
      </c>
      <c r="H11" s="46">
        <v>6</v>
      </c>
      <c r="I11" s="46" t="s">
        <v>83</v>
      </c>
      <c r="J11" s="46" t="s">
        <v>84</v>
      </c>
      <c r="K11" s="46">
        <v>9</v>
      </c>
      <c r="L11" s="46">
        <v>10</v>
      </c>
      <c r="M11" s="46" t="s">
        <v>85</v>
      </c>
      <c r="N11" s="46">
        <v>12</v>
      </c>
      <c r="O11" s="46" t="s">
        <v>86</v>
      </c>
      <c r="P11" s="46">
        <v>14</v>
      </c>
      <c r="Q11" s="46">
        <v>15</v>
      </c>
      <c r="R11" s="46">
        <v>16</v>
      </c>
      <c r="S11" s="46" t="s">
        <v>87</v>
      </c>
      <c r="T11" s="46">
        <v>18</v>
      </c>
      <c r="U11" s="46">
        <v>19</v>
      </c>
      <c r="V11" s="46" t="s">
        <v>88</v>
      </c>
      <c r="W11" s="46" t="s">
        <v>89</v>
      </c>
      <c r="X11" s="46">
        <v>23</v>
      </c>
      <c r="Y11" s="46">
        <v>24</v>
      </c>
      <c r="Z11" s="46">
        <v>25</v>
      </c>
      <c r="AA11" s="46" t="s">
        <v>90</v>
      </c>
      <c r="AB11" s="46">
        <v>27</v>
      </c>
      <c r="AC11" s="46">
        <v>28</v>
      </c>
      <c r="AD11" s="46">
        <v>29</v>
      </c>
      <c r="AE11" s="46" t="s">
        <v>66</v>
      </c>
    </row>
    <row r="12" spans="1:32" s="40" customFormat="1" ht="43.5" customHeight="1">
      <c r="A12" s="334" t="s">
        <v>73</v>
      </c>
      <c r="B12" s="335"/>
      <c r="C12" s="187">
        <f>SUM(D12,I12,M12,O12,R12,S12,V12,AA12)</f>
        <v>20116</v>
      </c>
      <c r="D12" s="187">
        <f>SUM(D13,D21)</f>
        <v>988</v>
      </c>
      <c r="E12" s="187">
        <f t="shared" ref="E12:AD12" si="0">SUM(E13,E21)</f>
        <v>133</v>
      </c>
      <c r="F12" s="187">
        <f t="shared" si="0"/>
        <v>855</v>
      </c>
      <c r="G12" s="187">
        <f t="shared" si="0"/>
        <v>320</v>
      </c>
      <c r="H12" s="187">
        <f t="shared" si="0"/>
        <v>535</v>
      </c>
      <c r="I12" s="187">
        <f t="shared" si="0"/>
        <v>5349</v>
      </c>
      <c r="J12" s="187">
        <f t="shared" si="0"/>
        <v>5349</v>
      </c>
      <c r="K12" s="187">
        <f t="shared" si="0"/>
        <v>401</v>
      </c>
      <c r="L12" s="187">
        <f t="shared" si="0"/>
        <v>4948</v>
      </c>
      <c r="M12" s="187">
        <f t="shared" si="0"/>
        <v>1977</v>
      </c>
      <c r="N12" s="187">
        <f t="shared" si="0"/>
        <v>1977</v>
      </c>
      <c r="O12" s="187">
        <f t="shared" si="0"/>
        <v>4979</v>
      </c>
      <c r="P12" s="187">
        <f t="shared" si="0"/>
        <v>555</v>
      </c>
      <c r="Q12" s="187">
        <f t="shared" si="0"/>
        <v>4424</v>
      </c>
      <c r="R12" s="187">
        <f t="shared" si="0"/>
        <v>270</v>
      </c>
      <c r="S12" s="187">
        <f t="shared" si="0"/>
        <v>1238</v>
      </c>
      <c r="T12" s="187">
        <f t="shared" si="0"/>
        <v>789</v>
      </c>
      <c r="U12" s="187">
        <f t="shared" si="0"/>
        <v>449</v>
      </c>
      <c r="V12" s="187">
        <f t="shared" si="0"/>
        <v>4969</v>
      </c>
      <c r="W12" s="187">
        <f t="shared" si="0"/>
        <v>4727</v>
      </c>
      <c r="X12" s="187">
        <f t="shared" si="0"/>
        <v>191</v>
      </c>
      <c r="Y12" s="187">
        <f t="shared" si="0"/>
        <v>4536</v>
      </c>
      <c r="Z12" s="187">
        <f t="shared" si="0"/>
        <v>242</v>
      </c>
      <c r="AA12" s="187">
        <f t="shared" si="0"/>
        <v>346</v>
      </c>
      <c r="AB12" s="187">
        <f t="shared" si="0"/>
        <v>162</v>
      </c>
      <c r="AC12" s="187">
        <f t="shared" si="0"/>
        <v>70</v>
      </c>
      <c r="AD12" s="187">
        <f t="shared" si="0"/>
        <v>114</v>
      </c>
      <c r="AE12" s="59"/>
      <c r="AF12" s="58"/>
    </row>
    <row r="13" spans="1:32" s="40" customFormat="1" ht="30" customHeight="1">
      <c r="A13" s="141" t="s">
        <v>1</v>
      </c>
      <c r="B13" s="142" t="s">
        <v>74</v>
      </c>
      <c r="C13" s="188">
        <f>SUM(C14:C20)</f>
        <v>18139</v>
      </c>
      <c r="D13" s="188">
        <f>SUM(D14:D20)</f>
        <v>988</v>
      </c>
      <c r="E13" s="188">
        <f t="shared" ref="E13:AD13" si="1">SUM(E14:E20)</f>
        <v>133</v>
      </c>
      <c r="F13" s="188">
        <f t="shared" si="1"/>
        <v>855</v>
      </c>
      <c r="G13" s="188">
        <f t="shared" si="1"/>
        <v>320</v>
      </c>
      <c r="H13" s="188">
        <f t="shared" si="1"/>
        <v>535</v>
      </c>
      <c r="I13" s="188">
        <f t="shared" si="1"/>
        <v>5349</v>
      </c>
      <c r="J13" s="188">
        <f t="shared" si="1"/>
        <v>5349</v>
      </c>
      <c r="K13" s="188">
        <f t="shared" si="1"/>
        <v>401</v>
      </c>
      <c r="L13" s="188">
        <f t="shared" si="1"/>
        <v>4948</v>
      </c>
      <c r="M13" s="188">
        <f t="shared" si="1"/>
        <v>0</v>
      </c>
      <c r="N13" s="188">
        <f t="shared" si="1"/>
        <v>0</v>
      </c>
      <c r="O13" s="188">
        <f t="shared" si="1"/>
        <v>4979</v>
      </c>
      <c r="P13" s="188">
        <f t="shared" si="1"/>
        <v>555</v>
      </c>
      <c r="Q13" s="188">
        <f t="shared" si="1"/>
        <v>4424</v>
      </c>
      <c r="R13" s="188">
        <f t="shared" si="1"/>
        <v>270</v>
      </c>
      <c r="S13" s="188">
        <f t="shared" si="1"/>
        <v>1238</v>
      </c>
      <c r="T13" s="188">
        <f t="shared" si="1"/>
        <v>789</v>
      </c>
      <c r="U13" s="188">
        <f t="shared" si="1"/>
        <v>449</v>
      </c>
      <c r="V13" s="188">
        <f t="shared" si="1"/>
        <v>4969</v>
      </c>
      <c r="W13" s="188">
        <f t="shared" si="1"/>
        <v>4727</v>
      </c>
      <c r="X13" s="188">
        <f t="shared" si="1"/>
        <v>191</v>
      </c>
      <c r="Y13" s="188">
        <f t="shared" si="1"/>
        <v>4536</v>
      </c>
      <c r="Z13" s="188">
        <f t="shared" si="1"/>
        <v>242</v>
      </c>
      <c r="AA13" s="188">
        <f t="shared" si="1"/>
        <v>346</v>
      </c>
      <c r="AB13" s="188">
        <f t="shared" si="1"/>
        <v>162</v>
      </c>
      <c r="AC13" s="188">
        <f t="shared" si="1"/>
        <v>70</v>
      </c>
      <c r="AD13" s="188">
        <f t="shared" si="1"/>
        <v>114</v>
      </c>
      <c r="AE13" s="143"/>
      <c r="AF13" s="58"/>
    </row>
    <row r="14" spans="1:32" s="246" customFormat="1" ht="30" customHeight="1">
      <c r="A14" s="48">
        <v>1</v>
      </c>
      <c r="B14" s="54" t="s">
        <v>76</v>
      </c>
      <c r="C14" s="189">
        <f>SUM(D14,I14,M14,O14,R14,S14,V14,AA14)</f>
        <v>1328</v>
      </c>
      <c r="D14" s="190">
        <f t="shared" ref="D14:D31" si="2">SUM(E14:F14)</f>
        <v>0</v>
      </c>
      <c r="E14" s="189"/>
      <c r="F14" s="189">
        <f t="shared" ref="F14:F31" si="3">SUM(G14:H14)</f>
        <v>0</v>
      </c>
      <c r="G14" s="189"/>
      <c r="H14" s="189"/>
      <c r="I14" s="189">
        <f>SUM(J14)</f>
        <v>0</v>
      </c>
      <c r="J14" s="189">
        <f t="shared" ref="J14:J31" si="4">SUM(K14:L14)</f>
        <v>0</v>
      </c>
      <c r="K14" s="189"/>
      <c r="L14" s="189"/>
      <c r="M14" s="189">
        <f t="shared" ref="M14:M40" si="5">N14</f>
        <v>0</v>
      </c>
      <c r="N14" s="189"/>
      <c r="O14" s="189">
        <f t="shared" ref="O14:O20" si="6">SUM(P14:Q14)</f>
        <v>1328</v>
      </c>
      <c r="P14" s="189">
        <v>0</v>
      </c>
      <c r="Q14" s="189">
        <f>'Biểu 2a '!D44</f>
        <v>1328</v>
      </c>
      <c r="R14" s="189">
        <v>0</v>
      </c>
      <c r="S14" s="189">
        <f t="shared" ref="S14:S31" si="7">SUM(T14,U14)</f>
        <v>0</v>
      </c>
      <c r="T14" s="189"/>
      <c r="U14" s="189"/>
      <c r="V14" s="189">
        <f t="shared" ref="V14:V19" si="8">SUM(W14,Z14)</f>
        <v>0</v>
      </c>
      <c r="W14" s="189">
        <f t="shared" ref="W14:W19" si="9">SUM(X14:Y14)</f>
        <v>0</v>
      </c>
      <c r="X14" s="189"/>
      <c r="Y14" s="189"/>
      <c r="Z14" s="189"/>
      <c r="AA14" s="189">
        <f t="shared" ref="AA14:AA31" si="10">SUM(AB14,AC14,AD14)</f>
        <v>0</v>
      </c>
      <c r="AB14" s="189"/>
      <c r="AC14" s="189"/>
      <c r="AD14" s="189"/>
      <c r="AE14" s="37"/>
      <c r="AF14" s="245"/>
    </row>
    <row r="15" spans="1:32" s="246" customFormat="1" ht="30" customHeight="1">
      <c r="A15" s="48">
        <v>2</v>
      </c>
      <c r="B15" s="54" t="s">
        <v>79</v>
      </c>
      <c r="C15" s="189">
        <f>SUM(D15,I15,M15,O15,R15,S15,V15,AA15)</f>
        <v>6233</v>
      </c>
      <c r="D15" s="190">
        <f t="shared" si="2"/>
        <v>988</v>
      </c>
      <c r="E15" s="189">
        <f>'Biểu 2a '!D12</f>
        <v>133</v>
      </c>
      <c r="F15" s="189">
        <f>'Biểu 2a '!D13</f>
        <v>855</v>
      </c>
      <c r="G15" s="189">
        <v>320</v>
      </c>
      <c r="H15" s="189">
        <v>535</v>
      </c>
      <c r="I15" s="189">
        <f t="shared" ref="I15:I31" si="11">SUM(J15)</f>
        <v>0</v>
      </c>
      <c r="J15" s="189">
        <f t="shared" si="4"/>
        <v>0</v>
      </c>
      <c r="K15" s="189"/>
      <c r="L15" s="189"/>
      <c r="M15" s="189">
        <f t="shared" si="5"/>
        <v>0</v>
      </c>
      <c r="N15" s="189"/>
      <c r="O15" s="189">
        <f t="shared" si="6"/>
        <v>0</v>
      </c>
      <c r="P15" s="189">
        <v>0</v>
      </c>
      <c r="Q15" s="189">
        <v>0</v>
      </c>
      <c r="R15" s="189">
        <v>0</v>
      </c>
      <c r="S15" s="189">
        <f t="shared" si="7"/>
        <v>0</v>
      </c>
      <c r="T15" s="189"/>
      <c r="U15" s="189"/>
      <c r="V15" s="189">
        <f>W15+Z15</f>
        <v>4969</v>
      </c>
      <c r="W15" s="189">
        <f>X15+Y15</f>
        <v>4727</v>
      </c>
      <c r="X15" s="189">
        <f>'Biểu 2a '!D52</f>
        <v>191</v>
      </c>
      <c r="Y15" s="189">
        <f>'Biểu 2a '!D53</f>
        <v>4536</v>
      </c>
      <c r="Z15" s="189">
        <f>'Biểu 2a '!D54</f>
        <v>242</v>
      </c>
      <c r="AA15" s="189">
        <f>AB15+AC15+AD15</f>
        <v>276</v>
      </c>
      <c r="AB15" s="189">
        <f>'Biểu 2a '!D57</f>
        <v>162</v>
      </c>
      <c r="AC15" s="189">
        <v>0</v>
      </c>
      <c r="AD15" s="189">
        <f>'Biểu 2a '!D61</f>
        <v>114</v>
      </c>
      <c r="AE15" s="37"/>
      <c r="AF15" s="245"/>
    </row>
    <row r="16" spans="1:32" s="246" customFormat="1" ht="30" customHeight="1">
      <c r="A16" s="48">
        <v>3</v>
      </c>
      <c r="B16" s="54" t="s">
        <v>78</v>
      </c>
      <c r="C16" s="189">
        <f t="shared" ref="C16:C40" si="12">SUM(D16,I16,M16,O16,R16,S16,V16,AA16)</f>
        <v>340</v>
      </c>
      <c r="D16" s="190">
        <f t="shared" si="2"/>
        <v>0</v>
      </c>
      <c r="E16" s="189"/>
      <c r="F16" s="189">
        <f t="shared" si="3"/>
        <v>0</v>
      </c>
      <c r="G16" s="189"/>
      <c r="H16" s="189"/>
      <c r="I16" s="189">
        <f t="shared" si="11"/>
        <v>0</v>
      </c>
      <c r="J16" s="189">
        <f t="shared" si="4"/>
        <v>0</v>
      </c>
      <c r="K16" s="189"/>
      <c r="L16" s="189"/>
      <c r="M16" s="189">
        <f t="shared" si="5"/>
        <v>0</v>
      </c>
      <c r="N16" s="189"/>
      <c r="O16" s="189">
        <f t="shared" si="6"/>
        <v>0</v>
      </c>
      <c r="P16" s="189">
        <v>0</v>
      </c>
      <c r="Q16" s="189">
        <v>0</v>
      </c>
      <c r="R16" s="189">
        <f>'Biểu 2a '!D46</f>
        <v>270</v>
      </c>
      <c r="S16" s="189">
        <f t="shared" si="7"/>
        <v>0</v>
      </c>
      <c r="T16" s="189"/>
      <c r="U16" s="189"/>
      <c r="V16" s="189">
        <f t="shared" si="8"/>
        <v>0</v>
      </c>
      <c r="W16" s="189">
        <f t="shared" si="9"/>
        <v>0</v>
      </c>
      <c r="X16" s="189"/>
      <c r="Y16" s="189"/>
      <c r="Z16" s="189"/>
      <c r="AA16" s="189">
        <f t="shared" si="10"/>
        <v>70</v>
      </c>
      <c r="AB16" s="189">
        <v>0</v>
      </c>
      <c r="AC16" s="189">
        <f>'Biểu 2a '!D59</f>
        <v>70</v>
      </c>
      <c r="AD16" s="189">
        <v>0</v>
      </c>
      <c r="AE16" s="37"/>
      <c r="AF16" s="245"/>
    </row>
    <row r="17" spans="1:32" s="246" customFormat="1" ht="30" customHeight="1">
      <c r="A17" s="48">
        <v>4</v>
      </c>
      <c r="B17" s="54" t="s">
        <v>196</v>
      </c>
      <c r="C17" s="189">
        <f t="shared" si="12"/>
        <v>401</v>
      </c>
      <c r="D17" s="190">
        <f t="shared" si="2"/>
        <v>0</v>
      </c>
      <c r="E17" s="189"/>
      <c r="F17" s="189">
        <f t="shared" si="3"/>
        <v>0</v>
      </c>
      <c r="G17" s="189"/>
      <c r="H17" s="189"/>
      <c r="I17" s="189">
        <f t="shared" si="11"/>
        <v>401</v>
      </c>
      <c r="J17" s="189">
        <f t="shared" si="4"/>
        <v>401</v>
      </c>
      <c r="K17" s="189">
        <f>'Biểu 2a '!D16</f>
        <v>401</v>
      </c>
      <c r="L17" s="189"/>
      <c r="M17" s="189">
        <f t="shared" si="5"/>
        <v>0</v>
      </c>
      <c r="N17" s="189"/>
      <c r="O17" s="189">
        <f t="shared" si="6"/>
        <v>0</v>
      </c>
      <c r="P17" s="189">
        <v>0</v>
      </c>
      <c r="Q17" s="189">
        <v>0</v>
      </c>
      <c r="R17" s="189">
        <v>0</v>
      </c>
      <c r="S17" s="189">
        <f t="shared" si="7"/>
        <v>0</v>
      </c>
      <c r="T17" s="189"/>
      <c r="U17" s="189"/>
      <c r="V17" s="189">
        <f t="shared" si="8"/>
        <v>0</v>
      </c>
      <c r="W17" s="189">
        <f t="shared" si="9"/>
        <v>0</v>
      </c>
      <c r="X17" s="189"/>
      <c r="Y17" s="189"/>
      <c r="Z17" s="189"/>
      <c r="AA17" s="189">
        <f t="shared" si="10"/>
        <v>0</v>
      </c>
      <c r="AB17" s="189"/>
      <c r="AC17" s="189"/>
      <c r="AD17" s="189"/>
      <c r="AE17" s="37"/>
      <c r="AF17" s="245"/>
    </row>
    <row r="18" spans="1:32" s="246" customFormat="1" ht="30" customHeight="1">
      <c r="A18" s="48">
        <v>5</v>
      </c>
      <c r="B18" s="54" t="s">
        <v>77</v>
      </c>
      <c r="C18" s="189">
        <f t="shared" si="12"/>
        <v>3651</v>
      </c>
      <c r="D18" s="190">
        <f t="shared" si="2"/>
        <v>0</v>
      </c>
      <c r="E18" s="189"/>
      <c r="F18" s="189">
        <f t="shared" si="3"/>
        <v>0</v>
      </c>
      <c r="G18" s="189"/>
      <c r="H18" s="189"/>
      <c r="I18" s="189">
        <f t="shared" si="11"/>
        <v>0</v>
      </c>
      <c r="J18" s="189">
        <f t="shared" si="4"/>
        <v>0</v>
      </c>
      <c r="K18" s="189"/>
      <c r="L18" s="189"/>
      <c r="M18" s="189">
        <f t="shared" si="5"/>
        <v>0</v>
      </c>
      <c r="N18" s="189"/>
      <c r="O18" s="189">
        <f t="shared" si="6"/>
        <v>3651</v>
      </c>
      <c r="P18" s="189">
        <v>555</v>
      </c>
      <c r="Q18" s="189">
        <f>'Biểu 2a '!D43</f>
        <v>3096</v>
      </c>
      <c r="R18" s="189">
        <v>0</v>
      </c>
      <c r="S18" s="189">
        <f t="shared" si="7"/>
        <v>0</v>
      </c>
      <c r="T18" s="189"/>
      <c r="U18" s="189"/>
      <c r="V18" s="189">
        <f t="shared" si="8"/>
        <v>0</v>
      </c>
      <c r="W18" s="189">
        <f t="shared" si="9"/>
        <v>0</v>
      </c>
      <c r="X18" s="189"/>
      <c r="Y18" s="189"/>
      <c r="Z18" s="189"/>
      <c r="AA18" s="189">
        <f t="shared" si="10"/>
        <v>0</v>
      </c>
      <c r="AB18" s="189"/>
      <c r="AC18" s="189"/>
      <c r="AD18" s="189"/>
      <c r="AE18" s="37"/>
      <c r="AF18" s="245"/>
    </row>
    <row r="19" spans="1:32" s="246" customFormat="1" ht="30" customHeight="1">
      <c r="A19" s="48">
        <v>6</v>
      </c>
      <c r="B19" s="144" t="s">
        <v>91</v>
      </c>
      <c r="C19" s="189">
        <f t="shared" si="12"/>
        <v>1238</v>
      </c>
      <c r="D19" s="190">
        <f t="shared" si="2"/>
        <v>0</v>
      </c>
      <c r="E19" s="189"/>
      <c r="F19" s="189">
        <f t="shared" si="3"/>
        <v>0</v>
      </c>
      <c r="G19" s="189"/>
      <c r="H19" s="189"/>
      <c r="I19" s="189">
        <f t="shared" si="11"/>
        <v>0</v>
      </c>
      <c r="J19" s="189">
        <f t="shared" si="4"/>
        <v>0</v>
      </c>
      <c r="K19" s="189"/>
      <c r="L19" s="189"/>
      <c r="M19" s="189">
        <f t="shared" si="5"/>
        <v>0</v>
      </c>
      <c r="N19" s="189"/>
      <c r="O19" s="189">
        <f t="shared" si="6"/>
        <v>0</v>
      </c>
      <c r="P19" s="189">
        <v>0</v>
      </c>
      <c r="Q19" s="189">
        <v>0</v>
      </c>
      <c r="R19" s="189">
        <v>0</v>
      </c>
      <c r="S19" s="189">
        <f t="shared" si="7"/>
        <v>1238</v>
      </c>
      <c r="T19" s="189">
        <f>'Biểu 2a '!D48</f>
        <v>789</v>
      </c>
      <c r="U19" s="189">
        <f>'Biểu 2a '!D49</f>
        <v>449</v>
      </c>
      <c r="V19" s="189">
        <f t="shared" si="8"/>
        <v>0</v>
      </c>
      <c r="W19" s="189">
        <f t="shared" si="9"/>
        <v>0</v>
      </c>
      <c r="X19" s="189"/>
      <c r="Y19" s="189"/>
      <c r="Z19" s="189"/>
      <c r="AA19" s="189">
        <f t="shared" si="10"/>
        <v>0</v>
      </c>
      <c r="AB19" s="189"/>
      <c r="AC19" s="189"/>
      <c r="AD19" s="189"/>
      <c r="AE19" s="37"/>
      <c r="AF19" s="245"/>
    </row>
    <row r="20" spans="1:32" s="246" customFormat="1" ht="30" customHeight="1">
      <c r="A20" s="48">
        <v>7</v>
      </c>
      <c r="B20" s="144" t="s">
        <v>199</v>
      </c>
      <c r="C20" s="189">
        <f t="shared" si="12"/>
        <v>4948</v>
      </c>
      <c r="D20" s="190">
        <v>0</v>
      </c>
      <c r="E20" s="189"/>
      <c r="F20" s="189">
        <v>0</v>
      </c>
      <c r="G20" s="189"/>
      <c r="H20" s="189"/>
      <c r="I20" s="189">
        <f t="shared" si="11"/>
        <v>4948</v>
      </c>
      <c r="J20" s="189">
        <f t="shared" si="4"/>
        <v>4948</v>
      </c>
      <c r="K20" s="189"/>
      <c r="L20" s="189">
        <v>4948</v>
      </c>
      <c r="M20" s="189">
        <v>0</v>
      </c>
      <c r="N20" s="189"/>
      <c r="O20" s="189">
        <f t="shared" si="6"/>
        <v>0</v>
      </c>
      <c r="P20" s="189">
        <v>0</v>
      </c>
      <c r="Q20" s="189">
        <v>0</v>
      </c>
      <c r="R20" s="189">
        <v>0</v>
      </c>
      <c r="S20" s="189">
        <v>0</v>
      </c>
      <c r="T20" s="189">
        <v>0</v>
      </c>
      <c r="U20" s="189">
        <v>0</v>
      </c>
      <c r="V20" s="189">
        <v>0</v>
      </c>
      <c r="W20" s="189">
        <v>0</v>
      </c>
      <c r="X20" s="189">
        <v>0</v>
      </c>
      <c r="Y20" s="189">
        <v>0</v>
      </c>
      <c r="Z20" s="189">
        <v>0</v>
      </c>
      <c r="AA20" s="189">
        <v>0</v>
      </c>
      <c r="AB20" s="189">
        <v>0</v>
      </c>
      <c r="AC20" s="189">
        <v>0</v>
      </c>
      <c r="AD20" s="189">
        <v>0</v>
      </c>
      <c r="AE20" s="37"/>
      <c r="AF20" s="245"/>
    </row>
    <row r="21" spans="1:32" s="40" customFormat="1" ht="30" customHeight="1">
      <c r="A21" s="55" t="s">
        <v>4</v>
      </c>
      <c r="B21" s="56" t="s">
        <v>75</v>
      </c>
      <c r="C21" s="191">
        <f>SUM(C22:C40)</f>
        <v>1977</v>
      </c>
      <c r="D21" s="191">
        <f t="shared" ref="D21:L21" si="13">SUM(D22:D40)</f>
        <v>0</v>
      </c>
      <c r="E21" s="191">
        <f t="shared" si="13"/>
        <v>0</v>
      </c>
      <c r="F21" s="191">
        <f t="shared" si="13"/>
        <v>0</v>
      </c>
      <c r="G21" s="191">
        <f t="shared" si="13"/>
        <v>0</v>
      </c>
      <c r="H21" s="191">
        <f t="shared" si="13"/>
        <v>0</v>
      </c>
      <c r="I21" s="191">
        <f t="shared" si="13"/>
        <v>0</v>
      </c>
      <c r="J21" s="191">
        <f t="shared" si="13"/>
        <v>0</v>
      </c>
      <c r="K21" s="191">
        <f t="shared" si="13"/>
        <v>0</v>
      </c>
      <c r="L21" s="191">
        <f t="shared" si="13"/>
        <v>0</v>
      </c>
      <c r="M21" s="191">
        <f>SUM(M22:M40)</f>
        <v>1977</v>
      </c>
      <c r="N21" s="191">
        <f>SUM(N22:N40)</f>
        <v>1977</v>
      </c>
      <c r="O21" s="191">
        <f t="shared" ref="O21:AD21" si="14">SUM(O22:O31)</f>
        <v>0</v>
      </c>
      <c r="P21" s="191">
        <f t="shared" si="14"/>
        <v>0</v>
      </c>
      <c r="Q21" s="191">
        <f t="shared" si="14"/>
        <v>0</v>
      </c>
      <c r="R21" s="191">
        <f t="shared" si="14"/>
        <v>0</v>
      </c>
      <c r="S21" s="191">
        <f t="shared" si="14"/>
        <v>0</v>
      </c>
      <c r="T21" s="191">
        <f t="shared" si="14"/>
        <v>0</v>
      </c>
      <c r="U21" s="191">
        <f t="shared" si="14"/>
        <v>0</v>
      </c>
      <c r="V21" s="191">
        <f t="shared" si="14"/>
        <v>0</v>
      </c>
      <c r="W21" s="191">
        <f t="shared" si="14"/>
        <v>0</v>
      </c>
      <c r="X21" s="191">
        <f t="shared" si="14"/>
        <v>0</v>
      </c>
      <c r="Y21" s="191">
        <f t="shared" si="14"/>
        <v>0</v>
      </c>
      <c r="Z21" s="191">
        <f t="shared" si="14"/>
        <v>0</v>
      </c>
      <c r="AA21" s="191">
        <f t="shared" si="14"/>
        <v>0</v>
      </c>
      <c r="AB21" s="191">
        <f t="shared" si="14"/>
        <v>0</v>
      </c>
      <c r="AC21" s="191">
        <f t="shared" si="14"/>
        <v>0</v>
      </c>
      <c r="AD21" s="191">
        <f t="shared" si="14"/>
        <v>0</v>
      </c>
      <c r="AE21" s="57"/>
      <c r="AF21" s="58"/>
    </row>
    <row r="22" spans="1:32" s="49" customFormat="1" ht="30" customHeight="1">
      <c r="A22" s="48">
        <v>1</v>
      </c>
      <c r="B22" s="221" t="s">
        <v>178</v>
      </c>
      <c r="C22" s="189">
        <f t="shared" si="12"/>
        <v>111</v>
      </c>
      <c r="D22" s="190">
        <f t="shared" si="2"/>
        <v>0</v>
      </c>
      <c r="E22" s="189"/>
      <c r="F22" s="189">
        <f t="shared" si="3"/>
        <v>0</v>
      </c>
      <c r="G22" s="189"/>
      <c r="H22" s="189"/>
      <c r="I22" s="189">
        <f t="shared" si="11"/>
        <v>0</v>
      </c>
      <c r="J22" s="189">
        <f t="shared" si="4"/>
        <v>0</v>
      </c>
      <c r="K22" s="189"/>
      <c r="L22" s="189"/>
      <c r="M22" s="189">
        <f t="shared" si="5"/>
        <v>111</v>
      </c>
      <c r="N22" s="189">
        <v>111</v>
      </c>
      <c r="O22" s="189">
        <f t="shared" ref="O22:O40" si="15">SUM(P22:Q22)</f>
        <v>0</v>
      </c>
      <c r="P22" s="189"/>
      <c r="Q22" s="189"/>
      <c r="R22" s="189"/>
      <c r="S22" s="189">
        <f t="shared" si="7"/>
        <v>0</v>
      </c>
      <c r="T22" s="189"/>
      <c r="U22" s="189"/>
      <c r="V22" s="189">
        <f t="shared" ref="V22:V31" si="16">SUM(W22,Z22)</f>
        <v>0</v>
      </c>
      <c r="W22" s="189">
        <f t="shared" ref="W22:W31" si="17">SUM(X22:Y22)</f>
        <v>0</v>
      </c>
      <c r="X22" s="189"/>
      <c r="Y22" s="189"/>
      <c r="Z22" s="189"/>
      <c r="AA22" s="189">
        <f t="shared" si="10"/>
        <v>0</v>
      </c>
      <c r="AB22" s="189"/>
      <c r="AC22" s="189"/>
      <c r="AD22" s="189"/>
      <c r="AE22" s="37"/>
      <c r="AF22" s="16"/>
    </row>
    <row r="23" spans="1:32" s="49" customFormat="1" ht="30" customHeight="1">
      <c r="A23" s="48">
        <v>2</v>
      </c>
      <c r="B23" s="198" t="s">
        <v>179</v>
      </c>
      <c r="C23" s="189">
        <f t="shared" si="12"/>
        <v>111</v>
      </c>
      <c r="D23" s="190">
        <f t="shared" si="2"/>
        <v>0</v>
      </c>
      <c r="E23" s="189"/>
      <c r="F23" s="189">
        <f t="shared" si="3"/>
        <v>0</v>
      </c>
      <c r="G23" s="189"/>
      <c r="H23" s="189"/>
      <c r="I23" s="189">
        <f t="shared" si="11"/>
        <v>0</v>
      </c>
      <c r="J23" s="189">
        <f t="shared" si="4"/>
        <v>0</v>
      </c>
      <c r="K23" s="189"/>
      <c r="L23" s="189"/>
      <c r="M23" s="189">
        <f t="shared" si="5"/>
        <v>111</v>
      </c>
      <c r="N23" s="189">
        <v>111</v>
      </c>
      <c r="O23" s="189">
        <f t="shared" si="15"/>
        <v>0</v>
      </c>
      <c r="P23" s="189"/>
      <c r="Q23" s="189"/>
      <c r="R23" s="189"/>
      <c r="S23" s="189">
        <f t="shared" si="7"/>
        <v>0</v>
      </c>
      <c r="T23" s="189"/>
      <c r="U23" s="189"/>
      <c r="V23" s="189">
        <f t="shared" si="16"/>
        <v>0</v>
      </c>
      <c r="W23" s="189">
        <f t="shared" si="17"/>
        <v>0</v>
      </c>
      <c r="X23" s="189"/>
      <c r="Y23" s="189"/>
      <c r="Z23" s="189"/>
      <c r="AA23" s="189">
        <f t="shared" si="10"/>
        <v>0</v>
      </c>
      <c r="AB23" s="189"/>
      <c r="AC23" s="189"/>
      <c r="AD23" s="189"/>
      <c r="AE23" s="37"/>
      <c r="AF23" s="16"/>
    </row>
    <row r="24" spans="1:32" s="49" customFormat="1" ht="30" customHeight="1">
      <c r="A24" s="48">
        <v>3</v>
      </c>
      <c r="B24" s="198" t="s">
        <v>180</v>
      </c>
      <c r="C24" s="189">
        <f t="shared" si="12"/>
        <v>111</v>
      </c>
      <c r="D24" s="190">
        <f t="shared" si="2"/>
        <v>0</v>
      </c>
      <c r="E24" s="189"/>
      <c r="F24" s="189">
        <f t="shared" si="3"/>
        <v>0</v>
      </c>
      <c r="G24" s="189"/>
      <c r="H24" s="189"/>
      <c r="I24" s="189">
        <f t="shared" si="11"/>
        <v>0</v>
      </c>
      <c r="J24" s="189">
        <f t="shared" si="4"/>
        <v>0</v>
      </c>
      <c r="K24" s="189"/>
      <c r="L24" s="189"/>
      <c r="M24" s="189">
        <f t="shared" si="5"/>
        <v>111</v>
      </c>
      <c r="N24" s="189">
        <v>111</v>
      </c>
      <c r="O24" s="189">
        <f t="shared" si="15"/>
        <v>0</v>
      </c>
      <c r="P24" s="189"/>
      <c r="Q24" s="189"/>
      <c r="R24" s="189"/>
      <c r="S24" s="189">
        <f t="shared" si="7"/>
        <v>0</v>
      </c>
      <c r="T24" s="189"/>
      <c r="U24" s="189"/>
      <c r="V24" s="189">
        <f t="shared" si="16"/>
        <v>0</v>
      </c>
      <c r="W24" s="189">
        <f t="shared" si="17"/>
        <v>0</v>
      </c>
      <c r="X24" s="189"/>
      <c r="Y24" s="189"/>
      <c r="Z24" s="189"/>
      <c r="AA24" s="189">
        <f t="shared" si="10"/>
        <v>0</v>
      </c>
      <c r="AB24" s="189"/>
      <c r="AC24" s="189"/>
      <c r="AD24" s="189"/>
      <c r="AE24" s="37"/>
      <c r="AF24" s="16"/>
    </row>
    <row r="25" spans="1:32" s="49" customFormat="1" ht="30" customHeight="1">
      <c r="A25" s="48">
        <v>4</v>
      </c>
      <c r="B25" s="198" t="s">
        <v>181</v>
      </c>
      <c r="C25" s="189">
        <f t="shared" si="12"/>
        <v>109</v>
      </c>
      <c r="D25" s="190">
        <f t="shared" si="2"/>
        <v>0</v>
      </c>
      <c r="E25" s="189"/>
      <c r="F25" s="189">
        <f t="shared" si="3"/>
        <v>0</v>
      </c>
      <c r="G25" s="189"/>
      <c r="H25" s="189"/>
      <c r="I25" s="189">
        <f t="shared" si="11"/>
        <v>0</v>
      </c>
      <c r="J25" s="189">
        <f t="shared" si="4"/>
        <v>0</v>
      </c>
      <c r="K25" s="189"/>
      <c r="L25" s="189"/>
      <c r="M25" s="189">
        <f t="shared" si="5"/>
        <v>109</v>
      </c>
      <c r="N25" s="241">
        <v>109</v>
      </c>
      <c r="O25" s="189">
        <f t="shared" si="15"/>
        <v>0</v>
      </c>
      <c r="P25" s="189"/>
      <c r="Q25" s="189"/>
      <c r="R25" s="189"/>
      <c r="S25" s="189">
        <f t="shared" si="7"/>
        <v>0</v>
      </c>
      <c r="T25" s="189"/>
      <c r="U25" s="189"/>
      <c r="V25" s="189">
        <f t="shared" si="16"/>
        <v>0</v>
      </c>
      <c r="W25" s="189">
        <f t="shared" si="17"/>
        <v>0</v>
      </c>
      <c r="X25" s="189"/>
      <c r="Y25" s="189"/>
      <c r="Z25" s="189"/>
      <c r="AA25" s="189">
        <f t="shared" si="10"/>
        <v>0</v>
      </c>
      <c r="AB25" s="189"/>
      <c r="AC25" s="189"/>
      <c r="AD25" s="189"/>
      <c r="AE25" s="37"/>
      <c r="AF25" s="16"/>
    </row>
    <row r="26" spans="1:32" s="49" customFormat="1" ht="30" customHeight="1">
      <c r="A26" s="48">
        <v>5</v>
      </c>
      <c r="B26" s="198" t="s">
        <v>182</v>
      </c>
      <c r="C26" s="189">
        <f t="shared" si="12"/>
        <v>105</v>
      </c>
      <c r="D26" s="190">
        <f t="shared" si="2"/>
        <v>0</v>
      </c>
      <c r="E26" s="189"/>
      <c r="F26" s="189">
        <f t="shared" si="3"/>
        <v>0</v>
      </c>
      <c r="G26" s="189"/>
      <c r="H26" s="189"/>
      <c r="I26" s="189">
        <f t="shared" si="11"/>
        <v>0</v>
      </c>
      <c r="J26" s="189">
        <f t="shared" si="4"/>
        <v>0</v>
      </c>
      <c r="K26" s="189"/>
      <c r="L26" s="189"/>
      <c r="M26" s="189">
        <f t="shared" si="5"/>
        <v>105</v>
      </c>
      <c r="N26" s="241">
        <v>105</v>
      </c>
      <c r="O26" s="189">
        <f t="shared" si="15"/>
        <v>0</v>
      </c>
      <c r="P26" s="189"/>
      <c r="Q26" s="189"/>
      <c r="R26" s="189"/>
      <c r="S26" s="189">
        <f t="shared" si="7"/>
        <v>0</v>
      </c>
      <c r="T26" s="189"/>
      <c r="U26" s="189"/>
      <c r="V26" s="189">
        <f t="shared" si="16"/>
        <v>0</v>
      </c>
      <c r="W26" s="189">
        <f t="shared" si="17"/>
        <v>0</v>
      </c>
      <c r="X26" s="189"/>
      <c r="Y26" s="189"/>
      <c r="Z26" s="189"/>
      <c r="AA26" s="189">
        <f t="shared" si="10"/>
        <v>0</v>
      </c>
      <c r="AB26" s="189"/>
      <c r="AC26" s="189"/>
      <c r="AD26" s="189"/>
      <c r="AE26" s="37"/>
      <c r="AF26" s="16"/>
    </row>
    <row r="27" spans="1:32" s="49" customFormat="1" ht="30" customHeight="1">
      <c r="A27" s="48">
        <v>6</v>
      </c>
      <c r="B27" s="198" t="s">
        <v>183</v>
      </c>
      <c r="C27" s="189">
        <f t="shared" si="12"/>
        <v>101</v>
      </c>
      <c r="D27" s="190">
        <f t="shared" si="2"/>
        <v>0</v>
      </c>
      <c r="E27" s="189"/>
      <c r="F27" s="189">
        <f t="shared" si="3"/>
        <v>0</v>
      </c>
      <c r="G27" s="189"/>
      <c r="H27" s="189"/>
      <c r="I27" s="189">
        <f t="shared" si="11"/>
        <v>0</v>
      </c>
      <c r="J27" s="189">
        <f t="shared" si="4"/>
        <v>0</v>
      </c>
      <c r="K27" s="189"/>
      <c r="L27" s="189"/>
      <c r="M27" s="189">
        <f t="shared" si="5"/>
        <v>101</v>
      </c>
      <c r="N27" s="241">
        <v>101</v>
      </c>
      <c r="O27" s="189">
        <f t="shared" si="15"/>
        <v>0</v>
      </c>
      <c r="P27" s="189"/>
      <c r="Q27" s="189"/>
      <c r="R27" s="189"/>
      <c r="S27" s="189">
        <f t="shared" si="7"/>
        <v>0</v>
      </c>
      <c r="T27" s="189"/>
      <c r="U27" s="189"/>
      <c r="V27" s="189">
        <f t="shared" si="16"/>
        <v>0</v>
      </c>
      <c r="W27" s="189">
        <f t="shared" si="17"/>
        <v>0</v>
      </c>
      <c r="X27" s="189"/>
      <c r="Y27" s="189"/>
      <c r="Z27" s="189"/>
      <c r="AA27" s="189">
        <f t="shared" si="10"/>
        <v>0</v>
      </c>
      <c r="AB27" s="189"/>
      <c r="AC27" s="189"/>
      <c r="AD27" s="189"/>
      <c r="AE27" s="37"/>
      <c r="AF27" s="16"/>
    </row>
    <row r="28" spans="1:32" s="49" customFormat="1" ht="30" customHeight="1">
      <c r="A28" s="48">
        <v>7</v>
      </c>
      <c r="B28" s="199" t="s">
        <v>184</v>
      </c>
      <c r="C28" s="189">
        <f t="shared" si="12"/>
        <v>104</v>
      </c>
      <c r="D28" s="190">
        <f t="shared" si="2"/>
        <v>0</v>
      </c>
      <c r="E28" s="189"/>
      <c r="F28" s="189">
        <f t="shared" si="3"/>
        <v>0</v>
      </c>
      <c r="G28" s="189"/>
      <c r="H28" s="189"/>
      <c r="I28" s="189">
        <f t="shared" si="11"/>
        <v>0</v>
      </c>
      <c r="J28" s="189">
        <f t="shared" si="4"/>
        <v>0</v>
      </c>
      <c r="K28" s="189"/>
      <c r="L28" s="189"/>
      <c r="M28" s="189">
        <f t="shared" si="5"/>
        <v>104</v>
      </c>
      <c r="N28" s="241">
        <v>104</v>
      </c>
      <c r="O28" s="189">
        <f t="shared" si="15"/>
        <v>0</v>
      </c>
      <c r="P28" s="189"/>
      <c r="Q28" s="189"/>
      <c r="R28" s="189"/>
      <c r="S28" s="189">
        <f t="shared" si="7"/>
        <v>0</v>
      </c>
      <c r="T28" s="189"/>
      <c r="U28" s="189"/>
      <c r="V28" s="189">
        <f t="shared" si="16"/>
        <v>0</v>
      </c>
      <c r="W28" s="189">
        <f t="shared" si="17"/>
        <v>0</v>
      </c>
      <c r="X28" s="189"/>
      <c r="Y28" s="189"/>
      <c r="Z28" s="189"/>
      <c r="AA28" s="189">
        <f t="shared" si="10"/>
        <v>0</v>
      </c>
      <c r="AB28" s="189"/>
      <c r="AC28" s="189"/>
      <c r="AD28" s="189"/>
      <c r="AE28" s="37"/>
      <c r="AF28" s="16"/>
    </row>
    <row r="29" spans="1:32" s="49" customFormat="1" ht="30" customHeight="1">
      <c r="A29" s="48">
        <v>8</v>
      </c>
      <c r="B29" s="198" t="s">
        <v>185</v>
      </c>
      <c r="C29" s="189">
        <f t="shared" si="12"/>
        <v>119</v>
      </c>
      <c r="D29" s="190">
        <f t="shared" si="2"/>
        <v>0</v>
      </c>
      <c r="E29" s="189"/>
      <c r="F29" s="189">
        <f t="shared" si="3"/>
        <v>0</v>
      </c>
      <c r="G29" s="189"/>
      <c r="H29" s="189"/>
      <c r="I29" s="189">
        <f t="shared" si="11"/>
        <v>0</v>
      </c>
      <c r="J29" s="189">
        <f t="shared" si="4"/>
        <v>0</v>
      </c>
      <c r="K29" s="189"/>
      <c r="L29" s="189"/>
      <c r="M29" s="189">
        <f t="shared" si="5"/>
        <v>119</v>
      </c>
      <c r="N29" s="241">
        <v>119</v>
      </c>
      <c r="O29" s="189">
        <f t="shared" si="15"/>
        <v>0</v>
      </c>
      <c r="P29" s="189"/>
      <c r="Q29" s="189"/>
      <c r="R29" s="189"/>
      <c r="S29" s="189">
        <f t="shared" si="7"/>
        <v>0</v>
      </c>
      <c r="T29" s="189"/>
      <c r="U29" s="189"/>
      <c r="V29" s="189">
        <f t="shared" si="16"/>
        <v>0</v>
      </c>
      <c r="W29" s="189">
        <f t="shared" si="17"/>
        <v>0</v>
      </c>
      <c r="X29" s="189"/>
      <c r="Y29" s="189"/>
      <c r="Z29" s="189"/>
      <c r="AA29" s="189">
        <f t="shared" si="10"/>
        <v>0</v>
      </c>
      <c r="AB29" s="189"/>
      <c r="AC29" s="189"/>
      <c r="AD29" s="189"/>
      <c r="AE29" s="37"/>
      <c r="AF29" s="16"/>
    </row>
    <row r="30" spans="1:32" s="49" customFormat="1" ht="30" customHeight="1">
      <c r="A30" s="48">
        <v>9</v>
      </c>
      <c r="B30" s="198" t="s">
        <v>186</v>
      </c>
      <c r="C30" s="189">
        <f t="shared" si="12"/>
        <v>111</v>
      </c>
      <c r="D30" s="190">
        <f t="shared" si="2"/>
        <v>0</v>
      </c>
      <c r="E30" s="189"/>
      <c r="F30" s="189">
        <f t="shared" si="3"/>
        <v>0</v>
      </c>
      <c r="G30" s="189"/>
      <c r="H30" s="189"/>
      <c r="I30" s="189">
        <f t="shared" si="11"/>
        <v>0</v>
      </c>
      <c r="J30" s="189">
        <f t="shared" si="4"/>
        <v>0</v>
      </c>
      <c r="K30" s="189"/>
      <c r="L30" s="189"/>
      <c r="M30" s="189">
        <f t="shared" si="5"/>
        <v>111</v>
      </c>
      <c r="N30" s="241">
        <v>111</v>
      </c>
      <c r="O30" s="189">
        <f t="shared" si="15"/>
        <v>0</v>
      </c>
      <c r="P30" s="189"/>
      <c r="Q30" s="189"/>
      <c r="R30" s="189"/>
      <c r="S30" s="189">
        <f t="shared" si="7"/>
        <v>0</v>
      </c>
      <c r="T30" s="189"/>
      <c r="U30" s="189"/>
      <c r="V30" s="189">
        <f t="shared" si="16"/>
        <v>0</v>
      </c>
      <c r="W30" s="189">
        <f t="shared" si="17"/>
        <v>0</v>
      </c>
      <c r="X30" s="189"/>
      <c r="Y30" s="189"/>
      <c r="Z30" s="189"/>
      <c r="AA30" s="189">
        <f t="shared" si="10"/>
        <v>0</v>
      </c>
      <c r="AB30" s="189"/>
      <c r="AC30" s="189"/>
      <c r="AD30" s="189"/>
      <c r="AE30" s="37"/>
      <c r="AF30" s="16"/>
    </row>
    <row r="31" spans="1:32" s="49" customFormat="1" ht="30" customHeight="1">
      <c r="A31" s="48">
        <v>10</v>
      </c>
      <c r="B31" s="198" t="s">
        <v>187</v>
      </c>
      <c r="C31" s="189">
        <f t="shared" si="12"/>
        <v>114</v>
      </c>
      <c r="D31" s="190">
        <f t="shared" si="2"/>
        <v>0</v>
      </c>
      <c r="E31" s="189"/>
      <c r="F31" s="189">
        <f t="shared" si="3"/>
        <v>0</v>
      </c>
      <c r="G31" s="189"/>
      <c r="H31" s="189"/>
      <c r="I31" s="189">
        <f t="shared" si="11"/>
        <v>0</v>
      </c>
      <c r="J31" s="189">
        <f t="shared" si="4"/>
        <v>0</v>
      </c>
      <c r="K31" s="189"/>
      <c r="L31" s="189"/>
      <c r="M31" s="189">
        <f t="shared" si="5"/>
        <v>114</v>
      </c>
      <c r="N31" s="241">
        <v>114</v>
      </c>
      <c r="O31" s="189">
        <f t="shared" si="15"/>
        <v>0</v>
      </c>
      <c r="P31" s="189"/>
      <c r="Q31" s="189"/>
      <c r="R31" s="189"/>
      <c r="S31" s="189">
        <f t="shared" si="7"/>
        <v>0</v>
      </c>
      <c r="T31" s="189"/>
      <c r="U31" s="189"/>
      <c r="V31" s="189">
        <f t="shared" si="16"/>
        <v>0</v>
      </c>
      <c r="W31" s="189">
        <f t="shared" si="17"/>
        <v>0</v>
      </c>
      <c r="X31" s="189"/>
      <c r="Y31" s="189"/>
      <c r="Z31" s="189"/>
      <c r="AA31" s="189">
        <f t="shared" si="10"/>
        <v>0</v>
      </c>
      <c r="AB31" s="189"/>
      <c r="AC31" s="189"/>
      <c r="AD31" s="189"/>
      <c r="AE31" s="37"/>
      <c r="AF31" s="16"/>
    </row>
    <row r="32" spans="1:32" ht="30.75" customHeight="1">
      <c r="A32" s="235">
        <v>11</v>
      </c>
      <c r="B32" s="214" t="s">
        <v>188</v>
      </c>
      <c r="C32" s="189">
        <f t="shared" si="12"/>
        <v>107</v>
      </c>
      <c r="D32" s="190">
        <f t="shared" ref="D32:D40" si="18">SUM(E32:F32)</f>
        <v>0</v>
      </c>
      <c r="E32" s="189"/>
      <c r="F32" s="189">
        <f t="shared" ref="F32:F40" si="19">SUM(G32:H32)</f>
        <v>0</v>
      </c>
      <c r="G32" s="189"/>
      <c r="H32" s="189"/>
      <c r="I32" s="189">
        <f t="shared" ref="I32:I40" si="20">SUM(J32)</f>
        <v>0</v>
      </c>
      <c r="J32" s="189">
        <f t="shared" ref="J32:J40" si="21">SUM(K32:L32)</f>
        <v>0</v>
      </c>
      <c r="K32" s="189"/>
      <c r="L32" s="236"/>
      <c r="M32" s="189">
        <f t="shared" si="5"/>
        <v>107</v>
      </c>
      <c r="N32" s="241">
        <v>107</v>
      </c>
      <c r="O32" s="189">
        <f t="shared" si="15"/>
        <v>0</v>
      </c>
      <c r="P32" s="236"/>
      <c r="Q32" s="236"/>
      <c r="R32" s="236"/>
      <c r="S32" s="189">
        <f t="shared" ref="S32:S40" si="22">SUM(T32,U32)</f>
        <v>0</v>
      </c>
      <c r="T32" s="189"/>
      <c r="U32" s="189"/>
      <c r="V32" s="189">
        <f t="shared" ref="V32:V40" si="23">SUM(W32,Z32)</f>
        <v>0</v>
      </c>
      <c r="W32" s="189">
        <f t="shared" ref="W32:W40" si="24">SUM(X32:Y32)</f>
        <v>0</v>
      </c>
      <c r="X32" s="189"/>
      <c r="Y32" s="189"/>
      <c r="Z32" s="189"/>
      <c r="AA32" s="189">
        <f t="shared" ref="AA32:AA40" si="25">SUM(AB32,AC32,AD32)</f>
        <v>0</v>
      </c>
      <c r="AB32" s="236"/>
      <c r="AC32" s="236"/>
      <c r="AD32" s="236"/>
      <c r="AE32" s="237"/>
    </row>
    <row r="33" spans="1:31" ht="30.75" customHeight="1">
      <c r="A33" s="48">
        <v>12</v>
      </c>
      <c r="B33" s="198" t="s">
        <v>189</v>
      </c>
      <c r="C33" s="189">
        <f t="shared" si="12"/>
        <v>108</v>
      </c>
      <c r="D33" s="190">
        <f t="shared" si="18"/>
        <v>0</v>
      </c>
      <c r="E33" s="189"/>
      <c r="F33" s="189">
        <f t="shared" si="19"/>
        <v>0</v>
      </c>
      <c r="G33" s="189"/>
      <c r="H33" s="189"/>
      <c r="I33" s="189">
        <f t="shared" si="20"/>
        <v>0</v>
      </c>
      <c r="J33" s="189">
        <f t="shared" si="21"/>
        <v>0</v>
      </c>
      <c r="K33" s="189"/>
      <c r="L33" s="239"/>
      <c r="M33" s="189">
        <f t="shared" si="5"/>
        <v>108</v>
      </c>
      <c r="N33" s="241">
        <v>108</v>
      </c>
      <c r="O33" s="189">
        <f t="shared" si="15"/>
        <v>0</v>
      </c>
      <c r="P33" s="239"/>
      <c r="Q33" s="239"/>
      <c r="R33" s="239"/>
      <c r="S33" s="189">
        <f t="shared" si="22"/>
        <v>0</v>
      </c>
      <c r="T33" s="189"/>
      <c r="U33" s="189"/>
      <c r="V33" s="189">
        <f t="shared" si="23"/>
        <v>0</v>
      </c>
      <c r="W33" s="189">
        <f t="shared" si="24"/>
        <v>0</v>
      </c>
      <c r="X33" s="189"/>
      <c r="Y33" s="189"/>
      <c r="Z33" s="189"/>
      <c r="AA33" s="189">
        <f t="shared" si="25"/>
        <v>0</v>
      </c>
      <c r="AB33" s="239"/>
      <c r="AC33" s="239"/>
      <c r="AD33" s="239"/>
      <c r="AE33" s="240"/>
    </row>
    <row r="34" spans="1:31" ht="30.75" customHeight="1">
      <c r="A34" s="48">
        <v>13</v>
      </c>
      <c r="B34" s="198" t="s">
        <v>190</v>
      </c>
      <c r="C34" s="189">
        <f t="shared" si="12"/>
        <v>114</v>
      </c>
      <c r="D34" s="190">
        <f t="shared" si="18"/>
        <v>0</v>
      </c>
      <c r="E34" s="189"/>
      <c r="F34" s="189">
        <f t="shared" si="19"/>
        <v>0</v>
      </c>
      <c r="G34" s="189"/>
      <c r="H34" s="189"/>
      <c r="I34" s="189">
        <f t="shared" si="20"/>
        <v>0</v>
      </c>
      <c r="J34" s="189">
        <f t="shared" si="21"/>
        <v>0</v>
      </c>
      <c r="K34" s="189"/>
      <c r="L34" s="239"/>
      <c r="M34" s="189">
        <f t="shared" si="5"/>
        <v>114</v>
      </c>
      <c r="N34" s="241">
        <v>114</v>
      </c>
      <c r="O34" s="189">
        <f t="shared" si="15"/>
        <v>0</v>
      </c>
      <c r="P34" s="239"/>
      <c r="Q34" s="239"/>
      <c r="R34" s="239"/>
      <c r="S34" s="189">
        <f t="shared" si="22"/>
        <v>0</v>
      </c>
      <c r="T34" s="189"/>
      <c r="U34" s="189"/>
      <c r="V34" s="189">
        <f t="shared" si="23"/>
        <v>0</v>
      </c>
      <c r="W34" s="189">
        <f t="shared" si="24"/>
        <v>0</v>
      </c>
      <c r="X34" s="189"/>
      <c r="Y34" s="189"/>
      <c r="Z34" s="189"/>
      <c r="AA34" s="189">
        <f t="shared" si="25"/>
        <v>0</v>
      </c>
      <c r="AB34" s="239"/>
      <c r="AC34" s="239"/>
      <c r="AD34" s="239"/>
      <c r="AE34" s="240"/>
    </row>
    <row r="35" spans="1:31" ht="30.75" customHeight="1">
      <c r="A35" s="48">
        <v>14</v>
      </c>
      <c r="B35" s="198" t="s">
        <v>191</v>
      </c>
      <c r="C35" s="189">
        <f t="shared" si="12"/>
        <v>111</v>
      </c>
      <c r="D35" s="190">
        <f t="shared" si="18"/>
        <v>0</v>
      </c>
      <c r="E35" s="189"/>
      <c r="F35" s="189">
        <f t="shared" si="19"/>
        <v>0</v>
      </c>
      <c r="G35" s="189"/>
      <c r="H35" s="189"/>
      <c r="I35" s="189">
        <f t="shared" si="20"/>
        <v>0</v>
      </c>
      <c r="J35" s="189">
        <f t="shared" si="21"/>
        <v>0</v>
      </c>
      <c r="K35" s="189"/>
      <c r="L35" s="239"/>
      <c r="M35" s="189">
        <f t="shared" si="5"/>
        <v>111</v>
      </c>
      <c r="N35" s="241">
        <v>111</v>
      </c>
      <c r="O35" s="189">
        <f t="shared" si="15"/>
        <v>0</v>
      </c>
      <c r="P35" s="239"/>
      <c r="Q35" s="239"/>
      <c r="R35" s="239"/>
      <c r="S35" s="189">
        <f t="shared" si="22"/>
        <v>0</v>
      </c>
      <c r="T35" s="189"/>
      <c r="U35" s="189"/>
      <c r="V35" s="189">
        <f t="shared" si="23"/>
        <v>0</v>
      </c>
      <c r="W35" s="189">
        <f t="shared" si="24"/>
        <v>0</v>
      </c>
      <c r="X35" s="189"/>
      <c r="Y35" s="189"/>
      <c r="Z35" s="189"/>
      <c r="AA35" s="189">
        <f t="shared" si="25"/>
        <v>0</v>
      </c>
      <c r="AB35" s="239"/>
      <c r="AC35" s="239"/>
      <c r="AD35" s="239"/>
      <c r="AE35" s="240"/>
    </row>
    <row r="36" spans="1:31" ht="30.75" customHeight="1">
      <c r="A36" s="48">
        <v>15</v>
      </c>
      <c r="B36" s="198" t="s">
        <v>192</v>
      </c>
      <c r="C36" s="189">
        <f t="shared" si="12"/>
        <v>112</v>
      </c>
      <c r="D36" s="190">
        <f t="shared" si="18"/>
        <v>0</v>
      </c>
      <c r="E36" s="189"/>
      <c r="F36" s="189">
        <f t="shared" si="19"/>
        <v>0</v>
      </c>
      <c r="G36" s="189"/>
      <c r="H36" s="189"/>
      <c r="I36" s="189">
        <f t="shared" si="20"/>
        <v>0</v>
      </c>
      <c r="J36" s="189">
        <f t="shared" si="21"/>
        <v>0</v>
      </c>
      <c r="K36" s="189"/>
      <c r="L36" s="239"/>
      <c r="M36" s="189">
        <f t="shared" si="5"/>
        <v>112</v>
      </c>
      <c r="N36" s="241">
        <v>112</v>
      </c>
      <c r="O36" s="189">
        <f t="shared" si="15"/>
        <v>0</v>
      </c>
      <c r="P36" s="239"/>
      <c r="Q36" s="239"/>
      <c r="R36" s="239"/>
      <c r="S36" s="189">
        <f t="shared" si="22"/>
        <v>0</v>
      </c>
      <c r="T36" s="189"/>
      <c r="U36" s="189"/>
      <c r="V36" s="189">
        <f t="shared" si="23"/>
        <v>0</v>
      </c>
      <c r="W36" s="189">
        <f t="shared" si="24"/>
        <v>0</v>
      </c>
      <c r="X36" s="189"/>
      <c r="Y36" s="189"/>
      <c r="Z36" s="189"/>
      <c r="AA36" s="189">
        <f t="shared" si="25"/>
        <v>0</v>
      </c>
      <c r="AB36" s="239"/>
      <c r="AC36" s="239"/>
      <c r="AD36" s="239"/>
      <c r="AE36" s="240"/>
    </row>
    <row r="37" spans="1:31" ht="30.75" customHeight="1">
      <c r="A37" s="48">
        <v>16</v>
      </c>
      <c r="B37" s="198" t="s">
        <v>193</v>
      </c>
      <c r="C37" s="189">
        <f t="shared" si="12"/>
        <v>111</v>
      </c>
      <c r="D37" s="190">
        <f t="shared" si="18"/>
        <v>0</v>
      </c>
      <c r="E37" s="189"/>
      <c r="F37" s="189">
        <f t="shared" si="19"/>
        <v>0</v>
      </c>
      <c r="G37" s="189"/>
      <c r="H37" s="189"/>
      <c r="I37" s="189">
        <f t="shared" si="20"/>
        <v>0</v>
      </c>
      <c r="J37" s="189">
        <f t="shared" si="21"/>
        <v>0</v>
      </c>
      <c r="K37" s="189"/>
      <c r="L37" s="239"/>
      <c r="M37" s="189">
        <f t="shared" si="5"/>
        <v>111</v>
      </c>
      <c r="N37" s="241">
        <v>111</v>
      </c>
      <c r="O37" s="189">
        <f t="shared" si="15"/>
        <v>0</v>
      </c>
      <c r="P37" s="239"/>
      <c r="Q37" s="239"/>
      <c r="R37" s="239"/>
      <c r="S37" s="189">
        <f t="shared" si="22"/>
        <v>0</v>
      </c>
      <c r="T37" s="189"/>
      <c r="U37" s="189"/>
      <c r="V37" s="189">
        <f t="shared" si="23"/>
        <v>0</v>
      </c>
      <c r="W37" s="189">
        <f t="shared" si="24"/>
        <v>0</v>
      </c>
      <c r="X37" s="189"/>
      <c r="Y37" s="189"/>
      <c r="Z37" s="189"/>
      <c r="AA37" s="189">
        <f t="shared" si="25"/>
        <v>0</v>
      </c>
      <c r="AB37" s="239"/>
      <c r="AC37" s="239"/>
      <c r="AD37" s="239"/>
      <c r="AE37" s="240"/>
    </row>
    <row r="38" spans="1:31" ht="30.75" customHeight="1">
      <c r="A38" s="48">
        <v>17</v>
      </c>
      <c r="B38" s="198" t="s">
        <v>194</v>
      </c>
      <c r="C38" s="189">
        <f t="shared" si="12"/>
        <v>109</v>
      </c>
      <c r="D38" s="190">
        <f t="shared" si="18"/>
        <v>0</v>
      </c>
      <c r="E38" s="189"/>
      <c r="F38" s="189">
        <f t="shared" si="19"/>
        <v>0</v>
      </c>
      <c r="G38" s="189"/>
      <c r="H38" s="189"/>
      <c r="I38" s="189">
        <f t="shared" si="20"/>
        <v>0</v>
      </c>
      <c r="J38" s="189">
        <f t="shared" si="21"/>
        <v>0</v>
      </c>
      <c r="K38" s="189"/>
      <c r="L38" s="239"/>
      <c r="M38" s="189">
        <f t="shared" si="5"/>
        <v>109</v>
      </c>
      <c r="N38" s="241">
        <v>109</v>
      </c>
      <c r="O38" s="189">
        <f t="shared" si="15"/>
        <v>0</v>
      </c>
      <c r="P38" s="239"/>
      <c r="Q38" s="239"/>
      <c r="R38" s="239"/>
      <c r="S38" s="189">
        <f t="shared" si="22"/>
        <v>0</v>
      </c>
      <c r="T38" s="189"/>
      <c r="U38" s="189"/>
      <c r="V38" s="189">
        <f t="shared" si="23"/>
        <v>0</v>
      </c>
      <c r="W38" s="189">
        <f t="shared" si="24"/>
        <v>0</v>
      </c>
      <c r="X38" s="189"/>
      <c r="Y38" s="189"/>
      <c r="Z38" s="189"/>
      <c r="AA38" s="189">
        <f t="shared" si="25"/>
        <v>0</v>
      </c>
      <c r="AB38" s="239"/>
      <c r="AC38" s="239"/>
      <c r="AD38" s="239"/>
      <c r="AE38" s="240"/>
    </row>
    <row r="39" spans="1:31" ht="30.75" customHeight="1">
      <c r="A39" s="48">
        <v>18</v>
      </c>
      <c r="B39" s="198" t="s">
        <v>195</v>
      </c>
      <c r="C39" s="189">
        <f t="shared" si="12"/>
        <v>109</v>
      </c>
      <c r="D39" s="190">
        <f t="shared" si="18"/>
        <v>0</v>
      </c>
      <c r="E39" s="189"/>
      <c r="F39" s="189">
        <f t="shared" si="19"/>
        <v>0</v>
      </c>
      <c r="G39" s="189"/>
      <c r="H39" s="189"/>
      <c r="I39" s="189">
        <f t="shared" si="20"/>
        <v>0</v>
      </c>
      <c r="J39" s="189">
        <f t="shared" si="21"/>
        <v>0</v>
      </c>
      <c r="K39" s="189"/>
      <c r="L39" s="239"/>
      <c r="M39" s="189">
        <f t="shared" si="5"/>
        <v>109</v>
      </c>
      <c r="N39" s="241">
        <v>109</v>
      </c>
      <c r="O39" s="189">
        <f t="shared" si="15"/>
        <v>0</v>
      </c>
      <c r="P39" s="239"/>
      <c r="Q39" s="239"/>
      <c r="R39" s="239"/>
      <c r="S39" s="189">
        <f t="shared" si="22"/>
        <v>0</v>
      </c>
      <c r="T39" s="189"/>
      <c r="U39" s="189"/>
      <c r="V39" s="189">
        <f t="shared" si="23"/>
        <v>0</v>
      </c>
      <c r="W39" s="189">
        <f t="shared" si="24"/>
        <v>0</v>
      </c>
      <c r="X39" s="189"/>
      <c r="Y39" s="189"/>
      <c r="Z39" s="189"/>
      <c r="AA39" s="189">
        <f t="shared" si="25"/>
        <v>0</v>
      </c>
      <c r="AB39" s="239"/>
      <c r="AC39" s="239"/>
      <c r="AD39" s="239"/>
      <c r="AE39" s="240"/>
    </row>
    <row r="40" spans="1:31" ht="30.75" customHeight="1">
      <c r="A40" s="238">
        <v>19</v>
      </c>
      <c r="B40" s="201" t="s">
        <v>177</v>
      </c>
      <c r="C40" s="242">
        <f t="shared" si="12"/>
        <v>0</v>
      </c>
      <c r="D40" s="244">
        <f t="shared" si="18"/>
        <v>0</v>
      </c>
      <c r="E40" s="242"/>
      <c r="F40" s="242">
        <f t="shared" si="19"/>
        <v>0</v>
      </c>
      <c r="G40" s="242"/>
      <c r="H40" s="242"/>
      <c r="I40" s="242">
        <f t="shared" si="20"/>
        <v>0</v>
      </c>
      <c r="J40" s="242">
        <f t="shared" si="21"/>
        <v>0</v>
      </c>
      <c r="K40" s="242"/>
      <c r="L40" s="50"/>
      <c r="M40" s="242">
        <f t="shared" si="5"/>
        <v>0</v>
      </c>
      <c r="N40" s="243">
        <v>0</v>
      </c>
      <c r="O40" s="242">
        <f t="shared" si="15"/>
        <v>0</v>
      </c>
      <c r="P40" s="50"/>
      <c r="Q40" s="50"/>
      <c r="R40" s="50"/>
      <c r="S40" s="242">
        <f t="shared" si="22"/>
        <v>0</v>
      </c>
      <c r="T40" s="242"/>
      <c r="U40" s="242"/>
      <c r="V40" s="242">
        <f t="shared" si="23"/>
        <v>0</v>
      </c>
      <c r="W40" s="242">
        <f t="shared" si="24"/>
        <v>0</v>
      </c>
      <c r="X40" s="242"/>
      <c r="Y40" s="242"/>
      <c r="Z40" s="242"/>
      <c r="AA40" s="242">
        <f t="shared" si="25"/>
        <v>0</v>
      </c>
      <c r="AB40" s="50"/>
      <c r="AC40" s="50"/>
      <c r="AD40" s="50"/>
      <c r="AE40" s="51"/>
    </row>
    <row r="44" spans="1:31">
      <c r="C44" s="52"/>
    </row>
  </sheetData>
  <mergeCells count="54">
    <mergeCell ref="P6:Q6"/>
    <mergeCell ref="I7:L7"/>
    <mergeCell ref="M7:N7"/>
    <mergeCell ref="O7:Q7"/>
    <mergeCell ref="A12:B12"/>
    <mergeCell ref="C7:C10"/>
    <mergeCell ref="A7:A10"/>
    <mergeCell ref="D8:D10"/>
    <mergeCell ref="B7:B10"/>
    <mergeCell ref="A5:Q5"/>
    <mergeCell ref="O8:O10"/>
    <mergeCell ref="M8:M10"/>
    <mergeCell ref="P8:Q8"/>
    <mergeCell ref="Q9:Q10"/>
    <mergeCell ref="P9:P10"/>
    <mergeCell ref="D7:H7"/>
    <mergeCell ref="E9:E10"/>
    <mergeCell ref="F9:F10"/>
    <mergeCell ref="E8:H8"/>
    <mergeCell ref="G9:H9"/>
    <mergeCell ref="I8:I10"/>
    <mergeCell ref="J8:L8"/>
    <mergeCell ref="J9:J10"/>
    <mergeCell ref="K9:L9"/>
    <mergeCell ref="N9:N10"/>
    <mergeCell ref="AC8:AC10"/>
    <mergeCell ref="AE7:AE10"/>
    <mergeCell ref="S7:U7"/>
    <mergeCell ref="T8:U8"/>
    <mergeCell ref="AA7:AD7"/>
    <mergeCell ref="V8:V10"/>
    <mergeCell ref="AA8:AA10"/>
    <mergeCell ref="AB8:AB10"/>
    <mergeCell ref="AD8:AD10"/>
    <mergeCell ref="Z8:Z10"/>
    <mergeCell ref="U9:U10"/>
    <mergeCell ref="X9:X10"/>
    <mergeCell ref="W8:W10"/>
    <mergeCell ref="P1:Q1"/>
    <mergeCell ref="A3:Q3"/>
    <mergeCell ref="A4:Q4"/>
    <mergeCell ref="A2:Q2"/>
    <mergeCell ref="V7:Z7"/>
    <mergeCell ref="R2:AE2"/>
    <mergeCell ref="R3:AE3"/>
    <mergeCell ref="AD1:AE1"/>
    <mergeCell ref="R4:AE4"/>
    <mergeCell ref="R7:R10"/>
    <mergeCell ref="R5:AE5"/>
    <mergeCell ref="AD6:AE6"/>
    <mergeCell ref="T9:T10"/>
    <mergeCell ref="Y9:Y10"/>
    <mergeCell ref="S8:S10"/>
    <mergeCell ref="X8:Y8"/>
  </mergeCells>
  <phoneticPr fontId="40" type="noConversion"/>
  <printOptions horizontalCentered="1"/>
  <pageMargins left="0" right="0" top="0.65" bottom="0.39" header="0.65" footer="0.39"/>
  <pageSetup paperSize="8"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zoomScale="75" workbookViewId="0">
      <selection activeCell="N6" sqref="N6"/>
    </sheetView>
  </sheetViews>
  <sheetFormatPr defaultRowHeight="18.75"/>
  <cols>
    <col min="1" max="1" width="8.25" style="145" bestFit="1" customWidth="1"/>
    <col min="2" max="2" width="29.25" style="145" customWidth="1"/>
    <col min="3" max="3" width="13.625" style="145" customWidth="1"/>
    <col min="4" max="4" width="12.125" style="145" customWidth="1"/>
    <col min="5" max="6" width="10.5" style="162" customWidth="1"/>
    <col min="7" max="7" width="16.375" style="146" customWidth="1"/>
    <col min="8" max="8" width="18.25" style="146" customWidth="1"/>
    <col min="9" max="9" width="16.125" style="146" customWidth="1"/>
    <col min="10" max="10" width="17.125" style="146" customWidth="1"/>
    <col min="11" max="11" width="13.375" style="145" customWidth="1"/>
    <col min="12" max="12" width="9" style="145"/>
    <col min="13" max="13" width="16" style="145" hidden="1" customWidth="1"/>
    <col min="14" max="14" width="24.5" style="145" customWidth="1"/>
    <col min="15" max="16384" width="9" style="145"/>
  </cols>
  <sheetData>
    <row r="1" spans="1:14" ht="22.5" customHeight="1">
      <c r="J1" s="310" t="s">
        <v>174</v>
      </c>
      <c r="K1" s="310"/>
    </row>
    <row r="2" spans="1:14" s="147" customFormat="1" ht="42.75" customHeight="1">
      <c r="A2" s="315" t="s">
        <v>205</v>
      </c>
      <c r="B2" s="315"/>
      <c r="C2" s="315"/>
      <c r="D2" s="315"/>
      <c r="E2" s="315"/>
      <c r="F2" s="315"/>
      <c r="G2" s="315"/>
      <c r="H2" s="315"/>
      <c r="I2" s="315"/>
      <c r="J2" s="315"/>
      <c r="K2" s="315"/>
    </row>
    <row r="3" spans="1:14" s="147" customFormat="1">
      <c r="A3" s="316" t="str">
        <f>'Biểu 2b'!A3:Q3</f>
        <v>(Kèm theo Tờ trình số:               /TTr-UBND ngày             /8/2022 của UBND huyện Tuần Giáo)</v>
      </c>
      <c r="B3" s="316"/>
      <c r="C3" s="316"/>
      <c r="D3" s="316"/>
      <c r="E3" s="316"/>
      <c r="F3" s="316"/>
      <c r="G3" s="316"/>
      <c r="H3" s="316"/>
      <c r="I3" s="316"/>
      <c r="J3" s="316"/>
      <c r="K3" s="316"/>
    </row>
    <row r="4" spans="1:14" s="150" customFormat="1">
      <c r="A4" s="148"/>
      <c r="B4" s="148"/>
      <c r="C4" s="148"/>
      <c r="D4" s="148"/>
      <c r="E4" s="163"/>
      <c r="F4" s="163"/>
      <c r="G4" s="148"/>
      <c r="H4" s="148"/>
      <c r="I4" s="148"/>
      <c r="J4" s="149"/>
      <c r="K4" s="148"/>
    </row>
    <row r="5" spans="1:14" s="150" customFormat="1" hidden="1">
      <c r="A5" s="148"/>
      <c r="B5" s="148"/>
      <c r="C5" s="148"/>
      <c r="D5" s="148">
        <v>0.03</v>
      </c>
      <c r="E5" s="163"/>
      <c r="F5" s="163"/>
      <c r="G5" s="148"/>
      <c r="H5" s="148">
        <v>1.8</v>
      </c>
      <c r="I5" s="148"/>
      <c r="J5" s="149">
        <f>ROUND(1977000000/I11,0)</f>
        <v>10135670</v>
      </c>
      <c r="K5" s="148"/>
    </row>
    <row r="6" spans="1:14" ht="30" customHeight="1">
      <c r="J6" s="309" t="s">
        <v>101</v>
      </c>
      <c r="K6" s="309"/>
    </row>
    <row r="7" spans="1:14" s="152" customFormat="1" ht="54" customHeight="1">
      <c r="A7" s="307" t="s">
        <v>104</v>
      </c>
      <c r="B7" s="307" t="s">
        <v>164</v>
      </c>
      <c r="C7" s="312" t="s">
        <v>175</v>
      </c>
      <c r="D7" s="312"/>
      <c r="E7" s="312"/>
      <c r="F7" s="312"/>
      <c r="G7" s="312"/>
      <c r="H7" s="312"/>
      <c r="I7" s="312"/>
      <c r="J7" s="312"/>
      <c r="K7" s="307" t="s">
        <v>3</v>
      </c>
    </row>
    <row r="8" spans="1:14" s="152" customFormat="1" ht="89.25" customHeight="1">
      <c r="A8" s="317"/>
      <c r="B8" s="317"/>
      <c r="C8" s="311" t="s">
        <v>170</v>
      </c>
      <c r="D8" s="311"/>
      <c r="E8" s="313" t="s">
        <v>168</v>
      </c>
      <c r="F8" s="314"/>
      <c r="G8" s="311" t="s">
        <v>165</v>
      </c>
      <c r="H8" s="311"/>
      <c r="I8" s="307" t="s">
        <v>173</v>
      </c>
      <c r="J8" s="307" t="s">
        <v>172</v>
      </c>
      <c r="K8" s="317"/>
    </row>
    <row r="9" spans="1:14" s="152" customFormat="1" ht="43.5" customHeight="1">
      <c r="A9" s="308"/>
      <c r="B9" s="308"/>
      <c r="C9" s="151" t="s">
        <v>166</v>
      </c>
      <c r="D9" s="151" t="s">
        <v>171</v>
      </c>
      <c r="E9" s="164" t="s">
        <v>167</v>
      </c>
      <c r="F9" s="164" t="s">
        <v>169</v>
      </c>
      <c r="G9" s="151" t="s">
        <v>167</v>
      </c>
      <c r="H9" s="151" t="s">
        <v>171</v>
      </c>
      <c r="I9" s="308"/>
      <c r="J9" s="308"/>
      <c r="K9" s="308"/>
    </row>
    <row r="10" spans="1:14" s="155" customFormat="1" ht="27.75" customHeight="1">
      <c r="A10" s="153" t="s">
        <v>64</v>
      </c>
      <c r="B10" s="153" t="s">
        <v>65</v>
      </c>
      <c r="C10" s="154">
        <v>1</v>
      </c>
      <c r="D10" s="154">
        <v>3</v>
      </c>
      <c r="E10" s="165">
        <v>4</v>
      </c>
      <c r="F10" s="154">
        <v>5</v>
      </c>
      <c r="G10" s="165">
        <v>6</v>
      </c>
      <c r="H10" s="154">
        <v>7</v>
      </c>
      <c r="I10" s="165">
        <v>8</v>
      </c>
      <c r="J10" s="154">
        <v>9</v>
      </c>
      <c r="K10" s="165">
        <v>10</v>
      </c>
    </row>
    <row r="11" spans="1:14" s="147" customFormat="1" ht="30.75" customHeight="1">
      <c r="A11" s="305" t="s">
        <v>111</v>
      </c>
      <c r="B11" s="306"/>
      <c r="C11" s="166">
        <f t="shared" ref="C11:D11" si="0">SUM(C12:C30)</f>
        <v>1101.79</v>
      </c>
      <c r="D11" s="207">
        <f t="shared" si="0"/>
        <v>33.053699999999992</v>
      </c>
      <c r="E11" s="166">
        <f>SUM(E12:E30)</f>
        <v>18</v>
      </c>
      <c r="F11" s="166">
        <f>SUM(F12:F30)</f>
        <v>162</v>
      </c>
      <c r="G11" s="157">
        <f>SUM(G12:G21)</f>
        <v>0</v>
      </c>
      <c r="H11" s="157">
        <v>0</v>
      </c>
      <c r="I11" s="206">
        <f>SUM(I12:I30)</f>
        <v>195.05369999999999</v>
      </c>
      <c r="J11" s="270">
        <f>SUM(J12:J30)</f>
        <v>1977</v>
      </c>
      <c r="K11" s="156"/>
      <c r="M11" s="147">
        <v>1977</v>
      </c>
    </row>
    <row r="12" spans="1:14" ht="28.5" customHeight="1">
      <c r="A12" s="194">
        <v>1</v>
      </c>
      <c r="B12" s="195" t="s">
        <v>178</v>
      </c>
      <c r="C12" s="202">
        <v>66.5</v>
      </c>
      <c r="D12" s="204">
        <f t="shared" ref="D12:D30" si="1">C12*$D$5</f>
        <v>1.9949999999999999</v>
      </c>
      <c r="E12" s="196">
        <v>1</v>
      </c>
      <c r="F12" s="196">
        <v>9</v>
      </c>
      <c r="G12" s="194"/>
      <c r="H12" s="194"/>
      <c r="I12" s="208">
        <f>SUM(D12,F12,H12)</f>
        <v>10.994999999999999</v>
      </c>
      <c r="J12" s="216">
        <f t="shared" ref="J12:J18" si="2">ROUND(I12*$J$5,-6)/1000000</f>
        <v>111</v>
      </c>
      <c r="K12" s="197"/>
      <c r="M12" s="211">
        <f>I12*$J$5</f>
        <v>111441691.64999999</v>
      </c>
      <c r="N12" s="212"/>
    </row>
    <row r="13" spans="1:14" ht="28.5" customHeight="1">
      <c r="A13" s="158">
        <v>2</v>
      </c>
      <c r="B13" s="198" t="s">
        <v>179</v>
      </c>
      <c r="C13" s="203">
        <v>65.819999999999993</v>
      </c>
      <c r="D13" s="204">
        <f t="shared" si="1"/>
        <v>1.9745999999999997</v>
      </c>
      <c r="E13" s="167">
        <v>1</v>
      </c>
      <c r="F13" s="167">
        <v>9</v>
      </c>
      <c r="G13" s="158"/>
      <c r="H13" s="158"/>
      <c r="I13" s="209">
        <f t="shared" ref="I13:I30" si="3">SUM(D13,F13,H13)</f>
        <v>10.974599999999999</v>
      </c>
      <c r="J13" s="217">
        <f t="shared" si="2"/>
        <v>111</v>
      </c>
      <c r="K13" s="159"/>
      <c r="M13" s="211">
        <f t="shared" ref="M13:M30" si="4">I13*$J$5</f>
        <v>111234923.98199999</v>
      </c>
    </row>
    <row r="14" spans="1:14" ht="28.5" customHeight="1">
      <c r="A14" s="158">
        <v>3</v>
      </c>
      <c r="B14" s="198" t="s">
        <v>180</v>
      </c>
      <c r="C14" s="203">
        <v>65.13</v>
      </c>
      <c r="D14" s="204">
        <f t="shared" si="1"/>
        <v>1.9538999999999997</v>
      </c>
      <c r="E14" s="167">
        <v>1</v>
      </c>
      <c r="F14" s="167">
        <v>9</v>
      </c>
      <c r="G14" s="158"/>
      <c r="H14" s="158"/>
      <c r="I14" s="209">
        <f t="shared" si="3"/>
        <v>10.953899999999999</v>
      </c>
      <c r="J14" s="217">
        <f t="shared" si="2"/>
        <v>111</v>
      </c>
      <c r="K14" s="159"/>
      <c r="M14" s="211">
        <f t="shared" si="4"/>
        <v>111025115.61299999</v>
      </c>
    </row>
    <row r="15" spans="1:14" ht="28.5" customHeight="1">
      <c r="A15" s="158">
        <v>4</v>
      </c>
      <c r="B15" s="198" t="s">
        <v>181</v>
      </c>
      <c r="C15" s="203">
        <v>57.21</v>
      </c>
      <c r="D15" s="204">
        <f t="shared" si="1"/>
        <v>1.7162999999999999</v>
      </c>
      <c r="E15" s="167">
        <v>1</v>
      </c>
      <c r="F15" s="167">
        <v>9</v>
      </c>
      <c r="G15" s="158"/>
      <c r="H15" s="158"/>
      <c r="I15" s="209">
        <f t="shared" si="3"/>
        <v>10.7163</v>
      </c>
      <c r="J15" s="217">
        <f t="shared" si="2"/>
        <v>109</v>
      </c>
      <c r="K15" s="159"/>
      <c r="M15" s="211">
        <f t="shared" si="4"/>
        <v>108616880.421</v>
      </c>
    </row>
    <row r="16" spans="1:14" ht="28.5" customHeight="1">
      <c r="A16" s="158">
        <v>5</v>
      </c>
      <c r="B16" s="198" t="s">
        <v>182</v>
      </c>
      <c r="C16" s="203">
        <v>43.7</v>
      </c>
      <c r="D16" s="204">
        <f t="shared" si="1"/>
        <v>1.3109999999999999</v>
      </c>
      <c r="E16" s="167">
        <v>1</v>
      </c>
      <c r="F16" s="167">
        <v>9</v>
      </c>
      <c r="G16" s="158"/>
      <c r="H16" s="158"/>
      <c r="I16" s="209">
        <f t="shared" si="3"/>
        <v>10.311</v>
      </c>
      <c r="J16" s="217">
        <f t="shared" si="2"/>
        <v>105</v>
      </c>
      <c r="K16" s="159"/>
      <c r="M16" s="211">
        <f t="shared" si="4"/>
        <v>104508893.37</v>
      </c>
    </row>
    <row r="17" spans="1:13" ht="28.5" customHeight="1">
      <c r="A17" s="158">
        <v>6</v>
      </c>
      <c r="B17" s="198" t="s">
        <v>183</v>
      </c>
      <c r="C17" s="203">
        <v>30.68</v>
      </c>
      <c r="D17" s="204">
        <f t="shared" si="1"/>
        <v>0.9204</v>
      </c>
      <c r="E17" s="167">
        <v>1</v>
      </c>
      <c r="F17" s="167">
        <v>9</v>
      </c>
      <c r="G17" s="158"/>
      <c r="H17" s="158"/>
      <c r="I17" s="209">
        <f t="shared" si="3"/>
        <v>9.9204000000000008</v>
      </c>
      <c r="J17" s="217">
        <f t="shared" si="2"/>
        <v>101</v>
      </c>
      <c r="K17" s="159"/>
      <c r="M17" s="211">
        <f t="shared" si="4"/>
        <v>100549900.66800001</v>
      </c>
    </row>
    <row r="18" spans="1:13" ht="28.5" customHeight="1">
      <c r="A18" s="158">
        <v>7</v>
      </c>
      <c r="B18" s="199" t="s">
        <v>184</v>
      </c>
      <c r="C18" s="203">
        <v>42.51</v>
      </c>
      <c r="D18" s="204">
        <f t="shared" si="1"/>
        <v>1.2752999999999999</v>
      </c>
      <c r="E18" s="167">
        <v>1</v>
      </c>
      <c r="F18" s="167">
        <v>9</v>
      </c>
      <c r="G18" s="158"/>
      <c r="H18" s="158"/>
      <c r="I18" s="209">
        <f t="shared" si="3"/>
        <v>10.2753</v>
      </c>
      <c r="J18" s="217">
        <f t="shared" si="2"/>
        <v>104</v>
      </c>
      <c r="K18" s="159"/>
      <c r="M18" s="211">
        <f t="shared" si="4"/>
        <v>104147049.95099999</v>
      </c>
    </row>
    <row r="19" spans="1:13" ht="28.5" customHeight="1">
      <c r="A19" s="158">
        <v>8</v>
      </c>
      <c r="B19" s="198" t="s">
        <v>185</v>
      </c>
      <c r="C19" s="203">
        <v>89.71</v>
      </c>
      <c r="D19" s="204">
        <f t="shared" si="1"/>
        <v>2.6912999999999996</v>
      </c>
      <c r="E19" s="167">
        <v>1</v>
      </c>
      <c r="F19" s="167">
        <v>9</v>
      </c>
      <c r="G19" s="158"/>
      <c r="H19" s="158"/>
      <c r="I19" s="209">
        <f t="shared" si="3"/>
        <v>11.6913</v>
      </c>
      <c r="J19" s="217">
        <f>ROUND(I19*$J$5,-6)/1000000+1</f>
        <v>119</v>
      </c>
      <c r="K19" s="159"/>
      <c r="M19" s="211">
        <f t="shared" si="4"/>
        <v>118499158.671</v>
      </c>
    </row>
    <row r="20" spans="1:13" ht="28.5" customHeight="1">
      <c r="A20" s="158">
        <v>9</v>
      </c>
      <c r="B20" s="198" t="s">
        <v>186</v>
      </c>
      <c r="C20" s="203">
        <v>66.42</v>
      </c>
      <c r="D20" s="204">
        <f t="shared" si="1"/>
        <v>1.9925999999999999</v>
      </c>
      <c r="E20" s="167">
        <v>1</v>
      </c>
      <c r="F20" s="167">
        <v>9</v>
      </c>
      <c r="G20" s="158"/>
      <c r="H20" s="158"/>
      <c r="I20" s="209">
        <f t="shared" si="3"/>
        <v>10.992599999999999</v>
      </c>
      <c r="J20" s="217">
        <f t="shared" ref="J20:J29" si="5">ROUND(I20*$J$5,-6)/1000000</f>
        <v>111</v>
      </c>
      <c r="K20" s="159"/>
      <c r="M20" s="211">
        <f t="shared" si="4"/>
        <v>111417366.042</v>
      </c>
    </row>
    <row r="21" spans="1:13" ht="28.5" customHeight="1">
      <c r="A21" s="158">
        <v>10</v>
      </c>
      <c r="B21" s="198" t="s">
        <v>187</v>
      </c>
      <c r="C21" s="203">
        <v>74.430000000000007</v>
      </c>
      <c r="D21" s="204">
        <f t="shared" si="1"/>
        <v>2.2329000000000003</v>
      </c>
      <c r="E21" s="167">
        <v>1</v>
      </c>
      <c r="F21" s="167">
        <v>9</v>
      </c>
      <c r="G21" s="158"/>
      <c r="H21" s="158"/>
      <c r="I21" s="209">
        <f t="shared" si="3"/>
        <v>11.232900000000001</v>
      </c>
      <c r="J21" s="217">
        <f t="shared" si="5"/>
        <v>114</v>
      </c>
      <c r="K21" s="159"/>
      <c r="M21" s="211">
        <f t="shared" si="4"/>
        <v>113852967.54300001</v>
      </c>
    </row>
    <row r="22" spans="1:13" ht="33" customHeight="1">
      <c r="A22" s="158">
        <v>11</v>
      </c>
      <c r="B22" s="198" t="s">
        <v>188</v>
      </c>
      <c r="C22" s="158">
        <v>50.41</v>
      </c>
      <c r="D22" s="204">
        <f t="shared" si="1"/>
        <v>1.5122999999999998</v>
      </c>
      <c r="E22" s="167">
        <v>1</v>
      </c>
      <c r="F22" s="167">
        <v>9</v>
      </c>
      <c r="G22" s="200"/>
      <c r="H22" s="200"/>
      <c r="I22" s="209">
        <f t="shared" si="3"/>
        <v>10.5123</v>
      </c>
      <c r="J22" s="217">
        <f t="shared" si="5"/>
        <v>107</v>
      </c>
      <c r="K22" s="158"/>
      <c r="M22" s="211">
        <f t="shared" si="4"/>
        <v>106549203.741</v>
      </c>
    </row>
    <row r="23" spans="1:13" ht="33" customHeight="1">
      <c r="A23" s="158">
        <v>12</v>
      </c>
      <c r="B23" s="198" t="s">
        <v>189</v>
      </c>
      <c r="C23" s="158">
        <v>55.69</v>
      </c>
      <c r="D23" s="204">
        <f t="shared" si="1"/>
        <v>1.6706999999999999</v>
      </c>
      <c r="E23" s="167">
        <v>1</v>
      </c>
      <c r="F23" s="167">
        <v>9</v>
      </c>
      <c r="G23" s="200"/>
      <c r="H23" s="200"/>
      <c r="I23" s="209">
        <f t="shared" si="3"/>
        <v>10.6707</v>
      </c>
      <c r="J23" s="217">
        <f t="shared" si="5"/>
        <v>108</v>
      </c>
      <c r="K23" s="158"/>
      <c r="M23" s="211">
        <f t="shared" si="4"/>
        <v>108154693.869</v>
      </c>
    </row>
    <row r="24" spans="1:13" ht="33" customHeight="1">
      <c r="A24" s="158">
        <v>13</v>
      </c>
      <c r="B24" s="198" t="s">
        <v>190</v>
      </c>
      <c r="C24" s="158">
        <v>76.430000000000007</v>
      </c>
      <c r="D24" s="204">
        <f t="shared" si="1"/>
        <v>2.2928999999999999</v>
      </c>
      <c r="E24" s="167">
        <v>1</v>
      </c>
      <c r="F24" s="167">
        <v>9</v>
      </c>
      <c r="G24" s="200"/>
      <c r="H24" s="200"/>
      <c r="I24" s="209">
        <f t="shared" si="3"/>
        <v>11.292899999999999</v>
      </c>
      <c r="J24" s="217">
        <f t="shared" si="5"/>
        <v>114</v>
      </c>
      <c r="K24" s="158"/>
      <c r="M24" s="211">
        <f t="shared" si="4"/>
        <v>114461107.743</v>
      </c>
    </row>
    <row r="25" spans="1:13" ht="33" customHeight="1">
      <c r="A25" s="158">
        <v>14</v>
      </c>
      <c r="B25" s="198" t="s">
        <v>191</v>
      </c>
      <c r="C25" s="158">
        <v>65.040000000000006</v>
      </c>
      <c r="D25" s="204">
        <f t="shared" si="1"/>
        <v>1.9512</v>
      </c>
      <c r="E25" s="167">
        <v>1</v>
      </c>
      <c r="F25" s="167">
        <v>9</v>
      </c>
      <c r="G25" s="200"/>
      <c r="H25" s="200"/>
      <c r="I25" s="209">
        <f t="shared" si="3"/>
        <v>10.9512</v>
      </c>
      <c r="J25" s="217">
        <f t="shared" si="5"/>
        <v>111</v>
      </c>
      <c r="K25" s="158"/>
      <c r="M25" s="211">
        <f t="shared" si="4"/>
        <v>110997749.30400001</v>
      </c>
    </row>
    <row r="26" spans="1:13" ht="33" customHeight="1">
      <c r="A26" s="158">
        <v>15</v>
      </c>
      <c r="B26" s="198" t="s">
        <v>192</v>
      </c>
      <c r="C26" s="158">
        <v>67.069999999999993</v>
      </c>
      <c r="D26" s="204">
        <f t="shared" si="1"/>
        <v>2.0120999999999998</v>
      </c>
      <c r="E26" s="167">
        <v>1</v>
      </c>
      <c r="F26" s="167">
        <v>9</v>
      </c>
      <c r="G26" s="200"/>
      <c r="H26" s="200"/>
      <c r="I26" s="209">
        <f t="shared" si="3"/>
        <v>11.0121</v>
      </c>
      <c r="J26" s="217">
        <f t="shared" si="5"/>
        <v>112</v>
      </c>
      <c r="K26" s="158"/>
      <c r="M26" s="211">
        <f t="shared" si="4"/>
        <v>111615011.60700001</v>
      </c>
    </row>
    <row r="27" spans="1:13" ht="33" customHeight="1">
      <c r="A27" s="158">
        <v>16</v>
      </c>
      <c r="B27" s="198" t="s">
        <v>193</v>
      </c>
      <c r="C27" s="158">
        <v>64.94</v>
      </c>
      <c r="D27" s="204">
        <f t="shared" si="1"/>
        <v>1.9481999999999999</v>
      </c>
      <c r="E27" s="167">
        <v>1</v>
      </c>
      <c r="F27" s="167">
        <v>9</v>
      </c>
      <c r="G27" s="200"/>
      <c r="H27" s="200"/>
      <c r="I27" s="209">
        <f t="shared" si="3"/>
        <v>10.9482</v>
      </c>
      <c r="J27" s="217">
        <f t="shared" si="5"/>
        <v>111</v>
      </c>
      <c r="K27" s="158"/>
      <c r="M27" s="211">
        <f t="shared" si="4"/>
        <v>110967342.294</v>
      </c>
    </row>
    <row r="28" spans="1:13" ht="33" customHeight="1">
      <c r="A28" s="158">
        <v>17</v>
      </c>
      <c r="B28" s="198" t="s">
        <v>194</v>
      </c>
      <c r="C28" s="158">
        <v>59.25</v>
      </c>
      <c r="D28" s="204">
        <f t="shared" si="1"/>
        <v>1.7774999999999999</v>
      </c>
      <c r="E28" s="167">
        <v>1</v>
      </c>
      <c r="F28" s="167">
        <v>9</v>
      </c>
      <c r="G28" s="200"/>
      <c r="H28" s="200"/>
      <c r="I28" s="209">
        <f t="shared" si="3"/>
        <v>10.7775</v>
      </c>
      <c r="J28" s="217">
        <f t="shared" si="5"/>
        <v>109</v>
      </c>
      <c r="K28" s="158"/>
      <c r="M28" s="211">
        <f t="shared" si="4"/>
        <v>109237183.425</v>
      </c>
    </row>
    <row r="29" spans="1:13" ht="33" customHeight="1">
      <c r="A29" s="158">
        <v>18</v>
      </c>
      <c r="B29" s="198" t="s">
        <v>195</v>
      </c>
      <c r="C29" s="158">
        <v>59.91</v>
      </c>
      <c r="D29" s="204">
        <f t="shared" si="1"/>
        <v>1.7972999999999999</v>
      </c>
      <c r="E29" s="167">
        <v>1</v>
      </c>
      <c r="F29" s="167">
        <v>9</v>
      </c>
      <c r="G29" s="200"/>
      <c r="H29" s="200"/>
      <c r="I29" s="209">
        <f t="shared" si="3"/>
        <v>10.7973</v>
      </c>
      <c r="J29" s="217">
        <f t="shared" si="5"/>
        <v>109</v>
      </c>
      <c r="K29" s="158"/>
      <c r="M29" s="211">
        <f t="shared" si="4"/>
        <v>109437869.691</v>
      </c>
    </row>
    <row r="30" spans="1:13" ht="33" customHeight="1">
      <c r="A30" s="160">
        <v>19</v>
      </c>
      <c r="B30" s="201" t="s">
        <v>177</v>
      </c>
      <c r="C30" s="160">
        <v>0.94</v>
      </c>
      <c r="D30" s="205">
        <f t="shared" si="1"/>
        <v>2.8199999999999996E-2</v>
      </c>
      <c r="E30" s="168"/>
      <c r="F30" s="168"/>
      <c r="G30" s="161"/>
      <c r="H30" s="161"/>
      <c r="I30" s="210">
        <f t="shared" si="3"/>
        <v>2.8199999999999996E-2</v>
      </c>
      <c r="J30" s="218" t="s">
        <v>112</v>
      </c>
      <c r="K30" s="160"/>
      <c r="M30" s="211">
        <f t="shared" si="4"/>
        <v>285825.89399999997</v>
      </c>
    </row>
  </sheetData>
  <mergeCells count="14">
    <mergeCell ref="A11:B11"/>
    <mergeCell ref="I8:I9"/>
    <mergeCell ref="J8:J9"/>
    <mergeCell ref="J6:K6"/>
    <mergeCell ref="J1:K1"/>
    <mergeCell ref="G8:H8"/>
    <mergeCell ref="C7:J7"/>
    <mergeCell ref="C8:D8"/>
    <mergeCell ref="E8:F8"/>
    <mergeCell ref="A2:K2"/>
    <mergeCell ref="A3:K3"/>
    <mergeCell ref="A7:A9"/>
    <mergeCell ref="B7:B9"/>
    <mergeCell ref="K7:K9"/>
  </mergeCells>
  <phoneticPr fontId="40" type="noConversion"/>
  <pageMargins left="0.42" right="0.2" top="0.47" bottom="0.2" header="0.47" footer="0.2"/>
  <pageSetup paperSize="9" scale="80"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38"/>
  <sheetViews>
    <sheetView zoomScale="75" workbookViewId="0">
      <selection activeCell="E10" sqref="E10"/>
    </sheetView>
  </sheetViews>
  <sheetFormatPr defaultRowHeight="15.75"/>
  <cols>
    <col min="1" max="1" width="9.875" style="61" customWidth="1"/>
    <col min="2" max="2" width="61" style="61" customWidth="1"/>
    <col min="3" max="3" width="17.375" style="61" customWidth="1"/>
    <col min="4" max="4" width="17" style="61" customWidth="1"/>
    <col min="5" max="5" width="16.5" style="61" customWidth="1"/>
    <col min="6" max="6" width="18.875" style="85" customWidth="1"/>
    <col min="7" max="7" width="27.625" style="85" hidden="1" customWidth="1"/>
    <col min="8" max="8" width="28" style="61" hidden="1" customWidth="1"/>
    <col min="9" max="9" width="45.5" style="61" customWidth="1"/>
    <col min="10" max="10" width="18.75" style="61" customWidth="1"/>
    <col min="11" max="13" width="9" style="61"/>
    <col min="14" max="14" width="10.375" style="61" customWidth="1"/>
    <col min="15" max="16384" width="9" style="61"/>
  </cols>
  <sheetData>
    <row r="1" spans="1:16" ht="21" customHeight="1">
      <c r="F1" s="62" t="s">
        <v>156</v>
      </c>
      <c r="G1" s="62"/>
      <c r="H1" s="62" t="s">
        <v>72</v>
      </c>
    </row>
    <row r="2" spans="1:16" ht="23.25" customHeight="1">
      <c r="A2" s="297" t="s">
        <v>103</v>
      </c>
      <c r="B2" s="297"/>
      <c r="C2" s="297"/>
      <c r="D2" s="297"/>
      <c r="E2" s="297"/>
      <c r="F2" s="297"/>
      <c r="G2" s="108"/>
      <c r="H2" s="108"/>
    </row>
    <row r="3" spans="1:16" ht="43.5" customHeight="1">
      <c r="A3" s="318" t="s">
        <v>162</v>
      </c>
      <c r="B3" s="318"/>
      <c r="C3" s="318"/>
      <c r="D3" s="318"/>
      <c r="E3" s="318"/>
      <c r="F3" s="318"/>
      <c r="G3" s="108"/>
      <c r="H3" s="108"/>
    </row>
    <row r="4" spans="1:16" ht="23.25" customHeight="1">
      <c r="A4" s="299" t="str">
        <f>'Biểu 2b'!A3:Q3</f>
        <v>(Kèm theo Tờ trình số:               /TTr-UBND ngày             /8/2022 của UBND huyện Tuần Giáo)</v>
      </c>
      <c r="B4" s="299"/>
      <c r="C4" s="299"/>
      <c r="D4" s="299"/>
      <c r="E4" s="299"/>
      <c r="F4" s="299"/>
      <c r="G4" s="109"/>
      <c r="H4" s="109"/>
    </row>
    <row r="5" spans="1:16" ht="24" customHeight="1">
      <c r="F5" s="64" t="s">
        <v>101</v>
      </c>
      <c r="G5" s="63"/>
      <c r="H5" s="64" t="s">
        <v>101</v>
      </c>
    </row>
    <row r="6" spans="1:16" s="66" customFormat="1" ht="27" customHeight="1">
      <c r="A6" s="296" t="s">
        <v>104</v>
      </c>
      <c r="B6" s="296" t="s">
        <v>70</v>
      </c>
      <c r="C6" s="296" t="s">
        <v>105</v>
      </c>
      <c r="D6" s="296"/>
      <c r="E6" s="296"/>
      <c r="F6" s="296" t="s">
        <v>3</v>
      </c>
      <c r="G6" s="300" t="s">
        <v>3</v>
      </c>
      <c r="H6" s="296"/>
    </row>
    <row r="7" spans="1:16" s="66" customFormat="1" ht="27.75" customHeight="1">
      <c r="A7" s="296"/>
      <c r="B7" s="296"/>
      <c r="C7" s="296" t="s">
        <v>63</v>
      </c>
      <c r="D7" s="298" t="s">
        <v>107</v>
      </c>
      <c r="E7" s="298"/>
      <c r="F7" s="296"/>
      <c r="G7" s="301" t="s">
        <v>108</v>
      </c>
      <c r="H7" s="303" t="s">
        <v>109</v>
      </c>
    </row>
    <row r="8" spans="1:16" s="66" customFormat="1" ht="105" customHeight="1">
      <c r="A8" s="296"/>
      <c r="B8" s="296"/>
      <c r="C8" s="296"/>
      <c r="D8" s="257" t="s">
        <v>110</v>
      </c>
      <c r="E8" s="257" t="s">
        <v>120</v>
      </c>
      <c r="F8" s="296"/>
      <c r="G8" s="302"/>
      <c r="H8" s="304"/>
    </row>
    <row r="9" spans="1:16" s="68" customFormat="1" ht="32.25" customHeight="1">
      <c r="A9" s="259" t="s">
        <v>64</v>
      </c>
      <c r="B9" s="259" t="s">
        <v>65</v>
      </c>
      <c r="C9" s="259">
        <v>1</v>
      </c>
      <c r="D9" s="259">
        <v>2</v>
      </c>
      <c r="E9" s="259">
        <v>3</v>
      </c>
      <c r="F9" s="259">
        <v>4</v>
      </c>
      <c r="G9" s="111">
        <v>5</v>
      </c>
      <c r="H9" s="259">
        <v>6</v>
      </c>
    </row>
    <row r="10" spans="1:16" s="69" customFormat="1" ht="54" customHeight="1">
      <c r="A10" s="320" t="s">
        <v>111</v>
      </c>
      <c r="B10" s="320"/>
      <c r="C10" s="181">
        <f>SUM(C11,C14,C18,C39,C45,C47,C50,C55)</f>
        <v>21125</v>
      </c>
      <c r="D10" s="181">
        <f>SUM(D11,D14,D18,D39,D45,D47,D50,D55)</f>
        <v>20116</v>
      </c>
      <c r="E10" s="181">
        <f>SUM(E11,E14,E18,E39,E45,E47,E50,E55)</f>
        <v>1009</v>
      </c>
      <c r="F10" s="225" t="s">
        <v>119</v>
      </c>
      <c r="G10" s="106"/>
      <c r="H10" s="107"/>
    </row>
    <row r="11" spans="1:16" s="70" customFormat="1" ht="45" customHeight="1">
      <c r="A11" s="95">
        <v>1</v>
      </c>
      <c r="B11" s="98" t="s">
        <v>56</v>
      </c>
      <c r="C11" s="182">
        <f>SUM(C12:C13)</f>
        <v>1038</v>
      </c>
      <c r="D11" s="182">
        <f>SUM(D12:D13)</f>
        <v>988</v>
      </c>
      <c r="E11" s="182">
        <f>SUM(E12:E13)</f>
        <v>50</v>
      </c>
      <c r="F11" s="258" t="s">
        <v>201</v>
      </c>
      <c r="G11" s="112"/>
      <c r="H11" s="97"/>
      <c r="I11" s="171"/>
      <c r="J11" s="234"/>
    </row>
    <row r="12" spans="1:16" ht="33" customHeight="1">
      <c r="A12" s="78" t="s">
        <v>112</v>
      </c>
      <c r="B12" s="99" t="s">
        <v>125</v>
      </c>
      <c r="C12" s="183">
        <f>SUM(D12:E12)</f>
        <v>140</v>
      </c>
      <c r="D12" s="183">
        <v>133</v>
      </c>
      <c r="E12" s="220">
        <f>ROUND(D12*5%,0)</f>
        <v>7</v>
      </c>
      <c r="F12" s="319" t="s">
        <v>158</v>
      </c>
      <c r="G12" s="113"/>
      <c r="H12" s="76"/>
      <c r="I12" s="170">
        <f>D12*5%</f>
        <v>6.65</v>
      </c>
    </row>
    <row r="13" spans="1:16" ht="33" customHeight="1">
      <c r="A13" s="78" t="s">
        <v>112</v>
      </c>
      <c r="B13" s="99" t="s">
        <v>0</v>
      </c>
      <c r="C13" s="183">
        <f>SUM(D13:E13)</f>
        <v>898</v>
      </c>
      <c r="D13" s="183">
        <v>855</v>
      </c>
      <c r="E13" s="220">
        <f>ROUND(D13*5%,0)</f>
        <v>43</v>
      </c>
      <c r="F13" s="319"/>
      <c r="G13" s="114"/>
      <c r="H13" s="76"/>
      <c r="I13" s="170">
        <f>D13*5%</f>
        <v>42.75</v>
      </c>
    </row>
    <row r="14" spans="1:16" s="70" customFormat="1" ht="64.5" customHeight="1">
      <c r="A14" s="75">
        <v>2</v>
      </c>
      <c r="B14" s="100" t="s">
        <v>121</v>
      </c>
      <c r="C14" s="184">
        <f>SUM(C15)</f>
        <v>5617</v>
      </c>
      <c r="D14" s="184">
        <f>SUM(D15)</f>
        <v>5349</v>
      </c>
      <c r="E14" s="184">
        <f>SUM(E15)</f>
        <v>268</v>
      </c>
      <c r="F14" s="258" t="s">
        <v>201</v>
      </c>
      <c r="G14" s="115"/>
      <c r="H14" s="81"/>
      <c r="P14" s="77"/>
    </row>
    <row r="15" spans="1:16" s="73" customFormat="1" ht="78.75" customHeight="1">
      <c r="A15" s="71" t="s">
        <v>129</v>
      </c>
      <c r="B15" s="91" t="s">
        <v>122</v>
      </c>
      <c r="C15" s="185">
        <f>SUM(C16:C17)</f>
        <v>5617</v>
      </c>
      <c r="D15" s="185">
        <f>SUM(D16:D17)</f>
        <v>5349</v>
      </c>
      <c r="E15" s="185">
        <f>SUM(E16:E17)</f>
        <v>268</v>
      </c>
      <c r="F15" s="89"/>
      <c r="G15" s="116"/>
      <c r="H15" s="72"/>
      <c r="P15" s="90"/>
    </row>
    <row r="16" spans="1:16" ht="33" customHeight="1">
      <c r="A16" s="78" t="s">
        <v>112</v>
      </c>
      <c r="B16" s="101" t="s">
        <v>123</v>
      </c>
      <c r="C16" s="183">
        <f>SUM(D16:E16)</f>
        <v>421</v>
      </c>
      <c r="D16" s="186">
        <v>401</v>
      </c>
      <c r="E16" s="220">
        <f>ROUND(D16*5%,0)</f>
        <v>20</v>
      </c>
      <c r="F16" s="260" t="s">
        <v>197</v>
      </c>
      <c r="G16" s="114"/>
      <c r="H16" s="76"/>
      <c r="I16" s="319" t="s">
        <v>126</v>
      </c>
      <c r="P16" s="80"/>
    </row>
    <row r="17" spans="1:16" ht="46.5" customHeight="1">
      <c r="A17" s="78" t="s">
        <v>112</v>
      </c>
      <c r="B17" s="101" t="s">
        <v>124</v>
      </c>
      <c r="C17" s="183">
        <f>SUM(D17:E17)</f>
        <v>5196</v>
      </c>
      <c r="D17" s="186">
        <v>4948</v>
      </c>
      <c r="E17" s="186">
        <v>248</v>
      </c>
      <c r="F17" s="260" t="s">
        <v>126</v>
      </c>
      <c r="G17" s="114"/>
      <c r="H17" s="76"/>
      <c r="I17" s="319"/>
      <c r="P17" s="80"/>
    </row>
    <row r="18" spans="1:16" s="70" customFormat="1" ht="51" customHeight="1">
      <c r="A18" s="75">
        <v>3</v>
      </c>
      <c r="B18" s="100" t="s">
        <v>127</v>
      </c>
      <c r="C18" s="184">
        <f>SUM(C19)</f>
        <v>2077</v>
      </c>
      <c r="D18" s="184">
        <f>SUM(D19)</f>
        <v>1977</v>
      </c>
      <c r="E18" s="184">
        <f>SUM(E19)</f>
        <v>100</v>
      </c>
      <c r="F18" s="258" t="s">
        <v>202</v>
      </c>
      <c r="G18" s="115"/>
      <c r="H18" s="81"/>
      <c r="P18" s="88"/>
    </row>
    <row r="19" spans="1:16" s="73" customFormat="1" ht="69" customHeight="1">
      <c r="A19" s="71" t="s">
        <v>113</v>
      </c>
      <c r="B19" s="91" t="s">
        <v>128</v>
      </c>
      <c r="C19" s="185">
        <f>SUM(C20:C38)</f>
        <v>2077</v>
      </c>
      <c r="D19" s="185">
        <f>SUM(D20:D38)</f>
        <v>1977</v>
      </c>
      <c r="E19" s="185">
        <f>SUM(E20:E38)</f>
        <v>100</v>
      </c>
      <c r="F19" s="260" t="s">
        <v>200</v>
      </c>
      <c r="G19" s="116"/>
      <c r="H19" s="72"/>
      <c r="J19" s="172"/>
      <c r="P19" s="90"/>
    </row>
    <row r="20" spans="1:16" ht="26.25" customHeight="1">
      <c r="A20" s="78" t="s">
        <v>112</v>
      </c>
      <c r="B20" s="221" t="s">
        <v>178</v>
      </c>
      <c r="C20" s="222">
        <f>D20+E20</f>
        <v>117</v>
      </c>
      <c r="D20" s="220">
        <f>'Biểu 2c'!J12</f>
        <v>111</v>
      </c>
      <c r="E20" s="220">
        <f>ROUND(D20*5%,0)</f>
        <v>6</v>
      </c>
      <c r="F20" s="260"/>
      <c r="G20" s="114"/>
      <c r="H20" s="76"/>
      <c r="I20" s="169"/>
      <c r="P20" s="80"/>
    </row>
    <row r="21" spans="1:16" ht="26.25" customHeight="1">
      <c r="A21" s="78" t="s">
        <v>112</v>
      </c>
      <c r="B21" s="198" t="s">
        <v>179</v>
      </c>
      <c r="C21" s="222">
        <f t="shared" ref="C21:C37" si="0">D21+E21</f>
        <v>117</v>
      </c>
      <c r="D21" s="220">
        <f>'Biểu 2c'!J13</f>
        <v>111</v>
      </c>
      <c r="E21" s="220">
        <f t="shared" ref="E21:E37" si="1">ROUND(D21*5%,0)</f>
        <v>6</v>
      </c>
      <c r="F21" s="260"/>
      <c r="G21" s="114"/>
      <c r="H21" s="76"/>
      <c r="I21" s="169"/>
      <c r="P21" s="80"/>
    </row>
    <row r="22" spans="1:16" ht="26.25" customHeight="1">
      <c r="A22" s="78" t="s">
        <v>112</v>
      </c>
      <c r="B22" s="198" t="s">
        <v>180</v>
      </c>
      <c r="C22" s="222">
        <f t="shared" si="0"/>
        <v>117</v>
      </c>
      <c r="D22" s="220">
        <f>'Biểu 2c'!J14</f>
        <v>111</v>
      </c>
      <c r="E22" s="220">
        <f t="shared" si="1"/>
        <v>6</v>
      </c>
      <c r="F22" s="260"/>
      <c r="G22" s="114"/>
      <c r="H22" s="76"/>
      <c r="I22" s="169"/>
      <c r="P22" s="80"/>
    </row>
    <row r="23" spans="1:16" ht="26.25" customHeight="1">
      <c r="A23" s="78" t="s">
        <v>112</v>
      </c>
      <c r="B23" s="198" t="s">
        <v>181</v>
      </c>
      <c r="C23" s="222">
        <f t="shared" si="0"/>
        <v>114</v>
      </c>
      <c r="D23" s="220">
        <f>'Biểu 2c'!J15</f>
        <v>109</v>
      </c>
      <c r="E23" s="220">
        <f t="shared" si="1"/>
        <v>5</v>
      </c>
      <c r="F23" s="260"/>
      <c r="G23" s="114"/>
      <c r="H23" s="76"/>
      <c r="I23" s="169"/>
      <c r="P23" s="80"/>
    </row>
    <row r="24" spans="1:16" ht="26.25" customHeight="1">
      <c r="A24" s="78" t="s">
        <v>112</v>
      </c>
      <c r="B24" s="198" t="s">
        <v>182</v>
      </c>
      <c r="C24" s="222">
        <f t="shared" si="0"/>
        <v>110</v>
      </c>
      <c r="D24" s="220">
        <f>'Biểu 2c'!J16</f>
        <v>105</v>
      </c>
      <c r="E24" s="220">
        <f t="shared" si="1"/>
        <v>5</v>
      </c>
      <c r="F24" s="260"/>
      <c r="G24" s="114"/>
      <c r="H24" s="76"/>
      <c r="I24" s="169"/>
      <c r="P24" s="80"/>
    </row>
    <row r="25" spans="1:16" ht="26.25" customHeight="1">
      <c r="A25" s="78" t="s">
        <v>112</v>
      </c>
      <c r="B25" s="198" t="s">
        <v>183</v>
      </c>
      <c r="C25" s="222">
        <f t="shared" si="0"/>
        <v>106</v>
      </c>
      <c r="D25" s="220">
        <f>'Biểu 2c'!J17</f>
        <v>101</v>
      </c>
      <c r="E25" s="220">
        <f t="shared" si="1"/>
        <v>5</v>
      </c>
      <c r="F25" s="260"/>
      <c r="G25" s="114"/>
      <c r="H25" s="76"/>
      <c r="I25" s="169"/>
      <c r="P25" s="80"/>
    </row>
    <row r="26" spans="1:16" ht="26.25" customHeight="1">
      <c r="A26" s="78" t="s">
        <v>112</v>
      </c>
      <c r="B26" s="199" t="s">
        <v>184</v>
      </c>
      <c r="C26" s="222">
        <f t="shared" si="0"/>
        <v>109</v>
      </c>
      <c r="D26" s="220">
        <f>'Biểu 2c'!J18</f>
        <v>104</v>
      </c>
      <c r="E26" s="220">
        <f t="shared" si="1"/>
        <v>5</v>
      </c>
      <c r="F26" s="260"/>
      <c r="G26" s="114"/>
      <c r="H26" s="76"/>
      <c r="I26" s="169"/>
      <c r="P26" s="80"/>
    </row>
    <row r="27" spans="1:16" ht="26.25" customHeight="1">
      <c r="A27" s="78" t="s">
        <v>112</v>
      </c>
      <c r="B27" s="198" t="s">
        <v>185</v>
      </c>
      <c r="C27" s="222">
        <f t="shared" si="0"/>
        <v>125</v>
      </c>
      <c r="D27" s="220">
        <f>'Biểu 2c'!J19</f>
        <v>119</v>
      </c>
      <c r="E27" s="220">
        <f t="shared" si="1"/>
        <v>6</v>
      </c>
      <c r="F27" s="260"/>
      <c r="G27" s="114"/>
      <c r="H27" s="76"/>
      <c r="I27" s="169"/>
      <c r="P27" s="80"/>
    </row>
    <row r="28" spans="1:16" ht="26.25" customHeight="1">
      <c r="A28" s="78" t="s">
        <v>112</v>
      </c>
      <c r="B28" s="198" t="s">
        <v>186</v>
      </c>
      <c r="C28" s="222">
        <f t="shared" si="0"/>
        <v>117</v>
      </c>
      <c r="D28" s="220">
        <f>'Biểu 2c'!J20</f>
        <v>111</v>
      </c>
      <c r="E28" s="220">
        <f t="shared" si="1"/>
        <v>6</v>
      </c>
      <c r="F28" s="260"/>
      <c r="G28" s="114"/>
      <c r="H28" s="76"/>
      <c r="I28" s="169"/>
      <c r="P28" s="80"/>
    </row>
    <row r="29" spans="1:16" ht="26.25" customHeight="1">
      <c r="A29" s="78" t="s">
        <v>112</v>
      </c>
      <c r="B29" s="198" t="s">
        <v>187</v>
      </c>
      <c r="C29" s="222">
        <f t="shared" si="0"/>
        <v>120</v>
      </c>
      <c r="D29" s="220">
        <f>'Biểu 2c'!J21</f>
        <v>114</v>
      </c>
      <c r="E29" s="220">
        <f t="shared" si="1"/>
        <v>6</v>
      </c>
      <c r="F29" s="260"/>
      <c r="G29" s="114"/>
      <c r="H29" s="76"/>
      <c r="I29" s="169"/>
      <c r="P29" s="80"/>
    </row>
    <row r="30" spans="1:16" ht="26.25" customHeight="1">
      <c r="A30" s="78" t="s">
        <v>112</v>
      </c>
      <c r="B30" s="198" t="s">
        <v>188</v>
      </c>
      <c r="C30" s="222">
        <f t="shared" si="0"/>
        <v>112</v>
      </c>
      <c r="D30" s="220">
        <f>'Biểu 2c'!J22</f>
        <v>107</v>
      </c>
      <c r="E30" s="220">
        <f t="shared" si="1"/>
        <v>5</v>
      </c>
      <c r="F30" s="260"/>
      <c r="G30" s="114"/>
      <c r="H30" s="76"/>
      <c r="I30" s="169"/>
    </row>
    <row r="31" spans="1:16" ht="26.25" customHeight="1">
      <c r="A31" s="78" t="s">
        <v>112</v>
      </c>
      <c r="B31" s="198" t="s">
        <v>189</v>
      </c>
      <c r="C31" s="222">
        <f t="shared" si="0"/>
        <v>113</v>
      </c>
      <c r="D31" s="220">
        <f>'Biểu 2c'!J23</f>
        <v>108</v>
      </c>
      <c r="E31" s="220">
        <f t="shared" si="1"/>
        <v>5</v>
      </c>
      <c r="F31" s="260"/>
      <c r="G31" s="114"/>
      <c r="H31" s="76"/>
      <c r="I31" s="169"/>
      <c r="P31" s="80"/>
    </row>
    <row r="32" spans="1:16" ht="26.25" customHeight="1">
      <c r="A32" s="78" t="s">
        <v>112</v>
      </c>
      <c r="B32" s="198" t="s">
        <v>190</v>
      </c>
      <c r="C32" s="222">
        <f t="shared" si="0"/>
        <v>120</v>
      </c>
      <c r="D32" s="220">
        <f>'Biểu 2c'!J24</f>
        <v>114</v>
      </c>
      <c r="E32" s="220">
        <f t="shared" si="1"/>
        <v>6</v>
      </c>
      <c r="F32" s="260"/>
      <c r="G32" s="114"/>
      <c r="H32" s="76"/>
      <c r="I32" s="169"/>
    </row>
    <row r="33" spans="1:10" ht="26.25" customHeight="1">
      <c r="A33" s="78" t="s">
        <v>112</v>
      </c>
      <c r="B33" s="198" t="s">
        <v>191</v>
      </c>
      <c r="C33" s="222">
        <f t="shared" si="0"/>
        <v>117</v>
      </c>
      <c r="D33" s="220">
        <f>'Biểu 2c'!J25</f>
        <v>111</v>
      </c>
      <c r="E33" s="220">
        <f t="shared" si="1"/>
        <v>6</v>
      </c>
      <c r="F33" s="260"/>
      <c r="G33" s="114"/>
      <c r="H33" s="76"/>
      <c r="I33" s="169"/>
    </row>
    <row r="34" spans="1:10" ht="26.25" customHeight="1">
      <c r="A34" s="78" t="s">
        <v>112</v>
      </c>
      <c r="B34" s="198" t="s">
        <v>192</v>
      </c>
      <c r="C34" s="222">
        <f t="shared" si="0"/>
        <v>118</v>
      </c>
      <c r="D34" s="220">
        <f>'Biểu 2c'!J26</f>
        <v>112</v>
      </c>
      <c r="E34" s="220">
        <f t="shared" si="1"/>
        <v>6</v>
      </c>
      <c r="F34" s="260"/>
      <c r="G34" s="114"/>
      <c r="H34" s="76"/>
      <c r="I34" s="169"/>
    </row>
    <row r="35" spans="1:10" ht="26.25" customHeight="1">
      <c r="A35" s="78" t="s">
        <v>112</v>
      </c>
      <c r="B35" s="198" t="s">
        <v>193</v>
      </c>
      <c r="C35" s="222">
        <f t="shared" si="0"/>
        <v>117</v>
      </c>
      <c r="D35" s="220">
        <f>'Biểu 2c'!J27</f>
        <v>111</v>
      </c>
      <c r="E35" s="220">
        <f t="shared" si="1"/>
        <v>6</v>
      </c>
      <c r="F35" s="260"/>
      <c r="G35" s="114"/>
      <c r="H35" s="76"/>
      <c r="I35" s="169"/>
    </row>
    <row r="36" spans="1:10" ht="26.25" customHeight="1">
      <c r="A36" s="78" t="s">
        <v>112</v>
      </c>
      <c r="B36" s="198" t="s">
        <v>194</v>
      </c>
      <c r="C36" s="222">
        <f t="shared" si="0"/>
        <v>114</v>
      </c>
      <c r="D36" s="220">
        <f>'Biểu 2c'!J28</f>
        <v>109</v>
      </c>
      <c r="E36" s="220">
        <f t="shared" si="1"/>
        <v>5</v>
      </c>
      <c r="F36" s="260"/>
      <c r="G36" s="114"/>
      <c r="H36" s="76"/>
      <c r="I36" s="169"/>
    </row>
    <row r="37" spans="1:10" ht="26.25" customHeight="1">
      <c r="A37" s="78" t="s">
        <v>112</v>
      </c>
      <c r="B37" s="214" t="s">
        <v>195</v>
      </c>
      <c r="C37" s="222">
        <f t="shared" si="0"/>
        <v>114</v>
      </c>
      <c r="D37" s="220">
        <f>'Biểu 2c'!J29</f>
        <v>109</v>
      </c>
      <c r="E37" s="220">
        <f t="shared" si="1"/>
        <v>5</v>
      </c>
      <c r="F37" s="260"/>
      <c r="G37" s="114"/>
      <c r="H37" s="76"/>
      <c r="I37" s="169"/>
    </row>
    <row r="38" spans="1:10" ht="26.25" customHeight="1">
      <c r="A38" s="213" t="s">
        <v>112</v>
      </c>
      <c r="B38" s="199" t="s">
        <v>177</v>
      </c>
      <c r="C38" s="222"/>
      <c r="D38" s="223" t="s">
        <v>112</v>
      </c>
      <c r="E38" s="224"/>
      <c r="F38" s="260"/>
      <c r="G38" s="114"/>
      <c r="H38" s="76"/>
      <c r="I38" s="169"/>
    </row>
    <row r="39" spans="1:10" s="70" customFormat="1" ht="48.75" customHeight="1">
      <c r="A39" s="75">
        <v>4</v>
      </c>
      <c r="B39" s="215" t="s">
        <v>130</v>
      </c>
      <c r="C39" s="184">
        <f>SUM(C40,C42)</f>
        <v>5228</v>
      </c>
      <c r="D39" s="184">
        <f>SUM(D40,D42)</f>
        <v>4979</v>
      </c>
      <c r="E39" s="184">
        <f>SUM(E40,E42)</f>
        <v>249</v>
      </c>
      <c r="F39" s="258" t="s">
        <v>201</v>
      </c>
      <c r="G39" s="115"/>
      <c r="H39" s="81"/>
    </row>
    <row r="40" spans="1:10" s="73" customFormat="1" ht="63.75" customHeight="1">
      <c r="A40" s="71" t="s">
        <v>114</v>
      </c>
      <c r="B40" s="102" t="s">
        <v>131</v>
      </c>
      <c r="C40" s="185">
        <f>SUM(C41)</f>
        <v>583</v>
      </c>
      <c r="D40" s="185">
        <f>SUM(D41)</f>
        <v>555</v>
      </c>
      <c r="E40" s="185">
        <f>SUM(E41)</f>
        <v>28</v>
      </c>
      <c r="F40" s="89"/>
      <c r="G40" s="116"/>
      <c r="H40" s="72"/>
    </row>
    <row r="41" spans="1:10" s="269" customFormat="1" ht="50.25" customHeight="1">
      <c r="A41" s="261" t="s">
        <v>112</v>
      </c>
      <c r="B41" s="262" t="s">
        <v>133</v>
      </c>
      <c r="C41" s="263">
        <f>SUM(D41:E41)</f>
        <v>583</v>
      </c>
      <c r="D41" s="264">
        <v>555</v>
      </c>
      <c r="E41" s="264">
        <f>ROUND(D41*5%,0)</f>
        <v>28</v>
      </c>
      <c r="F41" s="260" t="s">
        <v>116</v>
      </c>
      <c r="G41" s="266"/>
      <c r="H41" s="267"/>
      <c r="I41" s="265" t="s">
        <v>116</v>
      </c>
      <c r="J41" s="268"/>
    </row>
    <row r="42" spans="1:10" s="73" customFormat="1" ht="64.5" customHeight="1">
      <c r="A42" s="71" t="s">
        <v>117</v>
      </c>
      <c r="B42" s="91" t="s">
        <v>132</v>
      </c>
      <c r="C42" s="185">
        <f>SUM(C43:C44)</f>
        <v>4645</v>
      </c>
      <c r="D42" s="185">
        <f>SUM(D43:D44)</f>
        <v>4424</v>
      </c>
      <c r="E42" s="185">
        <f>SUM(E43:E44)</f>
        <v>221</v>
      </c>
      <c r="F42" s="89"/>
      <c r="G42" s="116"/>
      <c r="H42" s="72"/>
      <c r="I42" s="73">
        <v>4424</v>
      </c>
      <c r="J42" s="73">
        <v>3096</v>
      </c>
    </row>
    <row r="43" spans="1:10" ht="100.5" customHeight="1">
      <c r="A43" s="78" t="s">
        <v>112</v>
      </c>
      <c r="B43" s="79" t="s">
        <v>135</v>
      </c>
      <c r="C43" s="183">
        <f>SUM(D43:E43)</f>
        <v>3251</v>
      </c>
      <c r="D43" s="186">
        <v>3096</v>
      </c>
      <c r="E43" s="186">
        <f>ROUND(D43*5%,0)</f>
        <v>155</v>
      </c>
      <c r="F43" s="260" t="s">
        <v>116</v>
      </c>
      <c r="G43" s="114"/>
      <c r="H43" s="76"/>
      <c r="I43" s="226">
        <f>D43*5%</f>
        <v>154.80000000000001</v>
      </c>
      <c r="J43" s="61">
        <f>I42-J42</f>
        <v>1328</v>
      </c>
    </row>
    <row r="44" spans="1:10" ht="69" customHeight="1">
      <c r="A44" s="78" t="s">
        <v>112</v>
      </c>
      <c r="B44" s="103" t="s">
        <v>134</v>
      </c>
      <c r="C44" s="183">
        <f>SUM(D44:E44)</f>
        <v>1394</v>
      </c>
      <c r="D44" s="183">
        <v>1328</v>
      </c>
      <c r="E44" s="186">
        <f>ROUND(D44*5%,0)</f>
        <v>66</v>
      </c>
      <c r="F44" s="260" t="s">
        <v>115</v>
      </c>
      <c r="G44" s="114"/>
      <c r="H44" s="76"/>
      <c r="I44" s="226">
        <f>D44*5%</f>
        <v>66.400000000000006</v>
      </c>
    </row>
    <row r="45" spans="1:10" s="70" customFormat="1" ht="50.25" customHeight="1">
      <c r="A45" s="75">
        <v>5</v>
      </c>
      <c r="B45" s="100" t="s">
        <v>136</v>
      </c>
      <c r="C45" s="184">
        <f>SUM(C46)</f>
        <v>284</v>
      </c>
      <c r="D45" s="184">
        <f>SUM(D46)</f>
        <v>270</v>
      </c>
      <c r="E45" s="184">
        <f>SUM(E46)</f>
        <v>14</v>
      </c>
      <c r="F45" s="258" t="s">
        <v>201</v>
      </c>
      <c r="G45" s="117"/>
      <c r="H45" s="81"/>
    </row>
    <row r="46" spans="1:10" ht="50.25" customHeight="1">
      <c r="A46" s="78" t="s">
        <v>112</v>
      </c>
      <c r="B46" s="86" t="s">
        <v>137</v>
      </c>
      <c r="C46" s="183">
        <f>SUM(D46:E46)</f>
        <v>284</v>
      </c>
      <c r="D46" s="183">
        <v>270</v>
      </c>
      <c r="E46" s="186">
        <f>ROUND(D46*5%,0)</f>
        <v>14</v>
      </c>
      <c r="F46" s="260" t="s">
        <v>118</v>
      </c>
      <c r="G46" s="113"/>
      <c r="H46" s="76"/>
      <c r="I46" s="169"/>
      <c r="J46" s="226"/>
    </row>
    <row r="47" spans="1:10" s="70" customFormat="1" ht="50.25" customHeight="1">
      <c r="A47" s="75">
        <v>6</v>
      </c>
      <c r="B47" s="100" t="s">
        <v>138</v>
      </c>
      <c r="C47" s="184">
        <f>SUM(C48:C49)</f>
        <v>1299</v>
      </c>
      <c r="D47" s="184">
        <f>SUM(D48:D49)</f>
        <v>1238</v>
      </c>
      <c r="E47" s="184">
        <f>SUM(E48:E49)</f>
        <v>61</v>
      </c>
      <c r="F47" s="258" t="s">
        <v>201</v>
      </c>
      <c r="G47" s="115"/>
      <c r="H47" s="87"/>
      <c r="I47" s="92"/>
    </row>
    <row r="48" spans="1:10" ht="33.75" customHeight="1">
      <c r="A48" s="78" t="s">
        <v>112</v>
      </c>
      <c r="B48" s="86" t="s">
        <v>69</v>
      </c>
      <c r="C48" s="183">
        <f>SUM(D48:E48)</f>
        <v>828</v>
      </c>
      <c r="D48" s="186">
        <v>789</v>
      </c>
      <c r="E48" s="186">
        <f>ROUND(D48*5%,0)</f>
        <v>39</v>
      </c>
      <c r="F48" s="319" t="s">
        <v>139</v>
      </c>
      <c r="G48" s="114"/>
      <c r="H48" s="76"/>
    </row>
    <row r="49" spans="1:9" ht="33.75" customHeight="1">
      <c r="A49" s="78" t="s">
        <v>112</v>
      </c>
      <c r="B49" s="86" t="s">
        <v>67</v>
      </c>
      <c r="C49" s="183">
        <f>SUM(D49:E49)</f>
        <v>471</v>
      </c>
      <c r="D49" s="186">
        <v>449</v>
      </c>
      <c r="E49" s="186">
        <f>ROUND(D49*5%,0)</f>
        <v>22</v>
      </c>
      <c r="F49" s="319"/>
      <c r="G49" s="113"/>
      <c r="H49" s="76"/>
    </row>
    <row r="50" spans="1:9" s="233" customFormat="1" ht="48.75" customHeight="1">
      <c r="A50" s="227">
        <v>7</v>
      </c>
      <c r="B50" s="228" t="s">
        <v>140</v>
      </c>
      <c r="C50" s="229">
        <f>SUM(C51,C54)</f>
        <v>5218</v>
      </c>
      <c r="D50" s="229">
        <f>SUM(D51,D54)</f>
        <v>4969</v>
      </c>
      <c r="E50" s="229">
        <f>SUM(E51,E54)</f>
        <v>249</v>
      </c>
      <c r="F50" s="258" t="s">
        <v>201</v>
      </c>
      <c r="G50" s="231"/>
      <c r="H50" s="230"/>
      <c r="I50" s="232"/>
    </row>
    <row r="51" spans="1:9" s="73" customFormat="1" ht="48.75" customHeight="1">
      <c r="A51" s="71" t="s">
        <v>142</v>
      </c>
      <c r="B51" s="91" t="s">
        <v>141</v>
      </c>
      <c r="C51" s="185">
        <f>SUM(C52:C53)</f>
        <v>4964</v>
      </c>
      <c r="D51" s="185">
        <f>SUM(D52:D53)</f>
        <v>4727</v>
      </c>
      <c r="E51" s="185">
        <f>SUM(E52:E53)</f>
        <v>237</v>
      </c>
      <c r="F51" s="89"/>
      <c r="G51" s="116"/>
      <c r="H51" s="89"/>
      <c r="I51" s="82"/>
    </row>
    <row r="52" spans="1:9" ht="30" customHeight="1">
      <c r="A52" s="78" t="s">
        <v>112</v>
      </c>
      <c r="B52" s="86" t="s">
        <v>145</v>
      </c>
      <c r="C52" s="183">
        <f>SUM(D52:E52)</f>
        <v>201</v>
      </c>
      <c r="D52" s="183">
        <v>191</v>
      </c>
      <c r="E52" s="186">
        <f>ROUND(D52*5%,0)</f>
        <v>10</v>
      </c>
      <c r="F52" s="321" t="s">
        <v>157</v>
      </c>
      <c r="G52" s="114"/>
      <c r="H52" s="76"/>
    </row>
    <row r="53" spans="1:9" ht="30" customHeight="1">
      <c r="A53" s="78" t="s">
        <v>112</v>
      </c>
      <c r="B53" s="86" t="s">
        <v>69</v>
      </c>
      <c r="C53" s="183">
        <f>SUM(D53:E53)</f>
        <v>4763</v>
      </c>
      <c r="D53" s="186">
        <v>4536</v>
      </c>
      <c r="E53" s="186">
        <f>ROUND(D53*5%,0)</f>
        <v>227</v>
      </c>
      <c r="F53" s="322"/>
      <c r="G53" s="114"/>
      <c r="H53" s="260"/>
    </row>
    <row r="54" spans="1:9" s="73" customFormat="1" ht="71.25" customHeight="1">
      <c r="A54" s="71" t="s">
        <v>143</v>
      </c>
      <c r="B54" s="91" t="s">
        <v>144</v>
      </c>
      <c r="C54" s="185">
        <f>SUM(D54:E54)</f>
        <v>254</v>
      </c>
      <c r="D54" s="185">
        <v>242</v>
      </c>
      <c r="E54" s="185">
        <f>ROUND(D54*5%,0)</f>
        <v>12</v>
      </c>
      <c r="F54" s="260" t="s">
        <v>158</v>
      </c>
      <c r="G54" s="116"/>
      <c r="H54" s="89"/>
      <c r="I54" s="94"/>
    </row>
    <row r="55" spans="1:9" s="70" customFormat="1" ht="64.5" customHeight="1">
      <c r="A55" s="75">
        <v>8</v>
      </c>
      <c r="B55" s="100" t="s">
        <v>146</v>
      </c>
      <c r="C55" s="184">
        <f>SUM(C56,C58,C60)</f>
        <v>364</v>
      </c>
      <c r="D55" s="184">
        <f>SUM(D56,D58,D60)</f>
        <v>346</v>
      </c>
      <c r="E55" s="184">
        <f>SUM(E56,E58,E60)</f>
        <v>18</v>
      </c>
      <c r="F55" s="258" t="s">
        <v>201</v>
      </c>
      <c r="G55" s="115"/>
      <c r="H55" s="87"/>
      <c r="I55" s="93"/>
    </row>
    <row r="56" spans="1:9" s="73" customFormat="1" ht="131.25" customHeight="1">
      <c r="A56" s="71" t="s">
        <v>149</v>
      </c>
      <c r="B56" s="102" t="s">
        <v>155</v>
      </c>
      <c r="C56" s="185">
        <f>SUM(C57)</f>
        <v>170</v>
      </c>
      <c r="D56" s="185">
        <f>SUM(D57)</f>
        <v>162</v>
      </c>
      <c r="E56" s="185">
        <f>SUM(E57)</f>
        <v>8</v>
      </c>
      <c r="F56" s="89"/>
      <c r="G56" s="116"/>
      <c r="H56" s="89"/>
      <c r="I56" s="94"/>
    </row>
    <row r="57" spans="1:9" ht="65.25" customHeight="1">
      <c r="A57" s="78" t="s">
        <v>112</v>
      </c>
      <c r="B57" s="103" t="s">
        <v>152</v>
      </c>
      <c r="C57" s="183">
        <f>SUM(D57:E57)</f>
        <v>170</v>
      </c>
      <c r="D57" s="186">
        <v>162</v>
      </c>
      <c r="E57" s="186">
        <f>ROUND(D57*5%,0)</f>
        <v>8</v>
      </c>
      <c r="F57" s="260" t="s">
        <v>158</v>
      </c>
      <c r="G57" s="114"/>
      <c r="H57" s="260"/>
      <c r="I57" s="83"/>
    </row>
    <row r="58" spans="1:9" s="73" customFormat="1" ht="65.25" customHeight="1">
      <c r="A58" s="71" t="s">
        <v>150</v>
      </c>
      <c r="B58" s="102" t="s">
        <v>147</v>
      </c>
      <c r="C58" s="185">
        <f>SUM(C59)</f>
        <v>74</v>
      </c>
      <c r="D58" s="185">
        <f>SUM(D59)</f>
        <v>70</v>
      </c>
      <c r="E58" s="185">
        <f>SUM(E59)</f>
        <v>4</v>
      </c>
      <c r="F58" s="89"/>
      <c r="G58" s="116"/>
      <c r="H58" s="89"/>
      <c r="I58" s="94"/>
    </row>
    <row r="59" spans="1:9" ht="52.5" customHeight="1">
      <c r="A59" s="78" t="s">
        <v>112</v>
      </c>
      <c r="B59" s="103" t="s">
        <v>153</v>
      </c>
      <c r="C59" s="183">
        <f>SUM(D59:E59)</f>
        <v>74</v>
      </c>
      <c r="D59" s="186">
        <v>70</v>
      </c>
      <c r="E59" s="186">
        <f>ROUND(D59*5%,0)</f>
        <v>4</v>
      </c>
      <c r="F59" s="260" t="s">
        <v>118</v>
      </c>
      <c r="G59" s="114"/>
      <c r="H59" s="260"/>
      <c r="I59" s="83"/>
    </row>
    <row r="60" spans="1:9" s="73" customFormat="1" ht="52.5" customHeight="1">
      <c r="A60" s="71" t="s">
        <v>151</v>
      </c>
      <c r="B60" s="102" t="s">
        <v>148</v>
      </c>
      <c r="C60" s="185">
        <f>SUM(C61)</f>
        <v>120</v>
      </c>
      <c r="D60" s="185">
        <f>SUM(D61)</f>
        <v>114</v>
      </c>
      <c r="E60" s="185">
        <f>SUM(E61)</f>
        <v>6</v>
      </c>
      <c r="F60" s="89"/>
      <c r="G60" s="116"/>
      <c r="H60" s="89"/>
      <c r="I60" s="94"/>
    </row>
    <row r="61" spans="1:9" ht="52.5" customHeight="1">
      <c r="A61" s="78" t="s">
        <v>112</v>
      </c>
      <c r="B61" s="103" t="s">
        <v>154</v>
      </c>
      <c r="C61" s="183">
        <f>SUM(D61:E61)</f>
        <v>120</v>
      </c>
      <c r="D61" s="186">
        <v>114</v>
      </c>
      <c r="E61" s="186">
        <f>ROUND(D61*5%,0)</f>
        <v>6</v>
      </c>
      <c r="F61" s="260" t="s">
        <v>158</v>
      </c>
      <c r="G61" s="114"/>
      <c r="H61" s="260"/>
      <c r="I61" s="83"/>
    </row>
    <row r="62" spans="1:9" ht="17.25" customHeight="1">
      <c r="A62" s="104"/>
      <c r="B62" s="104"/>
      <c r="C62" s="178"/>
      <c r="D62" s="179"/>
      <c r="E62" s="180"/>
      <c r="F62" s="110"/>
      <c r="G62" s="118"/>
      <c r="H62" s="84"/>
    </row>
    <row r="63" spans="1:9" ht="16.5">
      <c r="A63" s="105"/>
      <c r="B63" s="105"/>
      <c r="C63" s="105"/>
      <c r="D63" s="105"/>
      <c r="E63" s="105"/>
    </row>
    <row r="64" spans="1:9" ht="16.5">
      <c r="A64" s="105"/>
      <c r="B64" s="105"/>
      <c r="C64" s="105"/>
      <c r="D64" s="105"/>
      <c r="E64" s="105"/>
    </row>
    <row r="65" spans="1:5" ht="16.5">
      <c r="A65" s="105"/>
      <c r="B65" s="105"/>
      <c r="C65" s="105"/>
      <c r="D65" s="105"/>
      <c r="E65" s="105"/>
    </row>
    <row r="66" spans="1:5" ht="16.5">
      <c r="A66" s="105"/>
      <c r="B66" s="105"/>
      <c r="C66" s="105"/>
      <c r="D66" s="105"/>
      <c r="E66" s="105"/>
    </row>
    <row r="67" spans="1:5" ht="16.5">
      <c r="A67" s="105"/>
      <c r="B67" s="105"/>
      <c r="C67" s="105"/>
      <c r="D67" s="105"/>
      <c r="E67" s="105"/>
    </row>
    <row r="68" spans="1:5" ht="16.5">
      <c r="A68" s="105"/>
      <c r="B68" s="105"/>
      <c r="C68" s="105"/>
      <c r="D68" s="105"/>
      <c r="E68" s="105"/>
    </row>
    <row r="69" spans="1:5" ht="16.5">
      <c r="A69" s="105"/>
      <c r="B69" s="105"/>
      <c r="C69" s="105"/>
      <c r="D69" s="105"/>
      <c r="E69" s="105"/>
    </row>
    <row r="70" spans="1:5" ht="16.5">
      <c r="A70" s="105"/>
      <c r="B70" s="105"/>
      <c r="C70" s="105"/>
      <c r="D70" s="105"/>
      <c r="E70" s="105"/>
    </row>
    <row r="71" spans="1:5" ht="16.5">
      <c r="A71" s="105"/>
      <c r="B71" s="105"/>
      <c r="C71" s="105"/>
      <c r="D71" s="105"/>
      <c r="E71" s="105"/>
    </row>
    <row r="72" spans="1:5" ht="16.5">
      <c r="A72" s="105"/>
      <c r="B72" s="105"/>
      <c r="C72" s="105"/>
      <c r="D72" s="105"/>
      <c r="E72" s="105"/>
    </row>
    <row r="73" spans="1:5" ht="16.5">
      <c r="A73" s="105"/>
      <c r="B73" s="105"/>
      <c r="C73" s="105"/>
      <c r="D73" s="105"/>
      <c r="E73" s="105"/>
    </row>
    <row r="74" spans="1:5" ht="16.5">
      <c r="A74" s="105"/>
      <c r="B74" s="105"/>
      <c r="C74" s="105"/>
      <c r="D74" s="105"/>
      <c r="E74" s="105"/>
    </row>
    <row r="75" spans="1:5" ht="16.5">
      <c r="A75" s="105"/>
      <c r="B75" s="105"/>
      <c r="C75" s="105"/>
      <c r="D75" s="105"/>
      <c r="E75" s="105"/>
    </row>
    <row r="76" spans="1:5" ht="16.5">
      <c r="A76" s="105"/>
      <c r="B76" s="105"/>
      <c r="C76" s="105"/>
      <c r="D76" s="105"/>
      <c r="E76" s="105"/>
    </row>
    <row r="77" spans="1:5" ht="16.5">
      <c r="A77" s="105"/>
      <c r="B77" s="105"/>
      <c r="C77" s="105"/>
      <c r="D77" s="105"/>
      <c r="E77" s="105"/>
    </row>
    <row r="78" spans="1:5" ht="16.5">
      <c r="A78" s="105"/>
      <c r="B78" s="105"/>
      <c r="C78" s="105"/>
      <c r="D78" s="105"/>
      <c r="E78" s="105"/>
    </row>
    <row r="79" spans="1:5" ht="16.5">
      <c r="A79" s="105"/>
      <c r="B79" s="105"/>
      <c r="C79" s="105"/>
      <c r="D79" s="105"/>
      <c r="E79" s="105"/>
    </row>
    <row r="80" spans="1:5" ht="16.5">
      <c r="A80" s="105"/>
      <c r="B80" s="105"/>
      <c r="C80" s="105"/>
      <c r="D80" s="105"/>
      <c r="E80" s="105"/>
    </row>
    <row r="81" spans="1:5" ht="16.5">
      <c r="A81" s="105"/>
      <c r="B81" s="105"/>
      <c r="C81" s="105"/>
      <c r="D81" s="105"/>
      <c r="E81" s="105"/>
    </row>
    <row r="82" spans="1:5" ht="16.5">
      <c r="A82" s="105"/>
      <c r="B82" s="105"/>
      <c r="C82" s="105"/>
      <c r="D82" s="105"/>
      <c r="E82" s="105"/>
    </row>
    <row r="83" spans="1:5" ht="16.5">
      <c r="A83" s="105"/>
      <c r="B83" s="105"/>
      <c r="C83" s="105"/>
      <c r="D83" s="105"/>
      <c r="E83" s="105"/>
    </row>
    <row r="84" spans="1:5" ht="16.5">
      <c r="A84" s="105"/>
      <c r="B84" s="105"/>
      <c r="C84" s="105"/>
      <c r="D84" s="105"/>
      <c r="E84" s="105"/>
    </row>
    <row r="85" spans="1:5" ht="16.5">
      <c r="A85" s="105"/>
      <c r="B85" s="105"/>
      <c r="C85" s="105"/>
      <c r="D85" s="105"/>
      <c r="E85" s="105"/>
    </row>
    <row r="86" spans="1:5" ht="16.5">
      <c r="A86" s="105"/>
      <c r="B86" s="105"/>
      <c r="C86" s="105"/>
      <c r="D86" s="105"/>
      <c r="E86" s="105"/>
    </row>
    <row r="87" spans="1:5" ht="16.5">
      <c r="A87" s="105"/>
      <c r="B87" s="105"/>
      <c r="C87" s="105"/>
      <c r="D87" s="105"/>
      <c r="E87" s="105"/>
    </row>
    <row r="88" spans="1:5" ht="16.5">
      <c r="A88" s="105"/>
      <c r="B88" s="105"/>
      <c r="C88" s="105"/>
      <c r="D88" s="105"/>
      <c r="E88" s="105"/>
    </row>
    <row r="89" spans="1:5" ht="16.5">
      <c r="A89" s="105"/>
      <c r="B89" s="105"/>
      <c r="C89" s="105"/>
      <c r="D89" s="105"/>
      <c r="E89" s="105"/>
    </row>
    <row r="90" spans="1:5" ht="16.5">
      <c r="A90" s="105"/>
      <c r="B90" s="105"/>
      <c r="C90" s="105"/>
      <c r="D90" s="105"/>
      <c r="E90" s="105"/>
    </row>
    <row r="91" spans="1:5" ht="16.5">
      <c r="A91" s="105"/>
      <c r="B91" s="105"/>
      <c r="C91" s="105"/>
      <c r="D91" s="105"/>
      <c r="E91" s="105"/>
    </row>
    <row r="92" spans="1:5" ht="16.5">
      <c r="A92" s="105"/>
      <c r="B92" s="105"/>
      <c r="C92" s="105"/>
      <c r="D92" s="105"/>
      <c r="E92" s="105"/>
    </row>
    <row r="93" spans="1:5" ht="16.5">
      <c r="A93" s="105"/>
      <c r="B93" s="105"/>
      <c r="C93" s="105"/>
      <c r="D93" s="105"/>
      <c r="E93" s="105"/>
    </row>
    <row r="94" spans="1:5" ht="16.5">
      <c r="A94" s="105"/>
      <c r="B94" s="105"/>
      <c r="C94" s="105"/>
      <c r="D94" s="105"/>
      <c r="E94" s="105"/>
    </row>
    <row r="95" spans="1:5" ht="16.5">
      <c r="A95" s="105"/>
      <c r="B95" s="105"/>
      <c r="C95" s="105"/>
      <c r="D95" s="105"/>
      <c r="E95" s="105"/>
    </row>
    <row r="96" spans="1:5" ht="16.5">
      <c r="A96" s="105"/>
      <c r="B96" s="105"/>
      <c r="C96" s="105"/>
      <c r="D96" s="105"/>
      <c r="E96" s="105"/>
    </row>
    <row r="97" spans="1:5" ht="16.5">
      <c r="A97" s="105"/>
      <c r="B97" s="105"/>
      <c r="C97" s="105"/>
      <c r="D97" s="105"/>
      <c r="E97" s="105"/>
    </row>
    <row r="98" spans="1:5" ht="16.5">
      <c r="A98" s="105"/>
      <c r="B98" s="105"/>
      <c r="C98" s="105"/>
      <c r="D98" s="105"/>
      <c r="E98" s="105"/>
    </row>
    <row r="99" spans="1:5" ht="16.5">
      <c r="A99" s="105"/>
      <c r="B99" s="105"/>
      <c r="C99" s="105"/>
      <c r="D99" s="105"/>
      <c r="E99" s="105"/>
    </row>
    <row r="100" spans="1:5" ht="16.5">
      <c r="A100" s="105"/>
      <c r="B100" s="105"/>
      <c r="C100" s="105"/>
      <c r="D100" s="105"/>
      <c r="E100" s="105"/>
    </row>
    <row r="101" spans="1:5" ht="16.5">
      <c r="A101" s="105"/>
      <c r="B101" s="105"/>
      <c r="C101" s="105"/>
      <c r="D101" s="105"/>
      <c r="E101" s="105"/>
    </row>
    <row r="102" spans="1:5" ht="16.5">
      <c r="A102" s="105"/>
      <c r="B102" s="105"/>
      <c r="C102" s="105"/>
      <c r="D102" s="105"/>
      <c r="E102" s="105"/>
    </row>
    <row r="103" spans="1:5" ht="16.5">
      <c r="A103" s="105"/>
      <c r="B103" s="105"/>
      <c r="C103" s="105"/>
      <c r="D103" s="105"/>
      <c r="E103" s="105"/>
    </row>
    <row r="104" spans="1:5" ht="16.5">
      <c r="A104" s="105"/>
      <c r="B104" s="105"/>
      <c r="C104" s="105"/>
      <c r="D104" s="105"/>
      <c r="E104" s="105"/>
    </row>
    <row r="105" spans="1:5" ht="16.5">
      <c r="A105" s="105"/>
      <c r="B105" s="105"/>
      <c r="C105" s="105"/>
      <c r="D105" s="105"/>
      <c r="E105" s="105"/>
    </row>
    <row r="106" spans="1:5" ht="16.5">
      <c r="A106" s="105"/>
      <c r="B106" s="105"/>
      <c r="C106" s="105"/>
      <c r="D106" s="105"/>
      <c r="E106" s="105"/>
    </row>
    <row r="107" spans="1:5" ht="16.5">
      <c r="A107" s="105"/>
      <c r="B107" s="105"/>
      <c r="C107" s="105"/>
      <c r="D107" s="105"/>
      <c r="E107" s="105"/>
    </row>
    <row r="108" spans="1:5" ht="16.5">
      <c r="A108" s="105"/>
      <c r="B108" s="105"/>
      <c r="C108" s="105"/>
      <c r="D108" s="105"/>
      <c r="E108" s="105"/>
    </row>
    <row r="109" spans="1:5" ht="16.5">
      <c r="A109" s="105"/>
      <c r="B109" s="105"/>
      <c r="C109" s="105"/>
      <c r="D109" s="105"/>
      <c r="E109" s="105"/>
    </row>
    <row r="110" spans="1:5" ht="16.5">
      <c r="A110" s="105"/>
      <c r="B110" s="105"/>
      <c r="C110" s="105"/>
      <c r="D110" s="105"/>
      <c r="E110" s="105"/>
    </row>
    <row r="111" spans="1:5" ht="16.5">
      <c r="A111" s="105"/>
      <c r="B111" s="105"/>
      <c r="C111" s="105"/>
      <c r="D111" s="105"/>
      <c r="E111" s="105"/>
    </row>
    <row r="112" spans="1:5" ht="16.5">
      <c r="A112" s="105"/>
      <c r="B112" s="105"/>
      <c r="C112" s="105"/>
      <c r="D112" s="105"/>
      <c r="E112" s="105"/>
    </row>
    <row r="113" spans="1:5" ht="16.5">
      <c r="A113" s="105"/>
      <c r="B113" s="105"/>
      <c r="C113" s="105"/>
      <c r="D113" s="105"/>
      <c r="E113" s="105"/>
    </row>
    <row r="114" spans="1:5" ht="16.5">
      <c r="A114" s="105"/>
      <c r="B114" s="105"/>
      <c r="C114" s="105"/>
      <c r="D114" s="105"/>
      <c r="E114" s="105"/>
    </row>
    <row r="115" spans="1:5" ht="16.5">
      <c r="A115" s="105"/>
      <c r="B115" s="105"/>
      <c r="C115" s="105"/>
      <c r="D115" s="105"/>
      <c r="E115" s="105"/>
    </row>
    <row r="116" spans="1:5" ht="16.5">
      <c r="A116" s="105"/>
      <c r="B116" s="105"/>
      <c r="C116" s="105"/>
      <c r="D116" s="105"/>
      <c r="E116" s="105"/>
    </row>
    <row r="117" spans="1:5" ht="16.5">
      <c r="A117" s="105"/>
      <c r="B117" s="105"/>
      <c r="C117" s="105"/>
      <c r="D117" s="105"/>
      <c r="E117" s="105"/>
    </row>
    <row r="118" spans="1:5" ht="16.5">
      <c r="A118" s="105"/>
      <c r="B118" s="105"/>
      <c r="C118" s="105"/>
      <c r="D118" s="105"/>
      <c r="E118" s="105"/>
    </row>
    <row r="119" spans="1:5" ht="16.5">
      <c r="A119" s="105"/>
      <c r="B119" s="105"/>
      <c r="C119" s="105"/>
      <c r="D119" s="105"/>
      <c r="E119" s="105"/>
    </row>
    <row r="120" spans="1:5" ht="16.5">
      <c r="A120" s="105"/>
      <c r="B120" s="105"/>
      <c r="C120" s="105"/>
      <c r="D120" s="105"/>
      <c r="E120" s="105"/>
    </row>
    <row r="121" spans="1:5" ht="16.5">
      <c r="A121" s="105"/>
      <c r="B121" s="105"/>
      <c r="C121" s="105"/>
      <c r="D121" s="105"/>
      <c r="E121" s="105"/>
    </row>
    <row r="122" spans="1:5" ht="16.5">
      <c r="A122" s="105"/>
      <c r="B122" s="105"/>
      <c r="C122" s="105"/>
      <c r="D122" s="105"/>
      <c r="E122" s="105"/>
    </row>
    <row r="123" spans="1:5" ht="16.5">
      <c r="A123" s="105"/>
      <c r="B123" s="105"/>
      <c r="C123" s="105"/>
      <c r="D123" s="105"/>
      <c r="E123" s="105"/>
    </row>
    <row r="124" spans="1:5" ht="16.5">
      <c r="A124" s="105"/>
      <c r="B124" s="105"/>
      <c r="C124" s="105"/>
      <c r="D124" s="105"/>
      <c r="E124" s="105"/>
    </row>
    <row r="125" spans="1:5" ht="16.5">
      <c r="A125" s="105"/>
      <c r="B125" s="105"/>
      <c r="C125" s="105"/>
      <c r="D125" s="105"/>
      <c r="E125" s="105"/>
    </row>
    <row r="126" spans="1:5" ht="16.5">
      <c r="A126" s="105"/>
      <c r="B126" s="105"/>
      <c r="C126" s="105"/>
      <c r="D126" s="105"/>
      <c r="E126" s="105"/>
    </row>
    <row r="127" spans="1:5" ht="16.5">
      <c r="A127" s="105"/>
      <c r="B127" s="105"/>
      <c r="C127" s="105"/>
      <c r="D127" s="105"/>
      <c r="E127" s="105"/>
    </row>
    <row r="128" spans="1:5" ht="16.5">
      <c r="A128" s="105"/>
      <c r="B128" s="105"/>
      <c r="C128" s="105"/>
      <c r="D128" s="105"/>
      <c r="E128" s="105"/>
    </row>
    <row r="129" spans="1:5" ht="16.5">
      <c r="A129" s="105"/>
      <c r="B129" s="105"/>
      <c r="C129" s="105"/>
      <c r="D129" s="105"/>
      <c r="E129" s="105"/>
    </row>
    <row r="130" spans="1:5" ht="16.5">
      <c r="A130" s="105"/>
      <c r="B130" s="105"/>
      <c r="C130" s="105"/>
      <c r="D130" s="105"/>
      <c r="E130" s="105"/>
    </row>
    <row r="131" spans="1:5" ht="16.5">
      <c r="A131" s="105"/>
      <c r="B131" s="105"/>
      <c r="C131" s="105"/>
      <c r="D131" s="105"/>
      <c r="E131" s="105"/>
    </row>
    <row r="132" spans="1:5" ht="16.5">
      <c r="A132" s="105"/>
      <c r="B132" s="105"/>
      <c r="C132" s="105"/>
      <c r="D132" s="105"/>
      <c r="E132" s="105"/>
    </row>
    <row r="133" spans="1:5" ht="16.5">
      <c r="A133" s="105"/>
      <c r="B133" s="105"/>
      <c r="C133" s="105"/>
      <c r="D133" s="105"/>
      <c r="E133" s="105"/>
    </row>
    <row r="134" spans="1:5" ht="16.5">
      <c r="A134" s="105"/>
      <c r="B134" s="105"/>
      <c r="C134" s="105"/>
      <c r="D134" s="105"/>
      <c r="E134" s="105"/>
    </row>
    <row r="135" spans="1:5" ht="16.5">
      <c r="A135" s="105"/>
      <c r="B135" s="105"/>
      <c r="C135" s="105"/>
      <c r="D135" s="105"/>
      <c r="E135" s="105"/>
    </row>
    <row r="136" spans="1:5" ht="16.5">
      <c r="A136" s="105"/>
      <c r="B136" s="105"/>
      <c r="C136" s="105"/>
      <c r="D136" s="105"/>
      <c r="E136" s="105"/>
    </row>
    <row r="137" spans="1:5" ht="16.5">
      <c r="A137" s="105"/>
      <c r="B137" s="105"/>
      <c r="C137" s="105"/>
      <c r="D137" s="105"/>
      <c r="E137" s="105"/>
    </row>
    <row r="138" spans="1:5" ht="16.5">
      <c r="A138" s="105"/>
      <c r="B138" s="105"/>
      <c r="C138" s="105"/>
      <c r="D138" s="105"/>
      <c r="E138" s="105"/>
    </row>
  </sheetData>
  <mergeCells count="17">
    <mergeCell ref="F12:F13"/>
    <mergeCell ref="I16:I17"/>
    <mergeCell ref="F48:F49"/>
    <mergeCell ref="F52:F53"/>
    <mergeCell ref="G6:H6"/>
    <mergeCell ref="C7:C8"/>
    <mergeCell ref="D7:E7"/>
    <mergeCell ref="G7:G8"/>
    <mergeCell ref="H7:H8"/>
    <mergeCell ref="A10:B10"/>
    <mergeCell ref="A2:F2"/>
    <mergeCell ref="A3:F3"/>
    <mergeCell ref="A4:F4"/>
    <mergeCell ref="A6:A8"/>
    <mergeCell ref="B6:B8"/>
    <mergeCell ref="C6:E6"/>
    <mergeCell ref="F6:F8"/>
  </mergeCells>
  <pageMargins left="0.6" right="0.2" top="0.59" bottom="0.26" header="0.59" footer="0.26"/>
  <pageSetup paperSize="9" scale="85"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Tổng hợp</vt:lpstr>
      <vt:lpstr>TH</vt:lpstr>
      <vt:lpstr>Biểu 2a </vt:lpstr>
      <vt:lpstr>Biểu 2b</vt:lpstr>
      <vt:lpstr>Biểu 2c</vt:lpstr>
      <vt:lpstr>B</vt:lpstr>
      <vt:lpstr>B!Print_Titles</vt:lpstr>
      <vt:lpstr>'Biểu 2a '!Print_Titles</vt:lpstr>
      <vt:lpstr>'Biểu 2b'!Print_Titles</vt:lpstr>
      <vt:lpstr>TH!Print_Titles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Asus</cp:lastModifiedBy>
  <cp:lastPrinted>2022-08-23T06:47:35Z</cp:lastPrinted>
  <dcterms:created xsi:type="dcterms:W3CDTF">2022-02-08T04:03:43Z</dcterms:created>
  <dcterms:modified xsi:type="dcterms:W3CDTF">2022-08-25T03:22:37Z</dcterms:modified>
</cp:coreProperties>
</file>