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Users\Admin\AppData\Local\Temp\Tandan JSC\files\"/>
    </mc:Choice>
  </mc:AlternateContent>
  <xr:revisionPtr revIDLastSave="0" documentId="13_ncr:1_{F4D840F5-F20F-4C34-AF7A-C52BC731A942}" xr6:coauthVersionLast="36" xr6:coauthVersionMax="36" xr10:uidLastSave="{00000000-0000-0000-0000-000000000000}"/>
  <bookViews>
    <workbookView xWindow="0" yWindow="0" windowWidth="20490" windowHeight="7650" activeTab="2" xr2:uid="{00000000-000D-0000-FFFF-FFFF00000000}"/>
  </bookViews>
  <sheets>
    <sheet name="Bieu 1" sheetId="4" r:id="rId1"/>
    <sheet name="B2" sheetId="5" r:id="rId2"/>
    <sheet name="Biểu 3" sheetId="3" r:id="rId3"/>
    <sheet name="B4" sheetId="6" r:id="rId4"/>
    <sheet name="B5" sheetId="7" r:id="rId5"/>
    <sheet name="Bieu 06 huyen" sheetId="1" r:id="rId6"/>
    <sheet name="Bieu 07 huyen" sheetId="2" r:id="rId7"/>
  </sheets>
  <externalReferences>
    <externalReference r:id="rId8"/>
    <externalReference r:id="rId9"/>
    <externalReference r:id="rId10"/>
    <externalReference r:id="rId11"/>
  </externalReferences>
  <definedNames>
    <definedName name="_xlnm._FilterDatabase" localSheetId="3" hidden="1">'B4'!$A$6:$XEV$206</definedName>
    <definedName name="_xlnm._FilterDatabase" localSheetId="4" hidden="1">'B5'!$A$6:$R$101</definedName>
    <definedName name="_xlnm._FilterDatabase" localSheetId="5" hidden="1">'Bieu 06 huyen'!$A$5:$WVP$53</definedName>
    <definedName name="_xlnm._FilterDatabase" localSheetId="2" hidden="1">'Biểu 3'!$A$7:$Q$277</definedName>
    <definedName name="_xlnm.Print_Area" localSheetId="1">'B2'!$A$1:$W$31</definedName>
    <definedName name="_xlnm.Print_Area" localSheetId="3">'B4'!$A$1:$I$206</definedName>
    <definedName name="_xlnm.Print_Area" localSheetId="4">'B5'!$A$1:$R$102</definedName>
    <definedName name="_xlnm.Print_Area" localSheetId="5">'Bieu 06 huyen'!$A$1:$H$53</definedName>
    <definedName name="_xlnm.Print_Area" localSheetId="6">'Bieu 07 huyen'!$A$1:$L$13</definedName>
    <definedName name="_xlnm.Print_Area" localSheetId="0">'Bieu 1'!$A$1:$H$56</definedName>
    <definedName name="_xlnm.Print_Area" localSheetId="2">'Biểu 3'!$A$1:$P$277</definedName>
    <definedName name="_xlnm.Print_Titles" localSheetId="3">'B4'!$5:$6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2" l="1"/>
  <c r="G13" i="2"/>
  <c r="H13" i="2"/>
  <c r="D53" i="1"/>
  <c r="J102" i="7" l="1"/>
  <c r="H102" i="7"/>
  <c r="F102" i="7"/>
  <c r="E102" i="7"/>
  <c r="D101" i="7"/>
  <c r="D100" i="7"/>
  <c r="D99" i="7"/>
  <c r="D96" i="7"/>
  <c r="G90" i="7"/>
  <c r="G102" i="7" s="1"/>
  <c r="D88" i="7"/>
  <c r="D87" i="7"/>
  <c r="D86" i="7"/>
  <c r="D85" i="7"/>
  <c r="D84" i="7"/>
  <c r="D83" i="7"/>
  <c r="D82" i="7"/>
  <c r="D81" i="7"/>
  <c r="D80" i="7"/>
  <c r="D79" i="7"/>
  <c r="D77" i="7"/>
  <c r="D76" i="7"/>
  <c r="C76" i="7" s="1"/>
  <c r="D75" i="7"/>
  <c r="C75" i="7"/>
  <c r="D74" i="7"/>
  <c r="C74" i="7" s="1"/>
  <c r="D73" i="7"/>
  <c r="C73" i="7"/>
  <c r="D72" i="7"/>
  <c r="C72" i="7" s="1"/>
  <c r="D71" i="7"/>
  <c r="C71" i="7"/>
  <c r="D70" i="7"/>
  <c r="C70" i="7" s="1"/>
  <c r="D69" i="7"/>
  <c r="C69" i="7"/>
  <c r="D68" i="7"/>
  <c r="D67" i="7"/>
  <c r="D66" i="7"/>
  <c r="C65" i="7"/>
  <c r="D64" i="7"/>
  <c r="D63" i="7"/>
  <c r="D62" i="7"/>
  <c r="D61" i="7"/>
  <c r="D60" i="7"/>
  <c r="D59" i="7"/>
  <c r="D58" i="7"/>
  <c r="D57" i="7"/>
  <c r="D56" i="7"/>
  <c r="D55" i="7"/>
  <c r="D54" i="7"/>
  <c r="D53" i="7"/>
  <c r="D52" i="7"/>
  <c r="D51" i="7"/>
  <c r="D50" i="7"/>
  <c r="D49" i="7"/>
  <c r="D48" i="7"/>
  <c r="C45" i="7"/>
  <c r="D44" i="7"/>
  <c r="C44" i="7" s="1"/>
  <c r="D43" i="7"/>
  <c r="C43" i="7" s="1"/>
  <c r="D42" i="7"/>
  <c r="C42" i="7"/>
  <c r="D41" i="7"/>
  <c r="C41" i="7" s="1"/>
  <c r="I40" i="7"/>
  <c r="D40" i="7"/>
  <c r="C40" i="7" s="1"/>
  <c r="I39" i="7"/>
  <c r="D39" i="7"/>
  <c r="C39" i="7" s="1"/>
  <c r="D38" i="7"/>
  <c r="C38" i="7" s="1"/>
  <c r="I37" i="7"/>
  <c r="D37" i="7"/>
  <c r="C37" i="7"/>
  <c r="I36" i="7"/>
  <c r="D36" i="7"/>
  <c r="C36" i="7" s="1"/>
  <c r="I35" i="7"/>
  <c r="D35" i="7"/>
  <c r="D34" i="7"/>
  <c r="C34" i="7"/>
  <c r="D33" i="7"/>
  <c r="D32" i="7"/>
  <c r="C32" i="7" s="1"/>
  <c r="D31" i="7"/>
  <c r="C31" i="7" s="1"/>
  <c r="D30" i="7"/>
  <c r="C30" i="7"/>
  <c r="D29" i="7"/>
  <c r="C29" i="7" s="1"/>
  <c r="D28" i="7"/>
  <c r="C28" i="7"/>
  <c r="D27" i="7"/>
  <c r="C27" i="7" s="1"/>
  <c r="D26" i="7"/>
  <c r="D25" i="7"/>
  <c r="C24" i="7"/>
  <c r="D23" i="7"/>
  <c r="C23" i="7" s="1"/>
  <c r="D22" i="7"/>
  <c r="C22" i="7"/>
  <c r="D21" i="7"/>
  <c r="C21" i="7"/>
  <c r="D20" i="7"/>
  <c r="C20" i="7"/>
  <c r="D19" i="7"/>
  <c r="C19" i="7" s="1"/>
  <c r="D18" i="7"/>
  <c r="C18" i="7" s="1"/>
  <c r="D17" i="7"/>
  <c r="C17" i="7" s="1"/>
  <c r="D16" i="7"/>
  <c r="C16" i="7"/>
  <c r="D15" i="7"/>
  <c r="C15" i="7"/>
  <c r="D14" i="7"/>
  <c r="C14" i="7"/>
  <c r="D13" i="7"/>
  <c r="C13" i="7" s="1"/>
  <c r="D12" i="7"/>
  <c r="C12" i="7" s="1"/>
  <c r="D11" i="7"/>
  <c r="C11" i="7" s="1"/>
  <c r="D10" i="7"/>
  <c r="C10" i="7"/>
  <c r="D9" i="7"/>
  <c r="C9" i="7"/>
  <c r="D8" i="7"/>
  <c r="C8" i="7"/>
  <c r="D195" i="6"/>
  <c r="D194" i="6"/>
  <c r="D193" i="6"/>
  <c r="D192" i="6"/>
  <c r="D191" i="6"/>
  <c r="D187" i="6" s="1"/>
  <c r="D189" i="6"/>
  <c r="D188" i="6"/>
  <c r="C187" i="6"/>
  <c r="D186" i="6"/>
  <c r="E185" i="6"/>
  <c r="D184" i="6"/>
  <c r="D183" i="6"/>
  <c r="C182" i="6"/>
  <c r="D182" i="6" s="1"/>
  <c r="C181" i="6"/>
  <c r="D181" i="6" s="1"/>
  <c r="E180" i="6"/>
  <c r="D179" i="6"/>
  <c r="G178" i="6"/>
  <c r="D177" i="6"/>
  <c r="D175" i="6"/>
  <c r="G174" i="6"/>
  <c r="D173" i="6"/>
  <c r="D172" i="6"/>
  <c r="D171" i="6"/>
  <c r="D170" i="6"/>
  <c r="D169" i="6"/>
  <c r="D168" i="6"/>
  <c r="D167" i="6"/>
  <c r="D166" i="6"/>
  <c r="D165" i="6"/>
  <c r="D164" i="6"/>
  <c r="C163" i="6"/>
  <c r="D162" i="6"/>
  <c r="D161" i="6"/>
  <c r="C160" i="6"/>
  <c r="D160" i="6" s="1"/>
  <c r="D159" i="6"/>
  <c r="D158" i="6"/>
  <c r="C157" i="6"/>
  <c r="E156" i="6"/>
  <c r="C156" i="6"/>
  <c r="D155" i="6"/>
  <c r="D154" i="6"/>
  <c r="D153" i="6"/>
  <c r="D152" i="6"/>
  <c r="C151" i="6"/>
  <c r="D151" i="6" s="1"/>
  <c r="D150" i="6"/>
  <c r="D149" i="6"/>
  <c r="D148" i="6"/>
  <c r="D147" i="6"/>
  <c r="D146" i="6"/>
  <c r="G145" i="6"/>
  <c r="D144" i="6"/>
  <c r="D143" i="6"/>
  <c r="D142" i="6"/>
  <c r="D141" i="6"/>
  <c r="G140" i="6"/>
  <c r="G139" i="6"/>
  <c r="C138" i="6"/>
  <c r="E137" i="6"/>
  <c r="D136" i="6"/>
  <c r="D135" i="6"/>
  <c r="D134" i="6"/>
  <c r="E133" i="6"/>
  <c r="D132" i="6"/>
  <c r="D131" i="6"/>
  <c r="D130" i="6"/>
  <c r="D129" i="6"/>
  <c r="D128" i="6"/>
  <c r="D127" i="6"/>
  <c r="D126" i="6"/>
  <c r="D125" i="6"/>
  <c r="D124" i="6"/>
  <c r="D123" i="6"/>
  <c r="D122" i="6"/>
  <c r="D121" i="6"/>
  <c r="D120" i="6"/>
  <c r="D119" i="6"/>
  <c r="D118" i="6"/>
  <c r="D117" i="6"/>
  <c r="D116" i="6"/>
  <c r="D115" i="6"/>
  <c r="G114" i="6"/>
  <c r="D113" i="6"/>
  <c r="D112" i="6"/>
  <c r="D111" i="6"/>
  <c r="D110" i="6"/>
  <c r="D109" i="6"/>
  <c r="D108" i="6"/>
  <c r="D107" i="6"/>
  <c r="D106" i="6"/>
  <c r="D105" i="6"/>
  <c r="D104" i="6"/>
  <c r="D103" i="6"/>
  <c r="D102" i="6"/>
  <c r="D100" i="6" s="1"/>
  <c r="E101" i="6"/>
  <c r="C100" i="6"/>
  <c r="E99" i="6"/>
  <c r="D98" i="6"/>
  <c r="D97" i="6"/>
  <c r="D96" i="6"/>
  <c r="D95" i="6"/>
  <c r="D94" i="6"/>
  <c r="G93" i="6"/>
  <c r="D92" i="6"/>
  <c r="D91" i="6"/>
  <c r="D90" i="6"/>
  <c r="D89" i="6"/>
  <c r="D88" i="6"/>
  <c r="D87" i="6"/>
  <c r="D85" i="6"/>
  <c r="D84" i="6"/>
  <c r="D83" i="6"/>
  <c r="D82" i="6"/>
  <c r="D81" i="6"/>
  <c r="D80" i="6"/>
  <c r="D79" i="6"/>
  <c r="D78" i="6"/>
  <c r="D77" i="6"/>
  <c r="D76" i="6"/>
  <c r="D75" i="6"/>
  <c r="D74" i="6"/>
  <c r="D73" i="6"/>
  <c r="D72" i="6"/>
  <c r="D71" i="6"/>
  <c r="C70" i="6"/>
  <c r="C61" i="6" s="1"/>
  <c r="D69" i="6"/>
  <c r="D68" i="6"/>
  <c r="D67" i="6"/>
  <c r="D66" i="6"/>
  <c r="D65" i="6"/>
  <c r="D64" i="6"/>
  <c r="D61" i="6" s="1"/>
  <c r="D63" i="6"/>
  <c r="E62" i="6"/>
  <c r="D60" i="6"/>
  <c r="D59" i="6"/>
  <c r="G58" i="6"/>
  <c r="D57" i="6"/>
  <c r="D56" i="6"/>
  <c r="G51" i="6"/>
  <c r="G50" i="6"/>
  <c r="E49" i="6"/>
  <c r="D48" i="6"/>
  <c r="D47" i="6"/>
  <c r="D46" i="6"/>
  <c r="D45" i="6"/>
  <c r="D44" i="6"/>
  <c r="D43" i="6"/>
  <c r="E42" i="6"/>
  <c r="D41" i="6"/>
  <c r="D40" i="6"/>
  <c r="D39" i="6"/>
  <c r="E38" i="6"/>
  <c r="D37" i="6"/>
  <c r="D36" i="6"/>
  <c r="D35" i="6"/>
  <c r="D34" i="6"/>
  <c r="D33" i="6"/>
  <c r="D32" i="6"/>
  <c r="D31" i="6"/>
  <c r="D30" i="6"/>
  <c r="D29" i="6"/>
  <c r="D28" i="6"/>
  <c r="D27" i="6"/>
  <c r="D26" i="6"/>
  <c r="D25" i="6"/>
  <c r="D24" i="6"/>
  <c r="D23" i="6"/>
  <c r="D21" i="6"/>
  <c r="D20" i="6"/>
  <c r="D19" i="6"/>
  <c r="D18" i="6"/>
  <c r="D14" i="6"/>
  <c r="D13" i="6"/>
  <c r="D12" i="6"/>
  <c r="D11" i="6"/>
  <c r="D10" i="6"/>
  <c r="D9" i="6"/>
  <c r="D8" i="6"/>
  <c r="C7" i="6"/>
  <c r="F24" i="4"/>
  <c r="F16" i="4" s="1"/>
  <c r="D138" i="6" l="1"/>
  <c r="D7" i="6"/>
  <c r="D163" i="6"/>
  <c r="C7" i="7"/>
  <c r="I102" i="7"/>
  <c r="D102" i="7"/>
  <c r="D206" i="6"/>
  <c r="C206" i="6"/>
  <c r="C35" i="7"/>
  <c r="L277" i="3" l="1"/>
  <c r="J277" i="3"/>
  <c r="L276" i="3"/>
  <c r="K276" i="3"/>
  <c r="J276" i="3"/>
  <c r="I276" i="3" s="1"/>
  <c r="F276" i="3"/>
  <c r="E276" i="3"/>
  <c r="K275" i="3"/>
  <c r="I275" i="3"/>
  <c r="K274" i="3"/>
  <c r="I274" i="3"/>
  <c r="K273" i="3"/>
  <c r="I273" i="3"/>
  <c r="K272" i="3"/>
  <c r="I272" i="3"/>
  <c r="K271" i="3"/>
  <c r="I271" i="3"/>
  <c r="M271" i="3" s="1"/>
  <c r="K270" i="3"/>
  <c r="I270" i="3"/>
  <c r="K269" i="3"/>
  <c r="I269" i="3"/>
  <c r="K268" i="3"/>
  <c r="I268" i="3"/>
  <c r="K267" i="3"/>
  <c r="I267" i="3"/>
  <c r="K266" i="3"/>
  <c r="I266" i="3"/>
  <c r="K265" i="3"/>
  <c r="I265" i="3"/>
  <c r="K264" i="3"/>
  <c r="I264" i="3"/>
  <c r="M264" i="3" s="1"/>
  <c r="K263" i="3"/>
  <c r="I263" i="3"/>
  <c r="M263" i="3" s="1"/>
  <c r="K262" i="3"/>
  <c r="I262" i="3"/>
  <c r="K261" i="3"/>
  <c r="I261" i="3"/>
  <c r="K260" i="3"/>
  <c r="I260" i="3"/>
  <c r="K259" i="3"/>
  <c r="I259" i="3"/>
  <c r="M259" i="3" s="1"/>
  <c r="K258" i="3"/>
  <c r="I258" i="3"/>
  <c r="K257" i="3"/>
  <c r="I257" i="3"/>
  <c r="K256" i="3"/>
  <c r="I256" i="3"/>
  <c r="K255" i="3"/>
  <c r="I255" i="3"/>
  <c r="K254" i="3"/>
  <c r="I254" i="3"/>
  <c r="K253" i="3"/>
  <c r="I253" i="3"/>
  <c r="M253" i="3" s="1"/>
  <c r="K252" i="3"/>
  <c r="I252" i="3"/>
  <c r="K251" i="3"/>
  <c r="I251" i="3"/>
  <c r="M251" i="3" s="1"/>
  <c r="K250" i="3"/>
  <c r="I250" i="3"/>
  <c r="K249" i="3"/>
  <c r="I249" i="3"/>
  <c r="K248" i="3"/>
  <c r="I248" i="3"/>
  <c r="K245" i="3"/>
  <c r="I245" i="3"/>
  <c r="K244" i="3"/>
  <c r="I244" i="3"/>
  <c r="K243" i="3"/>
  <c r="I243" i="3"/>
  <c r="K242" i="3"/>
  <c r="I242" i="3"/>
  <c r="K241" i="3"/>
  <c r="I241" i="3"/>
  <c r="K240" i="3"/>
  <c r="I240" i="3"/>
  <c r="K239" i="3"/>
  <c r="I239" i="3"/>
  <c r="K238" i="3"/>
  <c r="I238" i="3"/>
  <c r="M238" i="3" s="1"/>
  <c r="K237" i="3"/>
  <c r="I237" i="3"/>
  <c r="K236" i="3"/>
  <c r="I236" i="3"/>
  <c r="K235" i="3"/>
  <c r="I235" i="3"/>
  <c r="K234" i="3"/>
  <c r="I234" i="3"/>
  <c r="K233" i="3"/>
  <c r="I233" i="3"/>
  <c r="K232" i="3"/>
  <c r="I232" i="3"/>
  <c r="K231" i="3"/>
  <c r="I231" i="3"/>
  <c r="K230" i="3"/>
  <c r="I230" i="3"/>
  <c r="K229" i="3"/>
  <c r="I229" i="3"/>
  <c r="K228" i="3"/>
  <c r="M228" i="3" s="1"/>
  <c r="I228" i="3"/>
  <c r="K227" i="3"/>
  <c r="I227" i="3"/>
  <c r="K226" i="3"/>
  <c r="I226" i="3"/>
  <c r="K225" i="3"/>
  <c r="I225" i="3"/>
  <c r="K224" i="3"/>
  <c r="I224" i="3"/>
  <c r="K223" i="3"/>
  <c r="I223" i="3"/>
  <c r="K222" i="3"/>
  <c r="I222" i="3"/>
  <c r="K221" i="3"/>
  <c r="I221" i="3"/>
  <c r="K220" i="3"/>
  <c r="I220" i="3"/>
  <c r="K219" i="3"/>
  <c r="I219" i="3"/>
  <c r="K218" i="3"/>
  <c r="I218" i="3"/>
  <c r="K217" i="3"/>
  <c r="I217" i="3"/>
  <c r="K216" i="3"/>
  <c r="I216" i="3"/>
  <c r="K215" i="3"/>
  <c r="I215" i="3"/>
  <c r="K214" i="3"/>
  <c r="I214" i="3"/>
  <c r="K213" i="3"/>
  <c r="M213" i="3" s="1"/>
  <c r="I213" i="3"/>
  <c r="K212" i="3"/>
  <c r="I212" i="3"/>
  <c r="K211" i="3"/>
  <c r="I211" i="3"/>
  <c r="K210" i="3"/>
  <c r="I210" i="3"/>
  <c r="K209" i="3"/>
  <c r="I209" i="3"/>
  <c r="K208" i="3"/>
  <c r="I208" i="3"/>
  <c r="K207" i="3"/>
  <c r="I207" i="3"/>
  <c r="K206" i="3"/>
  <c r="I206" i="3"/>
  <c r="M205" i="3"/>
  <c r="K205" i="3"/>
  <c r="I205" i="3"/>
  <c r="K204" i="3"/>
  <c r="I204" i="3"/>
  <c r="K203" i="3"/>
  <c r="I203" i="3"/>
  <c r="K202" i="3"/>
  <c r="I202" i="3"/>
  <c r="K201" i="3"/>
  <c r="I201" i="3"/>
  <c r="K200" i="3"/>
  <c r="I200" i="3"/>
  <c r="M200" i="3" s="1"/>
  <c r="K199" i="3"/>
  <c r="I199" i="3"/>
  <c r="K198" i="3"/>
  <c r="I198" i="3"/>
  <c r="M198" i="3" s="1"/>
  <c r="K197" i="3"/>
  <c r="I197" i="3"/>
  <c r="M197" i="3" s="1"/>
  <c r="K196" i="3"/>
  <c r="I196" i="3"/>
  <c r="K195" i="3"/>
  <c r="I195" i="3"/>
  <c r="M195" i="3" s="1"/>
  <c r="K194" i="3"/>
  <c r="I194" i="3"/>
  <c r="K193" i="3"/>
  <c r="I193" i="3"/>
  <c r="K192" i="3"/>
  <c r="I192" i="3"/>
  <c r="K191" i="3"/>
  <c r="I191" i="3"/>
  <c r="K190" i="3"/>
  <c r="I190" i="3"/>
  <c r="K189" i="3"/>
  <c r="I189" i="3"/>
  <c r="M189" i="3" s="1"/>
  <c r="K188" i="3"/>
  <c r="I188" i="3"/>
  <c r="K187" i="3"/>
  <c r="I187" i="3"/>
  <c r="K186" i="3"/>
  <c r="I186" i="3"/>
  <c r="K185" i="3"/>
  <c r="I185" i="3"/>
  <c r="M185" i="3" s="1"/>
  <c r="K184" i="3"/>
  <c r="I184" i="3"/>
  <c r="K183" i="3"/>
  <c r="I183" i="3"/>
  <c r="K182" i="3"/>
  <c r="I182" i="3"/>
  <c r="K181" i="3"/>
  <c r="I181" i="3"/>
  <c r="K180" i="3"/>
  <c r="I180" i="3"/>
  <c r="K179" i="3"/>
  <c r="I179" i="3"/>
  <c r="K178" i="3"/>
  <c r="I178" i="3"/>
  <c r="K177" i="3"/>
  <c r="I177" i="3"/>
  <c r="K176" i="3"/>
  <c r="I176" i="3"/>
  <c r="M176" i="3" s="1"/>
  <c r="K175" i="3"/>
  <c r="I175" i="3"/>
  <c r="K174" i="3"/>
  <c r="I174" i="3"/>
  <c r="M174" i="3" s="1"/>
  <c r="K173" i="3"/>
  <c r="I173" i="3"/>
  <c r="M173" i="3" s="1"/>
  <c r="K172" i="3"/>
  <c r="I172" i="3"/>
  <c r="K171" i="3"/>
  <c r="I171" i="3"/>
  <c r="K170" i="3"/>
  <c r="I170" i="3"/>
  <c r="K169" i="3"/>
  <c r="I169" i="3"/>
  <c r="K168" i="3"/>
  <c r="I168" i="3"/>
  <c r="K167" i="3"/>
  <c r="I167" i="3"/>
  <c r="K166" i="3"/>
  <c r="I166" i="3"/>
  <c r="K165" i="3"/>
  <c r="I165" i="3"/>
  <c r="K164" i="3"/>
  <c r="I164" i="3"/>
  <c r="K163" i="3"/>
  <c r="I163" i="3"/>
  <c r="K162" i="3"/>
  <c r="I162" i="3"/>
  <c r="E162" i="3"/>
  <c r="K161" i="3"/>
  <c r="I161" i="3"/>
  <c r="E161" i="3"/>
  <c r="K160" i="3"/>
  <c r="I160" i="3"/>
  <c r="E160" i="3"/>
  <c r="M160" i="3" s="1"/>
  <c r="K159" i="3"/>
  <c r="I159" i="3"/>
  <c r="E159" i="3"/>
  <c r="K158" i="3"/>
  <c r="I158" i="3"/>
  <c r="E158" i="3"/>
  <c r="K157" i="3"/>
  <c r="I157" i="3"/>
  <c r="M157" i="3" s="1"/>
  <c r="K156" i="3"/>
  <c r="I156" i="3"/>
  <c r="K155" i="3"/>
  <c r="I155" i="3"/>
  <c r="K154" i="3"/>
  <c r="I154" i="3"/>
  <c r="K153" i="3"/>
  <c r="I153" i="3"/>
  <c r="K152" i="3"/>
  <c r="I152" i="3"/>
  <c r="K151" i="3"/>
  <c r="I151" i="3"/>
  <c r="K150" i="3"/>
  <c r="I150" i="3"/>
  <c r="K149" i="3"/>
  <c r="I149" i="3"/>
  <c r="K148" i="3"/>
  <c r="I148" i="3"/>
  <c r="K147" i="3"/>
  <c r="M147" i="3" s="1"/>
  <c r="I147" i="3"/>
  <c r="K146" i="3"/>
  <c r="I146" i="3"/>
  <c r="K145" i="3"/>
  <c r="I145" i="3"/>
  <c r="K144" i="3"/>
  <c r="I144" i="3"/>
  <c r="K143" i="3"/>
  <c r="I143" i="3"/>
  <c r="K142" i="3"/>
  <c r="I142" i="3"/>
  <c r="K141" i="3"/>
  <c r="I141" i="3"/>
  <c r="K140" i="3"/>
  <c r="I140" i="3"/>
  <c r="K139" i="3"/>
  <c r="I139" i="3"/>
  <c r="K138" i="3"/>
  <c r="I138" i="3"/>
  <c r="K137" i="3"/>
  <c r="I137" i="3"/>
  <c r="K136" i="3"/>
  <c r="M136" i="3" s="1"/>
  <c r="I136" i="3"/>
  <c r="K135" i="3"/>
  <c r="I135" i="3"/>
  <c r="K134" i="3"/>
  <c r="I134" i="3"/>
  <c r="K133" i="3"/>
  <c r="I133" i="3"/>
  <c r="K132" i="3"/>
  <c r="I132" i="3"/>
  <c r="K131" i="3"/>
  <c r="I131" i="3"/>
  <c r="K130" i="3"/>
  <c r="I130" i="3"/>
  <c r="K129" i="3"/>
  <c r="I129" i="3"/>
  <c r="K128" i="3"/>
  <c r="M128" i="3" s="1"/>
  <c r="I128" i="3"/>
  <c r="K127" i="3"/>
  <c r="I127" i="3"/>
  <c r="K126" i="3"/>
  <c r="I126" i="3"/>
  <c r="K125" i="3"/>
  <c r="I125" i="3"/>
  <c r="K124" i="3"/>
  <c r="I124" i="3"/>
  <c r="K123" i="3"/>
  <c r="M123" i="3" s="1"/>
  <c r="I123" i="3"/>
  <c r="K122" i="3"/>
  <c r="I122" i="3"/>
  <c r="K121" i="3"/>
  <c r="I121" i="3"/>
  <c r="K120" i="3"/>
  <c r="I120" i="3"/>
  <c r="K119" i="3"/>
  <c r="I119" i="3"/>
  <c r="K118" i="3"/>
  <c r="I118" i="3"/>
  <c r="K117" i="3"/>
  <c r="I117" i="3"/>
  <c r="K116" i="3"/>
  <c r="I116" i="3"/>
  <c r="K115" i="3"/>
  <c r="I115" i="3"/>
  <c r="M115" i="3" s="1"/>
  <c r="K114" i="3"/>
  <c r="I114" i="3"/>
  <c r="M114" i="3" s="1"/>
  <c r="K113" i="3"/>
  <c r="I113" i="3"/>
  <c r="K112" i="3"/>
  <c r="I112" i="3"/>
  <c r="K111" i="3"/>
  <c r="I111" i="3"/>
  <c r="K110" i="3"/>
  <c r="I110" i="3"/>
  <c r="M110" i="3" s="1"/>
  <c r="K109" i="3"/>
  <c r="I109" i="3"/>
  <c r="K108" i="3"/>
  <c r="I108" i="3"/>
  <c r="M108" i="3" s="1"/>
  <c r="K107" i="3"/>
  <c r="I107" i="3"/>
  <c r="M107" i="3" s="1"/>
  <c r="K106" i="3"/>
  <c r="I106" i="3"/>
  <c r="K105" i="3"/>
  <c r="I105" i="3"/>
  <c r="M105" i="3" s="1"/>
  <c r="K104" i="3"/>
  <c r="I104" i="3"/>
  <c r="K103" i="3"/>
  <c r="I103" i="3"/>
  <c r="K102" i="3"/>
  <c r="I102" i="3"/>
  <c r="K101" i="3"/>
  <c r="I101" i="3"/>
  <c r="M101" i="3" s="1"/>
  <c r="K100" i="3"/>
  <c r="I100" i="3"/>
  <c r="K99" i="3"/>
  <c r="I99" i="3"/>
  <c r="M99" i="3" s="1"/>
  <c r="K98" i="3"/>
  <c r="I98" i="3"/>
  <c r="K97" i="3"/>
  <c r="I97" i="3"/>
  <c r="K96" i="3"/>
  <c r="I96" i="3"/>
  <c r="K95" i="3"/>
  <c r="I95" i="3"/>
  <c r="M95" i="3" s="1"/>
  <c r="K94" i="3"/>
  <c r="I94" i="3"/>
  <c r="K93" i="3"/>
  <c r="I93" i="3"/>
  <c r="M93" i="3" s="1"/>
  <c r="K92" i="3"/>
  <c r="I92" i="3"/>
  <c r="K91" i="3"/>
  <c r="I91" i="3"/>
  <c r="K90" i="3"/>
  <c r="I90" i="3"/>
  <c r="M90" i="3" s="1"/>
  <c r="K89" i="3"/>
  <c r="I89" i="3"/>
  <c r="K88" i="3"/>
  <c r="I88" i="3"/>
  <c r="K87" i="3"/>
  <c r="I87" i="3"/>
  <c r="K86" i="3"/>
  <c r="I86" i="3"/>
  <c r="M86" i="3" s="1"/>
  <c r="K85" i="3"/>
  <c r="I85" i="3"/>
  <c r="N84" i="3"/>
  <c r="K84" i="3"/>
  <c r="I84" i="3"/>
  <c r="K83" i="3"/>
  <c r="I83" i="3"/>
  <c r="K82" i="3"/>
  <c r="I82" i="3"/>
  <c r="K81" i="3"/>
  <c r="I81" i="3"/>
  <c r="K80" i="3"/>
  <c r="I80" i="3"/>
  <c r="K79" i="3"/>
  <c r="I79" i="3"/>
  <c r="E79" i="3"/>
  <c r="N78" i="3"/>
  <c r="K78" i="3"/>
  <c r="I78" i="3"/>
  <c r="K77" i="3"/>
  <c r="I77" i="3"/>
  <c r="K76" i="3"/>
  <c r="I76" i="3"/>
  <c r="O75" i="3"/>
  <c r="K75" i="3"/>
  <c r="I75" i="3"/>
  <c r="O74" i="3"/>
  <c r="K74" i="3"/>
  <c r="I74" i="3"/>
  <c r="O73" i="3"/>
  <c r="K73" i="3"/>
  <c r="I73" i="3"/>
  <c r="P72" i="3"/>
  <c r="O72" i="3"/>
  <c r="K72" i="3"/>
  <c r="I72" i="3"/>
  <c r="O71" i="3"/>
  <c r="K71" i="3"/>
  <c r="I71" i="3"/>
  <c r="M71" i="3" s="1"/>
  <c r="P70" i="3"/>
  <c r="O70" i="3"/>
  <c r="K70" i="3"/>
  <c r="I70" i="3"/>
  <c r="P69" i="3"/>
  <c r="O69" i="3"/>
  <c r="K69" i="3"/>
  <c r="I69" i="3"/>
  <c r="P68" i="3"/>
  <c r="O68" i="3"/>
  <c r="K68" i="3"/>
  <c r="I68" i="3"/>
  <c r="M68" i="3" s="1"/>
  <c r="P67" i="3"/>
  <c r="O67" i="3"/>
  <c r="K67" i="3"/>
  <c r="I67" i="3"/>
  <c r="P66" i="3"/>
  <c r="O66" i="3"/>
  <c r="K66" i="3"/>
  <c r="I66" i="3"/>
  <c r="G66" i="3"/>
  <c r="M66" i="3" s="1"/>
  <c r="O65" i="3"/>
  <c r="K65" i="3"/>
  <c r="I65" i="3"/>
  <c r="F65" i="3"/>
  <c r="O64" i="3"/>
  <c r="K64" i="3"/>
  <c r="I64" i="3"/>
  <c r="O63" i="3"/>
  <c r="K63" i="3"/>
  <c r="I63" i="3"/>
  <c r="O62" i="3"/>
  <c r="K62" i="3"/>
  <c r="I62" i="3"/>
  <c r="O61" i="3"/>
  <c r="K61" i="3"/>
  <c r="I61" i="3"/>
  <c r="M61" i="3" s="1"/>
  <c r="O60" i="3"/>
  <c r="K60" i="3"/>
  <c r="I60" i="3"/>
  <c r="O59" i="3"/>
  <c r="K59" i="3"/>
  <c r="I59" i="3"/>
  <c r="O58" i="3"/>
  <c r="K58" i="3"/>
  <c r="I58" i="3"/>
  <c r="O57" i="3"/>
  <c r="K57" i="3"/>
  <c r="I57" i="3"/>
  <c r="M57" i="3" s="1"/>
  <c r="O56" i="3"/>
  <c r="K56" i="3"/>
  <c r="I56" i="3"/>
  <c r="O55" i="3"/>
  <c r="K55" i="3"/>
  <c r="I55" i="3"/>
  <c r="O54" i="3"/>
  <c r="K54" i="3"/>
  <c r="I54" i="3"/>
  <c r="O53" i="3"/>
  <c r="K53" i="3"/>
  <c r="I53" i="3"/>
  <c r="M53" i="3" s="1"/>
  <c r="O52" i="3"/>
  <c r="K52" i="3"/>
  <c r="I52" i="3"/>
  <c r="O51" i="3"/>
  <c r="K51" i="3"/>
  <c r="I51" i="3"/>
  <c r="O50" i="3"/>
  <c r="K50" i="3"/>
  <c r="I50" i="3"/>
  <c r="O49" i="3"/>
  <c r="K49" i="3"/>
  <c r="I49" i="3"/>
  <c r="M49" i="3" s="1"/>
  <c r="O48" i="3"/>
  <c r="K48" i="3"/>
  <c r="I48" i="3"/>
  <c r="O47" i="3"/>
  <c r="K47" i="3"/>
  <c r="I47" i="3"/>
  <c r="O46" i="3"/>
  <c r="K46" i="3"/>
  <c r="I46" i="3"/>
  <c r="O45" i="3"/>
  <c r="K45" i="3"/>
  <c r="I45" i="3"/>
  <c r="M45" i="3" s="1"/>
  <c r="O44" i="3"/>
  <c r="K44" i="3"/>
  <c r="I44" i="3"/>
  <c r="F44" i="3"/>
  <c r="O43" i="3"/>
  <c r="K43" i="3"/>
  <c r="I43" i="3"/>
  <c r="O42" i="3"/>
  <c r="K42" i="3"/>
  <c r="I42" i="3"/>
  <c r="O41" i="3"/>
  <c r="K41" i="3"/>
  <c r="I41" i="3"/>
  <c r="O40" i="3"/>
  <c r="K40" i="3"/>
  <c r="I40" i="3"/>
  <c r="M40" i="3" s="1"/>
  <c r="O39" i="3"/>
  <c r="K39" i="3"/>
  <c r="I39" i="3"/>
  <c r="O38" i="3"/>
  <c r="K38" i="3"/>
  <c r="I38" i="3"/>
  <c r="O37" i="3"/>
  <c r="K37" i="3"/>
  <c r="I37" i="3"/>
  <c r="F37" i="3"/>
  <c r="O36" i="3"/>
  <c r="K36" i="3"/>
  <c r="M36" i="3" s="1"/>
  <c r="I36" i="3"/>
  <c r="O35" i="3"/>
  <c r="K35" i="3"/>
  <c r="I35" i="3"/>
  <c r="O34" i="3"/>
  <c r="K34" i="3"/>
  <c r="I34" i="3"/>
  <c r="O33" i="3"/>
  <c r="K33" i="3"/>
  <c r="I33" i="3"/>
  <c r="O32" i="3"/>
  <c r="K32" i="3"/>
  <c r="M32" i="3" s="1"/>
  <c r="I32" i="3"/>
  <c r="O31" i="3"/>
  <c r="K31" i="3"/>
  <c r="I31" i="3"/>
  <c r="O30" i="3"/>
  <c r="K30" i="3"/>
  <c r="I30" i="3"/>
  <c r="O29" i="3"/>
  <c r="K29" i="3"/>
  <c r="I29" i="3"/>
  <c r="O28" i="3"/>
  <c r="K28" i="3"/>
  <c r="M28" i="3" s="1"/>
  <c r="I28" i="3"/>
  <c r="O27" i="3"/>
  <c r="K27" i="3"/>
  <c r="I27" i="3"/>
  <c r="O26" i="3"/>
  <c r="K26" i="3"/>
  <c r="I26" i="3"/>
  <c r="O25" i="3"/>
  <c r="K25" i="3"/>
  <c r="I25" i="3"/>
  <c r="H25" i="3"/>
  <c r="O24" i="3"/>
  <c r="K24" i="3"/>
  <c r="I24" i="3"/>
  <c r="O23" i="3"/>
  <c r="K23" i="3"/>
  <c r="I23" i="3"/>
  <c r="F23" i="3"/>
  <c r="O22" i="3"/>
  <c r="K22" i="3"/>
  <c r="I22" i="3"/>
  <c r="F22" i="3"/>
  <c r="O21" i="3"/>
  <c r="K21" i="3"/>
  <c r="I21" i="3"/>
  <c r="K20" i="3"/>
  <c r="I20" i="3"/>
  <c r="O19" i="3"/>
  <c r="K19" i="3"/>
  <c r="I19" i="3"/>
  <c r="O18" i="3"/>
  <c r="K18" i="3"/>
  <c r="I18" i="3"/>
  <c r="O17" i="3"/>
  <c r="K17" i="3"/>
  <c r="I17" i="3"/>
  <c r="M17" i="3" s="1"/>
  <c r="P16" i="3"/>
  <c r="O16" i="3"/>
  <c r="K16" i="3"/>
  <c r="I16" i="3"/>
  <c r="F16" i="3"/>
  <c r="O15" i="3"/>
  <c r="K15" i="3"/>
  <c r="I15" i="3"/>
  <c r="K14" i="3"/>
  <c r="I14" i="3"/>
  <c r="K13" i="3"/>
  <c r="I13" i="3"/>
  <c r="K12" i="3"/>
  <c r="I12" i="3"/>
  <c r="K11" i="3"/>
  <c r="I11" i="3"/>
  <c r="M11" i="3" s="1"/>
  <c r="K10" i="3"/>
  <c r="I10" i="3"/>
  <c r="K9" i="3"/>
  <c r="I9" i="3"/>
  <c r="E9" i="3"/>
  <c r="K8" i="3"/>
  <c r="I8" i="3"/>
  <c r="E277" i="3" l="1"/>
  <c r="M79" i="3"/>
  <c r="I277" i="3"/>
  <c r="M97" i="3"/>
  <c r="M103" i="3"/>
  <c r="M237" i="3"/>
  <c r="M220" i="3"/>
  <c r="M20" i="3"/>
  <c r="M39" i="3"/>
  <c r="M76" i="3"/>
  <c r="M81" i="3"/>
  <c r="M164" i="3"/>
  <c r="M240" i="3"/>
  <c r="M266" i="3"/>
  <c r="M187" i="3"/>
  <c r="M193" i="3"/>
  <c r="M8" i="3"/>
  <c r="M48" i="3"/>
  <c r="M52" i="3"/>
  <c r="M56" i="3"/>
  <c r="M60" i="3"/>
  <c r="M64" i="3"/>
  <c r="M67" i="3"/>
  <c r="M70" i="3"/>
  <c r="M83" i="3"/>
  <c r="M148" i="3"/>
  <c r="M154" i="3"/>
  <c r="M255" i="3"/>
  <c r="M261" i="3"/>
  <c r="M12" i="3"/>
  <c r="M14" i="3"/>
  <c r="M19" i="3"/>
  <c r="M24" i="3"/>
  <c r="M38" i="3"/>
  <c r="M42" i="3"/>
  <c r="M47" i="3"/>
  <c r="M51" i="3"/>
  <c r="M55" i="3"/>
  <c r="M59" i="3"/>
  <c r="M63" i="3"/>
  <c r="M74" i="3"/>
  <c r="M80" i="3"/>
  <c r="M84" i="3"/>
  <c r="M91" i="3"/>
  <c r="M125" i="3"/>
  <c r="M127" i="3"/>
  <c r="M129" i="3"/>
  <c r="M131" i="3"/>
  <c r="M133" i="3"/>
  <c r="M135" i="3"/>
  <c r="M137" i="3"/>
  <c r="M139" i="3"/>
  <c r="M166" i="3"/>
  <c r="M168" i="3"/>
  <c r="M181" i="3"/>
  <c r="M217" i="3"/>
  <c r="M219" i="3"/>
  <c r="M221" i="3"/>
  <c r="M225" i="3"/>
  <c r="M227" i="3"/>
  <c r="M229" i="3"/>
  <c r="M254" i="3"/>
  <c r="M262" i="3"/>
  <c r="M272" i="3"/>
  <c r="M274" i="3"/>
  <c r="M96" i="3"/>
  <c r="M104" i="3"/>
  <c r="M116" i="3"/>
  <c r="M118" i="3"/>
  <c r="M122" i="3"/>
  <c r="M140" i="3"/>
  <c r="M142" i="3"/>
  <c r="M146" i="3"/>
  <c r="M155" i="3"/>
  <c r="M159" i="3"/>
  <c r="M163" i="3"/>
  <c r="M165" i="3"/>
  <c r="M188" i="3"/>
  <c r="M196" i="3"/>
  <c r="M206" i="3"/>
  <c r="M208" i="3"/>
  <c r="M230" i="3"/>
  <c r="M232" i="3"/>
  <c r="M245" i="3"/>
  <c r="M35" i="3"/>
  <c r="M112" i="3"/>
  <c r="M172" i="3"/>
  <c r="M236" i="3"/>
  <c r="M270" i="3"/>
  <c r="M30" i="3"/>
  <c r="M34" i="3"/>
  <c r="M73" i="3"/>
  <c r="M88" i="3"/>
  <c r="M92" i="3"/>
  <c r="M94" i="3"/>
  <c r="M98" i="3"/>
  <c r="M109" i="3"/>
  <c r="M111" i="3"/>
  <c r="M113" i="3"/>
  <c r="M120" i="3"/>
  <c r="M124" i="3"/>
  <c r="M126" i="3"/>
  <c r="M130" i="3"/>
  <c r="M141" i="3"/>
  <c r="M143" i="3"/>
  <c r="M145" i="3"/>
  <c r="M152" i="3"/>
  <c r="M156" i="3"/>
  <c r="M169" i="3"/>
  <c r="M171" i="3"/>
  <c r="M180" i="3"/>
  <c r="M182" i="3"/>
  <c r="M184" i="3"/>
  <c r="M201" i="3"/>
  <c r="M203" i="3"/>
  <c r="M212" i="3"/>
  <c r="M214" i="3"/>
  <c r="M216" i="3"/>
  <c r="M233" i="3"/>
  <c r="M235" i="3"/>
  <c r="M244" i="3"/>
  <c r="M248" i="3"/>
  <c r="M250" i="3"/>
  <c r="M267" i="3"/>
  <c r="M269" i="3"/>
  <c r="M27" i="3"/>
  <c r="M31" i="3"/>
  <c r="M44" i="3"/>
  <c r="M77" i="3"/>
  <c r="M82" i="3"/>
  <c r="M144" i="3"/>
  <c r="M204" i="3"/>
  <c r="M23" i="3"/>
  <c r="M26" i="3"/>
  <c r="M9" i="3"/>
  <c r="M16" i="3"/>
  <c r="M18" i="3"/>
  <c r="M21" i="3"/>
  <c r="M22" i="3"/>
  <c r="M29" i="3"/>
  <c r="M33" i="3"/>
  <c r="M37" i="3"/>
  <c r="M41" i="3"/>
  <c r="M46" i="3"/>
  <c r="M50" i="3"/>
  <c r="M54" i="3"/>
  <c r="M58" i="3"/>
  <c r="M62" i="3"/>
  <c r="M75" i="3"/>
  <c r="M78" i="3"/>
  <c r="M85" i="3"/>
  <c r="M87" i="3"/>
  <c r="M89" i="3"/>
  <c r="M100" i="3"/>
  <c r="M102" i="3"/>
  <c r="M106" i="3"/>
  <c r="M117" i="3"/>
  <c r="M119" i="3"/>
  <c r="M121" i="3"/>
  <c r="M132" i="3"/>
  <c r="M134" i="3"/>
  <c r="M138" i="3"/>
  <c r="M149" i="3"/>
  <c r="M151" i="3"/>
  <c r="M177" i="3"/>
  <c r="M179" i="3"/>
  <c r="M190" i="3"/>
  <c r="M192" i="3"/>
  <c r="M209" i="3"/>
  <c r="M211" i="3"/>
  <c r="M222" i="3"/>
  <c r="M224" i="3"/>
  <c r="M241" i="3"/>
  <c r="M243" i="3"/>
  <c r="M256" i="3"/>
  <c r="M258" i="3"/>
  <c r="M275" i="3"/>
  <c r="K277" i="3"/>
  <c r="M65" i="3"/>
  <c r="M72" i="3"/>
  <c r="M150" i="3"/>
  <c r="M153" i="3"/>
  <c r="M158" i="3"/>
  <c r="M162" i="3"/>
  <c r="M10" i="3"/>
  <c r="M13" i="3"/>
  <c r="M25" i="3"/>
  <c r="M69" i="3"/>
  <c r="M161" i="3"/>
  <c r="M167" i="3"/>
  <c r="M170" i="3"/>
  <c r="M175" i="3"/>
  <c r="M178" i="3"/>
  <c r="M183" i="3"/>
  <c r="M186" i="3"/>
  <c r="M191" i="3"/>
  <c r="M194" i="3"/>
  <c r="M199" i="3"/>
  <c r="M202" i="3"/>
  <c r="M207" i="3"/>
  <c r="M210" i="3"/>
  <c r="M215" i="3"/>
  <c r="M218" i="3"/>
  <c r="M223" i="3"/>
  <c r="M226" i="3"/>
  <c r="M231" i="3"/>
  <c r="M234" i="3"/>
  <c r="M239" i="3"/>
  <c r="M242" i="3"/>
  <c r="M249" i="3"/>
  <c r="M252" i="3"/>
  <c r="M257" i="3"/>
  <c r="M260" i="3"/>
  <c r="M265" i="3"/>
  <c r="M268" i="3"/>
  <c r="M273" i="3"/>
  <c r="M276" i="3"/>
  <c r="F277" i="3"/>
  <c r="M15" i="3"/>
  <c r="G277" i="3"/>
  <c r="H277" i="3"/>
  <c r="M277" i="3" l="1"/>
  <c r="I9" i="2"/>
  <c r="B32" i="1" l="1"/>
  <c r="I10" i="2"/>
  <c r="E9" i="2"/>
  <c r="B13" i="1" l="1"/>
  <c r="B9" i="2" s="1"/>
  <c r="E11" i="2" l="1"/>
  <c r="D11" i="2" s="1"/>
  <c r="I11" i="2" s="1"/>
  <c r="I8" i="2"/>
  <c r="E8" i="2"/>
  <c r="D8" i="2" s="1"/>
  <c r="K7" i="2"/>
  <c r="I7" i="2"/>
  <c r="E7" i="2"/>
  <c r="C7" i="2"/>
  <c r="B7" i="2"/>
  <c r="B10" i="1"/>
  <c r="B6" i="1"/>
  <c r="D7" i="2" l="1"/>
  <c r="D13" i="2" s="1"/>
  <c r="E13" i="2"/>
  <c r="I13" i="2"/>
  <c r="C13" i="2"/>
  <c r="C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00" authorId="0" shapeId="0" xr:uid="{00000000-0006-0000-0300-000001000000}">
      <text>
        <r>
          <rPr>
            <b/>
            <sz val="9"/>
            <color indexed="81"/>
            <rFont val="Tahoma"/>
            <family val="2"/>
            <charset val="163"/>
          </rPr>
          <t>Author:</t>
        </r>
        <r>
          <rPr>
            <b/>
            <sz val="9"/>
            <color indexed="81"/>
            <rFont val="Tahoma"/>
            <family val="2"/>
          </rPr>
          <t xml:space="preserve">
</t>
        </r>
      </text>
    </comment>
  </commentList>
</comments>
</file>

<file path=xl/sharedStrings.xml><?xml version="1.0" encoding="utf-8"?>
<sst xmlns="http://schemas.openxmlformats.org/spreadsheetml/2006/main" count="3116" uniqueCount="1036">
  <si>
    <t>BIỂU 06: DANH MỤC DỰ ÁN CẦN THU HỒI ĐẤT ĐỂ PHÁT TRIỂN KINH TẾ - XÃ HỘI VÌ LỢI ÍCH QUỐC GIA, CÔNG CỘNG NĂM 2021 TRÊN ĐỊA BÀN  HUYỆN TUẦN GIÁO</t>
  </si>
  <si>
    <t>(Kèm theo Báo cáo số       /BC-UBND ngày 10 tháng 10 năm 2020 của UBND huyện Tuần Giáo)</t>
  </si>
  <si>
    <t>Đơn vị tính: Ha.</t>
  </si>
  <si>
    <t>STT</t>
  </si>
  <si>
    <t>Danh mục dự án</t>
  </si>
  <si>
    <t>Diện tích sử dụng đất</t>
  </si>
  <si>
    <t>Trong đó: Đất rừng Sản xuất</t>
  </si>
  <si>
    <t>Địa điểm</t>
  </si>
  <si>
    <t>Căn cứ pháp lý thực hiện</t>
  </si>
  <si>
    <t>Ghi chú</t>
  </si>
  <si>
    <t>Đơn vị đăng ký</t>
  </si>
  <si>
    <t>DHT</t>
  </si>
  <si>
    <t>Xã Nà Tòng</t>
  </si>
  <si>
    <t>Quyết định số 79/QĐ-UBND ngày 21/8/2020 của UBND huyện Tuần Giáo Về việc phê duyệt điều chỉnh Báo cáo kinh tế kỹ thuật công trình: Xây dựng hạ tầng khu Trung tâm mới xã Nà Tòng</t>
  </si>
  <si>
    <t>Ban QLDA</t>
  </si>
  <si>
    <t>Đường từ bản Hồng Lực đến trung tâm xã Mường Khong, huyện Tuần Giáo</t>
  </si>
  <si>
    <t>DGT</t>
  </si>
  <si>
    <t>Xã Mường Khong</t>
  </si>
  <si>
    <t xml:space="preserve">Nâng cấp đường bản Hồng Lực - TT xã Mường Khong </t>
  </si>
  <si>
    <t>Đường Trung tâm xã Tênh Phông (Km1+967) - bản Thẳm Nặm, huyện Tuần Giáo</t>
  </si>
  <si>
    <t>Xã Tênh Phông</t>
  </si>
  <si>
    <t>TSC</t>
  </si>
  <si>
    <t>Thị trấn Tuần Giáo</t>
  </si>
  <si>
    <t>Hạ tầng Nhà máy xử lý rác thải huyện Tuần Giáo</t>
  </si>
  <si>
    <t>DRA</t>
  </si>
  <si>
    <t>Sân vận động trung tâm thị trấn Tuần Giáo</t>
  </si>
  <si>
    <t>DTT</t>
  </si>
  <si>
    <t>Đường từ bản Chăn đi bản Hua Chăn</t>
  </si>
  <si>
    <t>Xã Chiềng Đông</t>
  </si>
  <si>
    <t>Trụ sở xã Quài Cang</t>
  </si>
  <si>
    <t>Xã Quài Cang</t>
  </si>
  <si>
    <t>Nhà văn hóa xã Pú Nhung</t>
  </si>
  <si>
    <t>DSH</t>
  </si>
  <si>
    <t>Xã Pú Nhung</t>
  </si>
  <si>
    <t>Nhà văn hóa xã Pú Xi</t>
  </si>
  <si>
    <t>Xã Pú Xi</t>
  </si>
  <si>
    <t>Nhà văn hóa xã Rạng Đông</t>
  </si>
  <si>
    <t>Xã Rạng Đông</t>
  </si>
  <si>
    <t>Nhà văn hóa xã Ta Ma</t>
  </si>
  <si>
    <t>Xã Ta Ma</t>
  </si>
  <si>
    <t>Đường Mường Khong - Hua Sát (giai đoạn II)</t>
  </si>
  <si>
    <t>Đường từ bản Háng Á - Xã Nhè, xã Rạng Đông</t>
  </si>
  <si>
    <t>Đường + ngầm từ Phong Nưa đi Phai Cộng</t>
  </si>
  <si>
    <t>Đường + ngầm từ Co Đứa - Pom Khoang</t>
  </si>
  <si>
    <t>Đường Nậm Din - Phảng Củ, xã Phình Sáng</t>
  </si>
  <si>
    <t>Xã Phình Sáng</t>
  </si>
  <si>
    <t>Trụ sở xã Mường Khong</t>
  </si>
  <si>
    <t>Đường từ bản Nôm đi bản Hua Nạ</t>
  </si>
  <si>
    <t>Đường QL6 - Khu du lịch bản Sáng, xã Quài Cang</t>
  </si>
  <si>
    <t>Đường từ ngã ba đi Nà Đắng đến Phiêng Vang, Trạm Củ</t>
  </si>
  <si>
    <t>Trường tiểu học Khoong Hin xã Mường Khong</t>
  </si>
  <si>
    <t>DGD</t>
  </si>
  <si>
    <t>Đường Trung tâm xã Mường Mùn - Trung tâm xã Pú Xi (đường cứu nạn, cứu hộ)</t>
  </si>
  <si>
    <t>Xã Mường Mùn, Xã Pú Xi</t>
  </si>
  <si>
    <t>Đường TT xã Phình Sáng - Xã Ta Ma - Giáp xã Mường Giàng (Quỳnh Nhai)</t>
  </si>
  <si>
    <t>Xã Phình Sáng, Xã Ta Ma</t>
  </si>
  <si>
    <t>Hệ thống tưới ẩm xã Rạng Đông</t>
  </si>
  <si>
    <t>BIỂU 07: DANH MỤC DỰ ÁN CÓ SỬ DỤNG ĐẤT TRỒNG LÚA, ĐẤT RỪNG PHÒNG HỘ VÀO MỤC ĐÍCH KHÁC TRONG NĂM 2021 TRÊN ĐỊA BÀN HUYỆN TUẦN GIÁO</t>
  </si>
  <si>
    <t>Chia ra các loại đất</t>
  </si>
  <si>
    <t>Căn cứ pháp lý</t>
  </si>
  <si>
    <t>Đất trồng lúa</t>
  </si>
  <si>
    <t>Trong đó</t>
  </si>
  <si>
    <t>Đất rừng phòng hộ</t>
  </si>
  <si>
    <t xml:space="preserve">Đất khác </t>
  </si>
  <si>
    <t>Đất trồng lúa 2 vụ</t>
  </si>
  <si>
    <t>Đất trồng lúa 1 vụ</t>
  </si>
  <si>
    <t>Đất trồng lúa nương</t>
  </si>
  <si>
    <t>Đã được thông qua tại Nghị quyết 63/NQ-HĐND ngày 13/7/2017</t>
  </si>
  <si>
    <t>Quyết định số 716/QĐ-UBND ngày 24/7/2020 của UBND tỉnh Điện Biên về phê duyệt điều chỉnh, bổ sung kế hoạch đầu tư công trung hạn vốn ngân sách Nhà nước giai đoạn 2016 - 2020 và điều chỉnh bổ sung kế hoạch đầu tư công năm 2020, tỉnh Điện Biên</t>
  </si>
  <si>
    <t>Đường từ bản Co Đứa - trung tâm xã Mường Khong</t>
  </si>
  <si>
    <t>Đường từ bản Hồng Lực xã Này Sáy - bản Co Đứa xã Mường Khong, huyện Tuần Giáo</t>
  </si>
  <si>
    <t>(Kèm theo Báo cáo số       /BC-UBND ngày        tháng 10 năm 2020 của UBND huyện Tuần Giáo)</t>
  </si>
  <si>
    <t>BIỂU 03: DANH MỤC CÁC DỰ ÁN, CÔNG TRÌNH DỰ KIẾN CÓ SỬ DỤNG ĐẤT GIAI ĐOẠN 2021-2030 TRÊN ĐỊA BÀN HUYỆN TUẦN GIÁO 
công cộng trên địa bàn huyện Tuần Giáo năm 2021</t>
  </si>
  <si>
    <t>Tên dự án, công trình</t>
  </si>
  <si>
    <t>Cơ quan đăng ký</t>
  </si>
  <si>
    <t>Hiện trạng sử dụng đất (ha)</t>
  </si>
  <si>
    <t>Nhu cầu sử dụng đất
(ha)</t>
  </si>
  <si>
    <t>Địa điểm thực hiện</t>
  </si>
  <si>
    <t>Năm thực hiện</t>
  </si>
  <si>
    <t>Căn cứ pháp lý
(Quyết định chủ trương đầu tư, phê duyệt báo cáo KTKT, ...)</t>
  </si>
  <si>
    <t>Năm triển khai</t>
  </si>
  <si>
    <t>Rừng sản xuất</t>
  </si>
  <si>
    <t>LUC</t>
  </si>
  <si>
    <t>LUK</t>
  </si>
  <si>
    <t>LUN</t>
  </si>
  <si>
    <t>Tổng</t>
  </si>
  <si>
    <t>Rừng tự nhiên</t>
  </si>
  <si>
    <t>Đất khác</t>
  </si>
  <si>
    <t>Cơ sở làm việc Công an huyện Tuần Giáo</t>
  </si>
  <si>
    <t>Công an huyện Tuần Giáo</t>
  </si>
  <si>
    <t>Trụ sở làm việc Ban chỉ huy quân sự + công  an huyện các xã, thị trấn</t>
  </si>
  <si>
    <t>Công an huyện + Ban CHQS</t>
  </si>
  <si>
    <t>Các xã, thị trấn</t>
  </si>
  <si>
    <t>2022-2030</t>
  </si>
  <si>
    <t>Căn cứ chiến đấu</t>
  </si>
  <si>
    <t>Ban chỉ huy quân sự huyện</t>
  </si>
  <si>
    <t>Xã Quài Nưa</t>
  </si>
  <si>
    <t>Căn cứ hậu phương</t>
  </si>
  <si>
    <t>Xã Mường Thín</t>
  </si>
  <si>
    <t>Điểm tựa phòng ngự cấp đại đội</t>
  </si>
  <si>
    <t>Chốt dân quân cấp huyện</t>
  </si>
  <si>
    <t>Thị trấn Tuần Giáo, xã Chiềng Sinh, xã Tỏa Tình, xã Mùn Chung</t>
  </si>
  <si>
    <t>Vọng quan sát cấp huyện</t>
  </si>
  <si>
    <t>Thị trấn Tuần Giáo, xã Quài Nưa, xã Mương Thín</t>
  </si>
  <si>
    <t xml:space="preserve">Ban QLDA </t>
  </si>
  <si>
    <t>Đường từ cống ngầm đến bản Chiềng An + Tân Tiến</t>
  </si>
  <si>
    <t>Trường mầm non Khoong Hin xã Mường Khong</t>
  </si>
  <si>
    <t>`</t>
  </si>
  <si>
    <t>Trung tâm hội nghị huyện Tuần Giáo</t>
  </si>
  <si>
    <t>Đường từ tỉnh lộ 142 - Co Muông xã Nà Tòng</t>
  </si>
  <si>
    <t>Đường từ bản Háng A - Xã Nhè, xã Rạng Đông</t>
  </si>
  <si>
    <t>Đường Trung tâm xã Tênh Phông - bản Thẳm Nặm (Giáp xã É Tòng Thuận Châu)</t>
  </si>
  <si>
    <t>Trường tiểu học Nậm Din xã Phình Sáng</t>
  </si>
  <si>
    <t>Đường tư bản Hua Mức III đi bản Thẩm Táng</t>
  </si>
  <si>
    <t>Trường TH số 2 Quài Cang, Xã Quài Cang</t>
  </si>
  <si>
    <t>Nâng cấp đường từ bản Hồng Lực - TT xã Mường Khong (Giai đoạn II)</t>
  </si>
  <si>
    <t>Đường QL6 -Khu du lịch bản Sáng, xã Quài Cang</t>
  </si>
  <si>
    <t>Đường từ Trung tâm xã Mường Mùn - Trung tâm xã Pú Xi</t>
  </si>
  <si>
    <t>Trường THCS thị trấn</t>
  </si>
  <si>
    <t>Xây dựng cơ sở hạ tầng khu đất xen kẹt khối Tân Giang</t>
  </si>
  <si>
    <t>Quyết định 1518/QĐ-UBND ngày 21/12/2018 của UBND huyện Tuần Giáo về việc giao Kế hoạch đầu tư công vốn Ngân sách Nhà nước và vốn Ngân sách nhà nước huyện Tuần Giáo năm 2019</t>
  </si>
  <si>
    <t>Xây dựng cơ sở hạ tầng khu đất đấu giá QSD đất khu trung tâm xã Chiềng Đông</t>
  </si>
  <si>
    <t>Khắc phục hậu quả thiên tai công trình TĐC thị trấn Tuần Giáo</t>
  </si>
  <si>
    <t>Xây dựng cơ sở hạ tầng khu đất đấu giá QSD đất khối Sơn Thủy (khu số 2)</t>
  </si>
  <si>
    <t>Nắn suối và TĐC thị trấn Tuần Giáo</t>
  </si>
  <si>
    <t>Đầu tư xây dựng trường tiểu học Pú Xi</t>
  </si>
  <si>
    <t>Quyết định số 1924/QĐ-UBND ngày 2012/2019 của UBND huyện Tuần Giáo về việc giao kế hoạch đầu tư công vốn Ngân sách Nhà nước và vốn ngân sách huyện Tuần Giáo năm 2020</t>
  </si>
  <si>
    <t>Xây dựng bổ sung Trường mầm non Mùn Chung</t>
  </si>
  <si>
    <t>Xã Mùn Chung</t>
  </si>
  <si>
    <t>Quyết định số 1535/QĐ-UBND ngày 15/10/2019 của UBND huyện Tuần Giáo về việc bổ sung kinh phí và danh mục công trình tư nguồn dự phòng Ngân sách huyện năm 2019 hỗ trợ giải phóng mặt bằng các dự án</t>
  </si>
  <si>
    <t>Quảng trường trung tâm huyện Tuần Giáo</t>
  </si>
  <si>
    <t>Đường từ cống ngầm đến khối Đoàn Kết</t>
  </si>
  <si>
    <t>Vỉa hè + đường nội thị các khối Tân Giang, Trường Xuân, 20/7 thị trấn Tuần Giáo</t>
  </si>
  <si>
    <t>Công viên cây xanh trung tâm huyện Tuần Giáo</t>
  </si>
  <si>
    <t xml:space="preserve">Trụ sở xã Chiềng Đông </t>
  </si>
  <si>
    <t>Hạng mục phụ trợ Trường TH và THCS Chiềng Đông</t>
  </si>
  <si>
    <t xml:space="preserve">Nhà Văn hóa bản Hiệu </t>
  </si>
  <si>
    <t>Xã Chiềng Sinh</t>
  </si>
  <si>
    <t>Trường THCS Chiềng Sinh</t>
  </si>
  <si>
    <t>Nhà văn hoá bản Bó Lếch</t>
  </si>
  <si>
    <t xml:space="preserve">Nhà văn hoá bản Phiêng Pẻn </t>
  </si>
  <si>
    <t>Chợ xã Mùn Chung</t>
  </si>
  <si>
    <t>UBND xã Mùn Chung</t>
  </si>
  <si>
    <t>Nhà văn hóa bản Hốc + bản Chứn</t>
  </si>
  <si>
    <t>Xã Mường Mùn</t>
  </si>
  <si>
    <t>Trường TH Mường Mùn</t>
  </si>
  <si>
    <t>Đường Trung tâm xã Mường Mùn - Trung tâm xã Pú Xi</t>
  </si>
  <si>
    <t>Trường THCS Mường Thín</t>
  </si>
  <si>
    <t>Dự án trồng cây xoài các bản</t>
  </si>
  <si>
    <t>UBND xã Mường Thín</t>
  </si>
  <si>
    <t>Thao trường huấn luyện cấp xã</t>
  </si>
  <si>
    <t>Dự án xây dựng chợ trung tâm xã</t>
  </si>
  <si>
    <t>Khu du lịch thác bản Thín B, hang Thẳm Đốm, hang Thẳm Thín</t>
  </si>
  <si>
    <t>Xây tường bao điểm trường mầm non bản Đông Thấp</t>
  </si>
  <si>
    <t>Xây tường bao điểm trường mầm non bản Đông Liếng</t>
  </si>
  <si>
    <t>Xây tường bao điểm trường mầm non bản Muông Yên</t>
  </si>
  <si>
    <t>Đường vành đai bản Thín A - Bản Muông - Bản Yên</t>
  </si>
  <si>
    <t>Đường vào Thác</t>
  </si>
  <si>
    <t xml:space="preserve">Đường lên Trụ sở </t>
  </si>
  <si>
    <t>Đường nội đồng bản Muông ( đi từ đường Mường Thín - Mường Mùn đến khu ruộng Ná Sáng)</t>
  </si>
  <si>
    <t>Đường BT bản Đông Liếng - Thẳm Xả</t>
  </si>
  <si>
    <t>Đường BT Nội bản Đông Liếng</t>
  </si>
  <si>
    <t>Đường BT Nội bản Yên</t>
  </si>
  <si>
    <t>Đường BT Nội bản Muông</t>
  </si>
  <si>
    <t>Đường BT Nội bản Thín B</t>
  </si>
  <si>
    <t>Đường bản Muông Sang khu Ná Lánh</t>
  </si>
  <si>
    <t>Đấu nối đường dây điện hạ thế trụ sở xã, các hộ</t>
  </si>
  <si>
    <t xml:space="preserve">Đấu nối đường dây diện hạ thế Ná Lánh bản Muông </t>
  </si>
  <si>
    <t>Đấu nối đường dây điện các bản còn thiếu (bản Yên)</t>
  </si>
  <si>
    <t>Bãi Thải rác</t>
  </si>
  <si>
    <t>Nhà văn Hóa bản Hốc Chứn</t>
  </si>
  <si>
    <t>Nhà văn Hóa bản Thín A</t>
  </si>
  <si>
    <t>Nhà Văn Hóa bản Muông</t>
  </si>
  <si>
    <t>Nhà văn Hóa bản Yên</t>
  </si>
  <si>
    <t>Nhà văn Hóa bản Đông Liếng</t>
  </si>
  <si>
    <t>Nhà văn Hóa bản Đông Thấp</t>
  </si>
  <si>
    <t>Nhà văn Hóa bản Thẳm Xả</t>
  </si>
  <si>
    <t>Thủy lợi bản Hốc Chứn</t>
  </si>
  <si>
    <t>Kè chống sạt lở ruộng Ná Sản bản Muông</t>
  </si>
  <si>
    <t>Giải tỏa diện tích đất Trạm y tế xã</t>
  </si>
  <si>
    <t>Chuyển mục đích sử dụng sang đất ở tại các bản</t>
  </si>
  <si>
    <t>Khu tái định cư Pom Khoang</t>
  </si>
  <si>
    <t>Khu tái định cư Ná Lánh</t>
  </si>
  <si>
    <t>Nhà văn hóa bản Hồng Lực</t>
  </si>
  <si>
    <t>Xã Nà Sáy</t>
  </si>
  <si>
    <t>Nhà văn hóa bản Nà Sáy 2</t>
  </si>
  <si>
    <t>Kè chống xói lở khu Ná Luông (bản Nà Sáy 1+2+3)</t>
  </si>
  <si>
    <t>Nâng cấp đường Nà Sáy - bản Hồng Lực</t>
  </si>
  <si>
    <t>Đường Tỉnh lộ 142 - Co Muông xã Nà Tòng</t>
  </si>
  <si>
    <t>Trụ sở xã Nà Tòng</t>
  </si>
  <si>
    <t>Đường từ bản Phiêng Hoa vào khu Á Lềnh</t>
  </si>
  <si>
    <t>Nhà văn hóa bản Mý Làng B</t>
  </si>
  <si>
    <t>Giao thông nội bản Phình Sáng</t>
  </si>
  <si>
    <t>UBND xã Phình Sáng</t>
  </si>
  <si>
    <t>Giao thông nội bản Mý Làng A</t>
  </si>
  <si>
    <t>Sân vận động xã</t>
  </si>
  <si>
    <t>Nhà văn hóa bản Chu Lú</t>
  </si>
  <si>
    <t>Nhà văn hóa bản Phiêng Cải</t>
  </si>
  <si>
    <t>Đường từ bản Hua Mức III đi bản Thẩm Táng</t>
  </si>
  <si>
    <t>Trụ sở xã Pú Xi</t>
  </si>
  <si>
    <t>Trường tiểu học Pú Xi</t>
  </si>
  <si>
    <t>UBND xã Pú Xi</t>
  </si>
  <si>
    <t>Tuyển đường Hua Mức III -  Trường THPTDTBTTHCS Pú Xi</t>
  </si>
  <si>
    <t>Điện lưới quốc gia</t>
  </si>
  <si>
    <t>Thao trường huấn luyện xã Pú Xi</t>
  </si>
  <si>
    <t>Trường TH số 2 Quài Cang, xã Quài Cang</t>
  </si>
  <si>
    <t>Trường mầm non Quài Cang</t>
  </si>
  <si>
    <t>Phòng Giáo dục</t>
  </si>
  <si>
    <t>Trụ sở UBND xã</t>
  </si>
  <si>
    <t>UBND xã Quài Cang</t>
  </si>
  <si>
    <t>Cụm công nghiệp phía đông Tuần Giáo</t>
  </si>
  <si>
    <t xml:space="preserve">Đường QL6  bản Cong            </t>
  </si>
  <si>
    <t>Nhà văn hóa các bản (13 bản)</t>
  </si>
  <si>
    <t>Trang trại chăn nuôi lợn sinh học và trồng cây mắc ca</t>
  </si>
  <si>
    <t>Đường ngõ xóm bản Cuông</t>
  </si>
  <si>
    <t>Đường nội bản Sáng</t>
  </si>
  <si>
    <t>Đường nội bản Cá</t>
  </si>
  <si>
    <t>Đường ngõ xóm bản Cá</t>
  </si>
  <si>
    <t xml:space="preserve">Đường ngõ xóm bản Sái   </t>
  </si>
  <si>
    <t>Trường THCS Quài Cang</t>
  </si>
  <si>
    <t>Trường THCS Quài Nưa</t>
  </si>
  <si>
    <t>Trường TH Quài Tở</t>
  </si>
  <si>
    <t>Xã Quài Tở</t>
  </si>
  <si>
    <t>Thao trường huấn luyện xã Quài Tở</t>
  </si>
  <si>
    <t>CQP</t>
  </si>
  <si>
    <t>Trường Mầm nonHoa Ban</t>
  </si>
  <si>
    <t xml:space="preserve">Nhà văn hóa xã, nhà văn hóa các thôn bản </t>
  </si>
  <si>
    <t>UBND xã Quài Tở</t>
  </si>
  <si>
    <t>Đường dân sinh liên bản xã Quài Tở</t>
  </si>
  <si>
    <t>Chợ xã Quài Tở</t>
  </si>
  <si>
    <t>Sân thể thao xã Quài Tở</t>
  </si>
  <si>
    <t>Hạng mục phụ trợ Trường THCS Rạng Đông</t>
  </si>
  <si>
    <t xml:space="preserve">Trụ sở xã Rạng Đông </t>
  </si>
  <si>
    <t>Xây dựng nhà văn hoá xã</t>
  </si>
  <si>
    <t>UBND xã Rạng Đông</t>
  </si>
  <si>
    <t>Xây dựng nhà văn hoá bản Nậm Mu</t>
  </si>
  <si>
    <t>Nhà văn hóa bản Kể Cải</t>
  </si>
  <si>
    <t>Trường PTDTBT THCS Ta Ma</t>
  </si>
  <si>
    <t>Trường PTDTBT tiểu học Ta Ma</t>
  </si>
  <si>
    <t>Trường Tiểu học và THCS Nà Tòng</t>
  </si>
  <si>
    <t>Trạm y tế  xã</t>
  </si>
  <si>
    <t>UBND xã Nà Tòng</t>
  </si>
  <si>
    <t>Sân bóng trung tâm xã</t>
  </si>
  <si>
    <t>Bãi đổ rác trung tâm xã</t>
  </si>
  <si>
    <t>Nhà văn hóa bản Hỏm Hốc</t>
  </si>
  <si>
    <t>Trường Tiểu học số 1 Quài Nưa</t>
  </si>
  <si>
    <t>Công trình QL 6A- Bản Cang- Bản Củ</t>
  </si>
  <si>
    <t>UBND xã Quài Nưa</t>
  </si>
  <si>
    <t>2021-2025</t>
  </si>
  <si>
    <t>Công trình QL 279- Bản Chăn- Bản Ten</t>
  </si>
  <si>
    <t>Chợ trung tâm xã</t>
  </si>
  <si>
    <t>2025-2030</t>
  </si>
  <si>
    <t>Chợ Phiên  bản Chăn</t>
  </si>
  <si>
    <t>Bãi tập quân sự</t>
  </si>
  <si>
    <t>Nhà Văn hóa bản Cọ, Giáng, Bó Giáng, Mạ Khúa, Chá, Minh Thắng, Nong Liếng, Củ, Cang, Pha Nàng, Ten)</t>
  </si>
  <si>
    <t>Thủy điện Nậm Hóa</t>
  </si>
  <si>
    <t>Tổ chức phát triển quỹ đất</t>
  </si>
  <si>
    <t>Dự án thủy điện Mùn Chung 2</t>
  </si>
  <si>
    <t>Trường Tiểu học Pú Nhung</t>
  </si>
  <si>
    <t>Nhà văn hóa bản Khong Tở</t>
  </si>
  <si>
    <t>UBND xã Mường Khong</t>
  </si>
  <si>
    <t>Nhà văn hóa bản Khong Nưa</t>
  </si>
  <si>
    <t>Nhà văn hóa bản Phai Mướng</t>
  </si>
  <si>
    <t>Nhà văn hóa bản Phiêng Hin</t>
  </si>
  <si>
    <t>Nhà văn hóa bản Huổi Nôm</t>
  </si>
  <si>
    <t>Nhà văn hóa bản Hua Sát</t>
  </si>
  <si>
    <t xml:space="preserve">Đường từ nhà ông Lường Văn Thiểu đến nhà Lường ông Lường Văn Thiết </t>
  </si>
  <si>
    <t xml:space="preserve">Đường từ Cổng Trường tiểu học đến cà văn  đến nhà ông Cà Văn Thiểm </t>
  </si>
  <si>
    <t>Đường Từ Ông Tiêng đến nhà Ông Cà Văn Cạt</t>
  </si>
  <si>
    <t>Đường Từ nhà Ông Lường Văn Tiến đến nhà Ông Lường Văn Minh</t>
  </si>
  <si>
    <t>Đường Từ nhà Bà Quàng Thị Hoan đến nhà Cà Văn Thi</t>
  </si>
  <si>
    <t xml:space="preserve">Đường từ nhà ông Quàng Văn Thiêm đến nhà ông Lường Văn Ảnh </t>
  </si>
  <si>
    <t>Đường Từ nhà Ông Lò Văn Cương đến nhà Ông Hảm</t>
  </si>
  <si>
    <t>Đường từ nhà Ông Chanh đến nhà Ông Lò Văn Chinh</t>
  </si>
  <si>
    <t>Đường Từ nhà Ông Khoán đến Nhà Ông Lường Văn Thoát</t>
  </si>
  <si>
    <t>Đường Từ Nhà Ông Hoán đến nhà Ông Khánh</t>
  </si>
  <si>
    <t>Đường Từ nhà Ông Lường Văn Thắm đến nhà Ông Lường Văn Chăm</t>
  </si>
  <si>
    <t>Đường Từ nhà Ông Lường Văn Khoán đến nhà Ông Lò Văn Xuốn</t>
  </si>
  <si>
    <t>Đường từ nhà Ông Lò Văn Thành đến nhà Ông Lường Văn Hiền</t>
  </si>
  <si>
    <t>Đường từ nhà Ông Lò Văn Diên đến nhà ông Lò Văn Chanh</t>
  </si>
  <si>
    <t xml:space="preserve">Đường Từ nhà Ông Lò Văn Tỉnh đến nhà Ông Lường Văn Phanh </t>
  </si>
  <si>
    <t>Đường từ nhà Ông Lường Văn Hưng đến nhà Ông Tòng Văn Đanh</t>
  </si>
  <si>
    <t>Đường từ nhà Ông Lường Văn Thời đến nhà Ông Lường Văn Âm</t>
  </si>
  <si>
    <t>Đường Từ nhà Ông Quàng Văn Cọp đến nhà Ông Lường Văn Hòa</t>
  </si>
  <si>
    <t>Đường Từ nhà Ông Lò Văn Ái đến nhà Ông Lò Văn Xiên</t>
  </si>
  <si>
    <t xml:space="preserve">Đường từ nhà Ông Cà Văn Kiên đến nhà Ông Cà Văn Hại </t>
  </si>
  <si>
    <t>Đường từ nhà Ông Cà Văn Mười đến nhà Ông Lò Văn Ngơi</t>
  </si>
  <si>
    <t>Đường từ nhà Ông Lò Văn Hà đến nhà Ông Lò Văn Páng</t>
  </si>
  <si>
    <t>Đường từ nhà Ông Quàng Văn Pâng đến nhà Ông Cà Văn Phong</t>
  </si>
  <si>
    <t>Đường từ nhà Ông Quàng Văn Kiên đến nhà Ông Quàng Văn Hùng</t>
  </si>
  <si>
    <t>Đường Từ Ngã ba đi bản Huổi Nôm đến nhà Ông Giàng A Chớ nhóm Huổi Máu</t>
  </si>
  <si>
    <t>Đường từ nhà Ông Ly A Nơ đến nhà Ông Ly A Sếnh</t>
  </si>
  <si>
    <t>Đường Từ nhà Ông Sùng A Dơ đến nhà Ông Thào A Phềnh</t>
  </si>
  <si>
    <t>Đường từ nhà Ông Ly A Sềnh đến nhà Ông Ly A Khai</t>
  </si>
  <si>
    <t>Nhà văn hóa bản Phình Cừ, Kể Cải</t>
  </si>
  <si>
    <t>UBND xã Ta Ma</t>
  </si>
  <si>
    <t>Nhà văn hóa bản Nà Tòng</t>
  </si>
  <si>
    <t>Nhà văn hóa bản Nong Tóng</t>
  </si>
  <si>
    <t>Nhà văn hóa bản Nậm Bay</t>
  </si>
  <si>
    <t>Nhà văn hóa bản Co Phát</t>
  </si>
  <si>
    <t>Nhà văn hóa bản Co Muông</t>
  </si>
  <si>
    <t>Đường từ tỉnh lộ 129 đến nhà ông Hương</t>
  </si>
  <si>
    <t>Đường Nội đồng từ nhà ông Hom đến nhà ông Trái Ninh</t>
  </si>
  <si>
    <t>Đường Nội đồng từ ruộng nhà Lợi Phương  đến ruộng ông Dong</t>
  </si>
  <si>
    <t>Đường Nội Nhà văn hóa bản từ nhà ông Toạn đến nhà ông Thiện</t>
  </si>
  <si>
    <t>Đường Nội đồng từ đầu cầu đến ruộng bà Pâng</t>
  </si>
  <si>
    <t>Đường đi nương từ nhà ông Pó đến nương ông Cháng</t>
  </si>
  <si>
    <t>Đường đi nương từ nhà ông Thể đến nương ông Dơ</t>
  </si>
  <si>
    <t>Đường đi nương từ nhà ông Vàng đến nương ông Máng</t>
  </si>
  <si>
    <t>Nhà văn hóa bản Thẳm Nặm</t>
  </si>
  <si>
    <t>Nhà văn hóa bản Há Dùa</t>
  </si>
  <si>
    <t>Nhà văn hóa bản Xá Tự</t>
  </si>
  <si>
    <t xml:space="preserve">Đường từ Ngã ba Há Dùa đến điểm trường mầm non Há Dùa </t>
  </si>
  <si>
    <t>UBND xã Tênh Phông</t>
  </si>
  <si>
    <t>Đường vào bản Thẳm Nặm ( tiếp nối đoạn Bê Tông)</t>
  </si>
  <si>
    <t>Nhà văn hóa Bản Mường 2</t>
  </si>
  <si>
    <t>UBND xã Mường Mùn</t>
  </si>
  <si>
    <t>Nhà văn hóa Bản Pú Piến</t>
  </si>
  <si>
    <t xml:space="preserve">Đường nội bản Xuân Tươi </t>
  </si>
  <si>
    <t>Đường nội bản Mường 1</t>
  </si>
  <si>
    <t>Đường nội bản Mường 2</t>
  </si>
  <si>
    <t>Đường nội bản Lúm</t>
  </si>
  <si>
    <t>Đường nội bản Hốc Hỏm</t>
  </si>
  <si>
    <t>Đường nội bản Gia Bọp</t>
  </si>
  <si>
    <t>Đường nội bản Huổi Cáy</t>
  </si>
  <si>
    <t>Đường nội bản Nà Chua</t>
  </si>
  <si>
    <t>Đường nội bản Pú Piến</t>
  </si>
  <si>
    <t>Nhà văn hóa bản Phiêng Pẻn</t>
  </si>
  <si>
    <t>Nhà văn hóa bản Xóm Chợ</t>
  </si>
  <si>
    <t>Nhà văn hóa bản Co En</t>
  </si>
  <si>
    <t>Nhà văn hóa bản Chiềng Ban</t>
  </si>
  <si>
    <t>Nhà văn hóa bản Ta Lếch</t>
  </si>
  <si>
    <t>Nhà văn hóa bản Huổi Cáy</t>
  </si>
  <si>
    <t>Nhà văn hóa bản Co Sản</t>
  </si>
  <si>
    <t>Nhà văn hóa bản Hua Sa A</t>
  </si>
  <si>
    <t>UBND xã Tỏa Tình</t>
  </si>
  <si>
    <t>Xã Tỏa Tình</t>
  </si>
  <si>
    <t>Nhà văn hóa bản Hua Sa B</t>
  </si>
  <si>
    <t>Nhà văn hóa bản Háng Tầu</t>
  </si>
  <si>
    <t>Nhà văn hóa bản Lồng</t>
  </si>
  <si>
    <t>Nhà văn hóa bản Chế Á</t>
  </si>
  <si>
    <t>Nhà văn hóa bản Sông Ia</t>
  </si>
  <si>
    <t>Nhà văn hóa bản Tỏa Tình</t>
  </si>
  <si>
    <t>Đường từ nhà ông Văn đến nhà ông Thào</t>
  </si>
  <si>
    <t>Nhà văn hóa bản Xa Tự</t>
  </si>
  <si>
    <t>UBND xã Pú Nhung</t>
  </si>
  <si>
    <t>Nhà văn hóa bản Tênh Lá</t>
  </si>
  <si>
    <t>Đường điện 220KV Sơn La - Điện Biên</t>
  </si>
  <si>
    <t>Xã Tỏa Tình, Quài Tở, Thị trấn Tuần Giáo, Xã Chiềng Sinh, Xã Nà Sáy</t>
  </si>
  <si>
    <t>Tổng cộng</t>
  </si>
  <si>
    <t>BIỂU 01: KẾT QUẢ THỰC HIỆN QUY QUY HOẠCH, KẾ HOẠCH SỬ DỤNG ĐẤT THỜI KỲ 2011-2020</t>
  </si>
  <si>
    <t>Chỉ tiêu sử dụng đất</t>
  </si>
  <si>
    <t>Mã</t>
  </si>
  <si>
    <t>Năm 2011</t>
  </si>
  <si>
    <t>Năm 2015</t>
  </si>
  <si>
    <t>Năm 2020</t>
  </si>
  <si>
    <t>Phê duyệt</t>
  </si>
  <si>
    <t>Thực hiện</t>
  </si>
  <si>
    <t>Đất nông nghiệp</t>
  </si>
  <si>
    <t>NNP</t>
  </si>
  <si>
    <t>1.1</t>
  </si>
  <si>
    <t>LUA</t>
  </si>
  <si>
    <t>Trong đó: Đất chuyên trồng lúa nước cần bảo vệ nghiêm ngặt</t>
  </si>
  <si>
    <t>1.2</t>
  </si>
  <si>
    <t>Đất trồng cây hàng năm khác</t>
  </si>
  <si>
    <t>HNK</t>
  </si>
  <si>
    <t>1.3</t>
  </si>
  <si>
    <t>Đất trồng cây lâu năm</t>
  </si>
  <si>
    <t>CLN</t>
  </si>
  <si>
    <t>1.4</t>
  </si>
  <si>
    <t>RPH</t>
  </si>
  <si>
    <t>1.5</t>
  </si>
  <si>
    <t>Đất rừng đặc dụng</t>
  </si>
  <si>
    <t>RDD</t>
  </si>
  <si>
    <t>-</t>
  </si>
  <si>
    <t>1.6</t>
  </si>
  <si>
    <t>Đất rừng sản xuất</t>
  </si>
  <si>
    <t>RSX</t>
  </si>
  <si>
    <t>1.7</t>
  </si>
  <si>
    <t>Đất nuôi trồng thủy sản</t>
  </si>
  <si>
    <t>NTS</t>
  </si>
  <si>
    <t>1.8</t>
  </si>
  <si>
    <t>Đất nông nghiệp khác</t>
  </si>
  <si>
    <t>NKH</t>
  </si>
  <si>
    <t>Đất phi nông nghiệp</t>
  </si>
  <si>
    <t>PNN</t>
  </si>
  <si>
    <t>2.1</t>
  </si>
  <si>
    <t>Đất quốc phòng</t>
  </si>
  <si>
    <t>2.2</t>
  </si>
  <si>
    <t>Đất an ninh</t>
  </si>
  <si>
    <t>CAN</t>
  </si>
  <si>
    <t>2.3</t>
  </si>
  <si>
    <t>Đất khu công nghiệp</t>
  </si>
  <si>
    <t>SKK</t>
  </si>
  <si>
    <t>2.4</t>
  </si>
  <si>
    <t>Đất cụm công nghiệp</t>
  </si>
  <si>
    <t>SKN</t>
  </si>
  <si>
    <t>2.5</t>
  </si>
  <si>
    <t>Đất thương mại, dịch vụ</t>
  </si>
  <si>
    <t>TMD</t>
  </si>
  <si>
    <t>2.6</t>
  </si>
  <si>
    <t>Đất cơ sở sản xuất phi nông nghiệp</t>
  </si>
  <si>
    <t>SKC</t>
  </si>
  <si>
    <t>2.7</t>
  </si>
  <si>
    <t>Đất sử dụng cho hoạt động khoáng sản</t>
  </si>
  <si>
    <t>SKS</t>
  </si>
  <si>
    <t>2.8</t>
  </si>
  <si>
    <t>Đất phát triển hạ tầng cấp quốc gia, cấp tỉnh, cấp huyện, cấp xã</t>
  </si>
  <si>
    <t>Đất giao thông</t>
  </si>
  <si>
    <t>Đất xây dựng cơ sở văn hóa</t>
  </si>
  <si>
    <t>DVH</t>
  </si>
  <si>
    <t>Đất xây dựng cơ sở y tế</t>
  </si>
  <si>
    <t>DYT</t>
  </si>
  <si>
    <t>Đất xây dựng cơ sở giáo dục và đào tạo</t>
  </si>
  <si>
    <t>Đất xây dựng cơ sở thể dục thể thao</t>
  </si>
  <si>
    <t>Đất công trình năng lượng</t>
  </si>
  <si>
    <t>DNL</t>
  </si>
  <si>
    <t>Đất công trình bưu chính, viễn thông</t>
  </si>
  <si>
    <t>DBV</t>
  </si>
  <si>
    <t>Đất thủy lợi</t>
  </si>
  <si>
    <t>DTL</t>
  </si>
  <si>
    <t>Đất chợ</t>
  </si>
  <si>
    <t>DCH</t>
  </si>
  <si>
    <t>Đất xây dựng cơ sở khoa học công nghệ</t>
  </si>
  <si>
    <t>DKH</t>
  </si>
  <si>
    <t>Đất xây dựng cơ sở dịch vụ xã hội</t>
  </si>
  <si>
    <t>DXH</t>
  </si>
  <si>
    <t>2.9</t>
  </si>
  <si>
    <t>Đất có di tích lịch sử - văn hóa</t>
  </si>
  <si>
    <t>DDT</t>
  </si>
  <si>
    <t>2.10</t>
  </si>
  <si>
    <t>Đất danh lam thắng cảnh</t>
  </si>
  <si>
    <t>DDL</t>
  </si>
  <si>
    <t>2.11</t>
  </si>
  <si>
    <t>Đất bãi thải, xử lý chất thải</t>
  </si>
  <si>
    <t>2.12</t>
  </si>
  <si>
    <t>Đất ở tại nông thôn</t>
  </si>
  <si>
    <t>ONT</t>
  </si>
  <si>
    <t>2.13</t>
  </si>
  <si>
    <t>Đất ở tại đô thị</t>
  </si>
  <si>
    <t>ODT</t>
  </si>
  <si>
    <t>2.14</t>
  </si>
  <si>
    <t>Đất xây dựng trụ sở cơ quan</t>
  </si>
  <si>
    <t>2.15</t>
  </si>
  <si>
    <t>Đất xây dựng trụ sở của tổ chức sự nghiệp</t>
  </si>
  <si>
    <t>DTS</t>
  </si>
  <si>
    <t>2.16</t>
  </si>
  <si>
    <t>Đất xây dựng cơ sở ngoại giao</t>
  </si>
  <si>
    <t>DNG</t>
  </si>
  <si>
    <t>2.17</t>
  </si>
  <si>
    <t>Đất cơ sở tôn giáo</t>
  </si>
  <si>
    <t>TON</t>
  </si>
  <si>
    <t>2.18</t>
  </si>
  <si>
    <t>Đất làm nghĩa trang, nhà tang lễ, nhà hỏa táng</t>
  </si>
  <si>
    <t>NTD</t>
  </si>
  <si>
    <t>2.19</t>
  </si>
  <si>
    <t>Đất sản xuất vật liệu xây dựng, làm đồ gốm</t>
  </si>
  <si>
    <t>SKX</t>
  </si>
  <si>
    <t>2.20</t>
  </si>
  <si>
    <t>Đất sinh hoạt cộng đồng</t>
  </si>
  <si>
    <t>2.21</t>
  </si>
  <si>
    <t>Đất khu vui chơi, giải trí công cộng</t>
  </si>
  <si>
    <t>DKV</t>
  </si>
  <si>
    <t>2.22</t>
  </si>
  <si>
    <t>Đất cơ sở tín ngưỡng</t>
  </si>
  <si>
    <t>TIN</t>
  </si>
  <si>
    <t>2.23</t>
  </si>
  <si>
    <t>Đất sông, ngòi, kênh, rạch, suối</t>
  </si>
  <si>
    <t>SON</t>
  </si>
  <si>
    <t>2.24</t>
  </si>
  <si>
    <t>Đất có mặt nước chuyên dùng</t>
  </si>
  <si>
    <t>MNC</t>
  </si>
  <si>
    <t>2.25</t>
  </si>
  <si>
    <t>Đất phi nông nghiệp khác</t>
  </si>
  <si>
    <t>PNK</t>
  </si>
  <si>
    <t>Đất chưa sử dụng</t>
  </si>
  <si>
    <t>CSD</t>
  </si>
  <si>
    <t>Đất khu công nghệ cao*</t>
  </si>
  <si>
    <t>KCN</t>
  </si>
  <si>
    <t>Đất khu kinh tế*</t>
  </si>
  <si>
    <t>KKT</t>
  </si>
  <si>
    <t>Đất đô thị*</t>
  </si>
  <si>
    <t>KDT</t>
  </si>
  <si>
    <t>BIỂU 02: DIỆN TÍCH CHUYỂN MỤC ĐÍCH SỬ DỤNG ĐẤT TRONG KỲ QUY HOẠCH PHÂN
 BỔ ĐẾN TỪNG ĐƠN VỊ HÀNH CHÍNH CẤP XÃ CỦA CẤP HUYỆN GIAI ĐOẠN 2011-2020</t>
  </si>
  <si>
    <t>Tổng diện tích</t>
  </si>
  <si>
    <t>Diện tích phân theo đơn vị hành chính</t>
  </si>
  <si>
    <t>TT Tuần Giáo</t>
  </si>
  <si>
    <t>(4)=(5)+….+(23)</t>
  </si>
  <si>
    <t>Đất nông nghiệp chuyển sang phi nông nghiệp</t>
  </si>
  <si>
    <t>NNP/PNN</t>
  </si>
  <si>
    <t>LUA/PNN</t>
  </si>
  <si>
    <t>Trong đó: Đất chuyên trồng lúa nước 2 vụ</t>
  </si>
  <si>
    <t>LUC/PNN</t>
  </si>
  <si>
    <t>Đất trồng lúa nước 1 vụ</t>
  </si>
  <si>
    <t>LUK/PNN</t>
  </si>
  <si>
    <t>LUN/PNN</t>
  </si>
  <si>
    <t>HNK/PNN</t>
  </si>
  <si>
    <t>CLN/PNN</t>
  </si>
  <si>
    <t>RPH/PNN</t>
  </si>
  <si>
    <t>Trong đó: đất rừng phòng hộ là rừng tự nhiên</t>
  </si>
  <si>
    <t>RDD/PNN</t>
  </si>
  <si>
    <t>RSX/PNN</t>
  </si>
  <si>
    <t>Trong đó: đất rừng sản xuất là rừng tự nhiên</t>
  </si>
  <si>
    <t>RSN/PNN</t>
  </si>
  <si>
    <t>Đất nuôi trồng thuỷ sản</t>
  </si>
  <si>
    <t>NTS/PNN</t>
  </si>
  <si>
    <t>NKH/PNN</t>
  </si>
  <si>
    <t>Chuyển đổi cơ cấu sử dụng đất trong nội bộ đất nông nghiệp</t>
  </si>
  <si>
    <t>Trong đó:</t>
  </si>
  <si>
    <r>
      <t xml:space="preserve">Đất trồng lúa chuyển sang đất trồng cây lâu năm </t>
    </r>
    <r>
      <rPr>
        <i/>
        <sz val="12"/>
        <color theme="1"/>
        <rFont val="Times New Roman"/>
        <family val="1"/>
      </rPr>
      <t>(ghi rõ lúa nước 2 vụ, lúa nước 1 vụ, lúa nương)</t>
    </r>
  </si>
  <si>
    <t>LUA/CLN</t>
  </si>
  <si>
    <r>
      <t xml:space="preserve">Đất trồng lúa chuyển sang đất trồng rừng </t>
    </r>
    <r>
      <rPr>
        <i/>
        <sz val="12"/>
        <color theme="1"/>
        <rFont val="Times New Roman"/>
        <family val="1"/>
      </rPr>
      <t>(ghi rõ lúa nước 2 vụ, lúa nước 1 vụ, lúa nương)</t>
    </r>
  </si>
  <si>
    <t>LUA/LNP</t>
  </si>
  <si>
    <r>
      <t xml:space="preserve">Đất trồng lúa chuyển sang đất nuôi trồng thuỷ sản </t>
    </r>
    <r>
      <rPr>
        <i/>
        <sz val="12"/>
        <color theme="1"/>
        <rFont val="Times New Roman"/>
        <family val="1"/>
      </rPr>
      <t>(ghi rõ lúa nước 2 vụ, lúa nước 1 vụ, lúa nương)</t>
    </r>
  </si>
  <si>
    <t>LUA/NTS</t>
  </si>
  <si>
    <t>Đất trồng cây hàng năm khác chuyển sang đất nuôi trồng thủy sản</t>
  </si>
  <si>
    <t>HNK/NTS</t>
  </si>
  <si>
    <t>Đất trồng cây hàng năm khác chuyển sang đất làm muối</t>
  </si>
  <si>
    <t>HNK/LMU</t>
  </si>
  <si>
    <t>Đất rừng phòng hộ chuyển sang đất nông nghiệp không phải là rừng</t>
  </si>
  <si>
    <t>RPH/NKR(a)</t>
  </si>
  <si>
    <t>Đất rừng đặc dụng chuyển sang đất nông nghiệp không phải là rừng</t>
  </si>
  <si>
    <t>RDD/NKR(a)</t>
  </si>
  <si>
    <t>Đất rừng sản xuất chuyển sang đất nông nghiệp không phải là rừng</t>
  </si>
  <si>
    <t>RSX/NKR(a)</t>
  </si>
  <si>
    <r>
      <t>RSN/NKR</t>
    </r>
    <r>
      <rPr>
        <i/>
        <vertAlign val="superscript"/>
        <sz val="12"/>
        <color theme="1"/>
        <rFont val="Times New Roman"/>
        <family val="1"/>
      </rPr>
      <t>(a)</t>
    </r>
  </si>
  <si>
    <t>Đất phi nông nghiệp không phải là đất ở chuyển sang đất ở</t>
  </si>
  <si>
    <t>PKO/OCT</t>
  </si>
  <si>
    <t>BIỂU 04: KẾT QUẢ THỰC HIỆN THU HỒI ĐẤT ĐỂ THỰC HIỆN DỰ ÁN PHÁT TRIỂN KINH TẾ - XÃ HỘI VÌ LỢI ÍCH QUỐC GIA, CÔNG CỘNG TRÊN ĐỊA BÀN HUYỆN TUẦN GIÁO</t>
  </si>
  <si>
    <t>Đơn vị: ha</t>
  </si>
  <si>
    <t>Số TT</t>
  </si>
  <si>
    <t>Tên Dự án, công trình</t>
  </si>
  <si>
    <t>Diện tích (ha)</t>
  </si>
  <si>
    <t>Diện tích đo đạc thực tế</t>
  </si>
  <si>
    <t>Tiến độ thực hiện dự án</t>
  </si>
  <si>
    <t>Dự án quá 3 năm chưa thực hiện đề nghị hủy bỏ</t>
  </si>
  <si>
    <t>Ghi chú (HĐND tỉnh thông qua)</t>
  </si>
  <si>
    <t>Đã xong (thu hồi đất)</t>
  </si>
  <si>
    <t>Chưa xong tiếp tục thực hiện</t>
  </si>
  <si>
    <t>Đã giao đất, cho thuê đất</t>
  </si>
  <si>
    <t>Đã thực hiện chưa giao đất, thuê đất</t>
  </si>
  <si>
    <t>Đang triển khai thực hiện</t>
  </si>
  <si>
    <t>Đã xác định giá đất cụ thể</t>
  </si>
  <si>
    <t xml:space="preserve">Dự án còn lại </t>
  </si>
  <si>
    <t>Dự án đã hủy bỏ</t>
  </si>
  <si>
    <t>Chủ đầu tư
(Đại diện chủ đầu tư)</t>
  </si>
  <si>
    <t>Văn bản pháp lý</t>
  </si>
  <si>
    <t>I</t>
  </si>
  <si>
    <t>Sửa chữa nền, mặt đường bản Phiêng Pẻn- bản Co Sản xã Mùn Chung</t>
  </si>
  <si>
    <t>Đã thực hiện</t>
  </si>
  <si>
    <t>xã Mùn Chung</t>
  </si>
  <si>
    <t>Nghị quyết 347/NQ-HĐND</t>
  </si>
  <si>
    <t>x</t>
  </si>
  <si>
    <t>Quyết định số 15/QĐ- UBND ngày 28/03/2013 của UBND huyện Tuần Giáo</t>
  </si>
  <si>
    <t>Đường Mường Thín- Mường Mùn</t>
  </si>
  <si>
    <t>Mường Thín-Mường Mùn</t>
  </si>
  <si>
    <t>Sở NN &amp; PTNT</t>
  </si>
  <si>
    <t>Quyết định số 1009/QĐ-UBND ngày 05/11/2012 của UBND tỉnh Điện Biên</t>
  </si>
  <si>
    <t xml:space="preserve">Đường Pú Nhung - Phình Sáng </t>
  </si>
  <si>
    <t>Quyết định Số 153/QĐ-UBND ngày 20/03/2013 của UBND tỉnh Điện Biên</t>
  </si>
  <si>
    <t>Sửa chữa đường bản Hỏm- Gia Bọp xã Mường Mùn</t>
  </si>
  <si>
    <t>bản Hỏm-Gia Bọp; xã Mường Mùn</t>
  </si>
  <si>
    <t>BQLDA</t>
  </si>
  <si>
    <t>Quyết định số 17/QĐ- UBND ngày 28/03/2013 của UBND huyện Tuần Giáo</t>
  </si>
  <si>
    <t>Sửa chữa thủy lợi Nà Chua</t>
  </si>
  <si>
    <t>xã Mường Mùn</t>
  </si>
  <si>
    <t>Quyết định số 1025/QĐ- UBND ngày 13/12/2013 của UBND tỉnh Điện Biên</t>
  </si>
  <si>
    <t>Đường trung tâm huyện Tuần Giáo - xã Tênh Phông</t>
  </si>
  <si>
    <t>xã Quài Tở</t>
  </si>
  <si>
    <t>UBND huyện</t>
  </si>
  <si>
    <t>Quyết định số 409/QĐ-UBND ngày 26/3/2009 của UBND tỉnh Điện Biên</t>
  </si>
  <si>
    <t>Sửa chữa đường + Ngầm tràn liên hợp bản Lói - Ngúa Trong xã Quài Tở</t>
  </si>
  <si>
    <t>BQLDA huyện Tuần Giáo</t>
  </si>
  <si>
    <t>Quyết định số 19/QĐ- UBND ngày 28/03/2013 của UBND huyện Tuần Giáo</t>
  </si>
  <si>
    <t>Thủy lợi Quài Tở</t>
  </si>
  <si>
    <t>UBND  huyện Tuần Giáo</t>
  </si>
  <si>
    <t>Quyết định số 1259/QĐ- UBND ngày 30/12/2013 của UBND huyện Tuần Giáo</t>
  </si>
  <si>
    <t>Thủy lợi Nong tấu</t>
  </si>
  <si>
    <t>xã Quài Cang</t>
  </si>
  <si>
    <t>UBND huyện Tuần Giáo</t>
  </si>
  <si>
    <t>Quyết định Số 186/QĐ- UBND ngày 28/11/2012 của UBND huyện Tuần Giáo</t>
  </si>
  <si>
    <t>Kiểm tra lại 2021 không thấy chuyển tiếp</t>
  </si>
  <si>
    <t xml:space="preserve">Nắn suối và TDC thị trấn Tuần Giáo </t>
  </si>
  <si>
    <t>thị trấn Tuần Giáo</t>
  </si>
  <si>
    <t>Quyết định số 40/QĐ-UBND ngày 20/06/2013 của UBND huyện Tuần Giáo</t>
  </si>
  <si>
    <t>Trụ sở xã Tỏa Tình</t>
  </si>
  <si>
    <t>xã Tỏa Tình</t>
  </si>
  <si>
    <t>Quyết định 757/QĐ-UBND ngày 02/07/2014 của UBND huyện Tuần Giáo</t>
  </si>
  <si>
    <t>Trụ sở xã Quài Tở</t>
  </si>
  <si>
    <t>Trụ sở xã Quài Nưa</t>
  </si>
  <si>
    <t>xã Quài Nưa</t>
  </si>
  <si>
    <t>Trụ sở xã Tênh Phông</t>
  </si>
  <si>
    <t>xã Tênh Phông</t>
  </si>
  <si>
    <t>Trường mầm non 20/07</t>
  </si>
  <si>
    <t>Bảo hiểm xã hội</t>
  </si>
  <si>
    <t>thị trấn</t>
  </si>
  <si>
    <t>Quyết định 798/QĐ-BHXH ngày 17/08/2014 của Bảo Hiểm Xã Hội Việt Nam</t>
  </si>
  <si>
    <t>Trụ sở UBND xã Phình Sáng</t>
  </si>
  <si>
    <t>xã Phình Sáng</t>
  </si>
  <si>
    <t>Đường Rạng Đông-Ta Ma</t>
  </si>
  <si>
    <t>xã Ta Ma</t>
  </si>
  <si>
    <t>Quyết định số 1341/QĐ-UBND ngày 05/11/2010 của UBND tỉnh Điện Biên</t>
  </si>
  <si>
    <t>Đường Nậm Din-Khua Trá</t>
  </si>
  <si>
    <t>Quyết định số 106/QĐ-UBND ngày 21/02/2013 của UBND tỉnh Điện Biên</t>
  </si>
  <si>
    <t>Kè chống sạt lở khu dân cư khu vực thị trấn Tuần Giáo</t>
  </si>
  <si>
    <t>Quyết định số 475/QĐ-UBND ngày 20/05/2011 của UBND tỉnh Điện Biên</t>
  </si>
  <si>
    <t>Đường nội thị thị trấn Tuần Giáo</t>
  </si>
  <si>
    <t>Quyết định số 105/QĐ-UBND ngày 20/01/2011 của UBND tỉnh Điện Biên</t>
  </si>
  <si>
    <t>Nước sinh hoạt thị tứ Huổi Lóng</t>
  </si>
  <si>
    <t>Đường dây 500KV</t>
  </si>
  <si>
    <t>xã Mùn Chung; Tỏa Tình; Mường Mùn; Quài Nưa</t>
  </si>
  <si>
    <t>Ban AMB</t>
  </si>
  <si>
    <t>Quyết định số  5425/QĐ-BCT ngày 02/08/2013 của Bộ Công Thương</t>
  </si>
  <si>
    <t>Đường từ xã Pú Xi- bản Hát Láu</t>
  </si>
  <si>
    <t>xã Pú Xi</t>
  </si>
  <si>
    <t>Sửa chữa đường trung tâm xã Ta Ma- bản Phiêng Cải</t>
  </si>
  <si>
    <t>Quyết định số 18/QĐ-UBND ngày 28/03/2013 của UBND huyện Tuần Giáo</t>
  </si>
  <si>
    <t>Đường Háng Chua - bản Kể Cải</t>
  </si>
  <si>
    <t>Nước sinh hoạt trung tâm xã Nà Tòng</t>
  </si>
  <si>
    <t>Huổi Pá Xạ; xã Nà Tòng</t>
  </si>
  <si>
    <t>Nước sinh hoạt trung tâm xã Mường Khong</t>
  </si>
  <si>
    <t>bản Phai Mướng; xã Mường Khong</t>
  </si>
  <si>
    <t>Đường Quốc lộ 279-bản Vánh III</t>
  </si>
  <si>
    <t>Quốc lộ 279-bản Vánh III; xã Chiềng Đông</t>
  </si>
  <si>
    <t>Đường quốc lộ 279-bản Hiệu</t>
  </si>
  <si>
    <t>xã Chiềng Sinh</t>
  </si>
  <si>
    <t>Thủy lợi Nậm Chăn</t>
  </si>
  <si>
    <t>xã Chiềng Đông</t>
  </si>
  <si>
    <t>Quyết định số 1025/QĐ-UBND ngày 13/12/2013 của UBND tỉnh Điện Biên</t>
  </si>
  <si>
    <t>Đường từ bản Mu- bản Cưởm</t>
  </si>
  <si>
    <t>Đường từ bản Xuân Tươi - bản Hỏm</t>
  </si>
  <si>
    <t>bản Xuân Tươi-bản Hỏm; xã Mường Mùn</t>
  </si>
  <si>
    <t>Sửa chữa đường bản Huổi Khạ- Pú Piến xã Mường Mùn</t>
  </si>
  <si>
    <t>bản Huổi Khạ- Pú Piến; xã Mường Mùn</t>
  </si>
  <si>
    <t>Nắn suối và TDC thị trấn Tuần Giáo giai đoạn 2</t>
  </si>
  <si>
    <t>Quyết định Số 1259/QĐ- UBND ngày 30/12/2013 của UBND huyện Tuần Giáo</t>
  </si>
  <si>
    <t>Lưới điện Nông thôn</t>
  </si>
  <si>
    <t>các xã</t>
  </si>
  <si>
    <t>Điện lực Điện Biên</t>
  </si>
  <si>
    <t>Quyết định số 802/QĐ-UBND ngày 22/10/2014 của UBND tỉnh Điện Biên</t>
  </si>
  <si>
    <t>Nước sinh hoạt Chiềng Đông</t>
  </si>
  <si>
    <t>Khu tái định cư bãi số 3 thuộc Dự án đầu tư di chuyển dân cư nơi nguy cơ sạt lở cao, đời sống ĐBKK thuộc các bản Hua Mức 1, Hua Mức 2, Pú Si 2 định cư tại bản Hua Mức 2, xã Mường Mùn, huyện Tuần Giáo:</t>
  </si>
  <si>
    <t>Bản Hua Mức II (xã Pú Xi)</t>
  </si>
  <si>
    <t>Khu đất đấu giá trung tâm xã Quài Nưa</t>
  </si>
  <si>
    <t>Quyết định số 51/QĐ-UBND ngày 10/06/2014 của UBND huyện Tuần Giáo</t>
  </si>
  <si>
    <t>Thu hồi bổ sung thủy lợi Nậm Mu</t>
  </si>
  <si>
    <t>xã Rạng Đông</t>
  </si>
  <si>
    <t>Trạm truyền tải điện năng</t>
  </si>
  <si>
    <t>Khu Tái định cư thị trấn</t>
  </si>
  <si>
    <t>Đã xác định giá cụ thể</t>
  </si>
  <si>
    <t>Khu đấu giá đất trung tâm xã Chiềng Đông</t>
  </si>
  <si>
    <t>Khu đất bản Pon Ban xã Quài Tở</t>
  </si>
  <si>
    <t>Khu đất Khối Thắng Lợi thị trấn Tuần Giáo</t>
  </si>
  <si>
    <t xml:space="preserve">Tổ chức phát triển quỹ đất </t>
  </si>
  <si>
    <t>Khu đất Khối Trường Xuân, thị trấn Tuần Giáo</t>
  </si>
  <si>
    <t>Xây dựng Cơ sở hạ tầng khu tái định cư</t>
  </si>
  <si>
    <t>Thủy điện Long Tạo</t>
  </si>
  <si>
    <t>xã Pú Xi, huyện TG; xã Huổi Mí, huyện Mường Chà</t>
  </si>
  <si>
    <t>Văn bản số 117/HĐND-KTNS ngày 9/7/2015</t>
  </si>
  <si>
    <t>Công ty TNHH tập đoàn BITEXCO</t>
  </si>
  <si>
    <t xml:space="preserve">Giấy chứng nhận đầu tư số 62121000017/GCNĐC 01/62/1 chứng nhận lần đầu ngày 11/12/2008; </t>
  </si>
  <si>
    <t>Thủy điện Nậm Pay</t>
  </si>
  <si>
    <t>xã Nà Tòng, huyện Tuần Giáo</t>
  </si>
  <si>
    <t>Tổng công ty điện lực miền Bắc</t>
  </si>
  <si>
    <t>Giấy chứng nhận đầu tư điều chỉnh số 62121000006/GCNĐC/62/1 chứng nhận thay đổi lần thứ 03 ngày 5/8/2014</t>
  </si>
  <si>
    <t>Thủy điện Nậm Mu</t>
  </si>
  <si>
    <t>xã Mường Mùn, huyện Tuần Giáo</t>
  </si>
  <si>
    <t>Công ty cổ phần thủy điện Sodic Điện Biên</t>
  </si>
  <si>
    <t>Giấy chứng nhận đầu tư số 62121000089/CNĐC 1/62/1 điều chỉnh thay đổi lần thứ 1 ngày 29/05/2015</t>
  </si>
  <si>
    <t>Trạm dừng nghỉ đèo Pha Đin</t>
  </si>
  <si>
    <t>xã Tỏa Tình, huyện Tuần Giáo</t>
  </si>
  <si>
    <t>Văn bản số 158/HĐND-KTNS ngày 7/9/2015</t>
  </si>
  <si>
    <t>Sở Giao thông vận tải tỉnh Điện Biên</t>
  </si>
  <si>
    <t>Tờ trình số 552/TTr-UBND ngày 29/6/2015 của UBND huyện Tuần Giáo</t>
  </si>
  <si>
    <t>Trùng NQ88</t>
  </si>
  <si>
    <t>Dự án mở rộng và cải tạo lưới điện nông thôn vùng sâu, vùng xa huyện Tuần Giáo</t>
  </si>
  <si>
    <t>thị trấn và các xã, huyện Tuần Giáo</t>
  </si>
  <si>
    <t>Công ty Điện lực Điện Biên</t>
  </si>
  <si>
    <t>Quyết định số 1976/QĐ-EVN NPC ngày 15/9/2011 của Tổng công ty Điện lực Miền Bắc</t>
  </si>
  <si>
    <t>Xây dựng đập đầu mối, Nhà máy và khu lán trại công trình thủy điện Long Tạo</t>
  </si>
  <si>
    <t>Xã Pú Xi, huyện Tuần Giáo</t>
  </si>
  <si>
    <t>II</t>
  </si>
  <si>
    <t>Năm 2016</t>
  </si>
  <si>
    <t>Dự án cấp điện nông thôn từ lưới điện quốc gia tỉnh Điện Biên giai đoạn 2014-2020</t>
  </si>
  <si>
    <t>các xã: Pú Nhung, Quài Cang, Quài Nưa, Quài Tở, Chiềng Đông, Chiềng Sinh, Pú Xi</t>
  </si>
  <si>
    <t>Nghị Quyết 395/NQ-HĐND ngày 11/12/2015</t>
  </si>
  <si>
    <t>Sở Công thương</t>
  </si>
  <si>
    <t>Quyết định số 802/QĐ-UBND ngày 22/10/2014 của UBND tỉnh</t>
  </si>
  <si>
    <t>Phúc lợi công cộng và đường nội bộ, công trình phúc lợi công cộng khu tái định cư Phiêng Xanh</t>
  </si>
  <si>
    <t>Xã Nà Tòng huyện Tuần Giáo</t>
  </si>
  <si>
    <t>Quyết định số 675/QĐ-UBND ngày 8/7/2015 của UBND tinh</t>
  </si>
  <si>
    <t>Nhà văn hóa, sân thể thao xã Phình Sáng</t>
  </si>
  <si>
    <t>Xã Phình Sáng huyện Tuần Giáo</t>
  </si>
  <si>
    <t>Ban QLDA huyện TG</t>
  </si>
  <si>
    <t>Quyết định số 120/QĐ-UBND ngày 30/10/2015 của UBND huyện Tuần Giáo</t>
  </si>
  <si>
    <t>Xây dựng Nhà máy thủy điện Long Tạo (công trình phụ trợ, lán trại, bãi chứa vật liệu, nhà điều hành ban quản lý dự án…)</t>
  </si>
  <si>
    <t xml:space="preserve">Giấy chứng nhận đầu tư số 62121000017/GCNĐC 01/62/1 chứng nhận lần đầu ngày 11/12/2008 của UBND tỉnh; </t>
  </si>
  <si>
    <t>Đường BT từ QL 279-bản Vánh 3 xã Chiềng Sinh</t>
  </si>
  <si>
    <t>Ban quản lý dự án huyện Tuần Giáo</t>
  </si>
  <si>
    <t>Quyết định số 290/QĐ-UBND ngày 29/5/2015 của UBND huyện Tuần Giáo</t>
  </si>
  <si>
    <t>Đường Xuân Tươi - bản Hỏm xã Mường Mùn</t>
  </si>
  <si>
    <t xml:space="preserve">Xã Mường Mùn </t>
  </si>
  <si>
    <t>Đường vào bản Phiêng phi xã Pú Nhung</t>
  </si>
  <si>
    <t>xã Pú Nhung</t>
  </si>
  <si>
    <t>Kè Chống sói lở khu dân cư khối Sơn Thủy, Sơn Thủy thị trấn Tuần Giáo</t>
  </si>
  <si>
    <t xml:space="preserve">Thị trấn Tuần Giáo </t>
  </si>
  <si>
    <t>Quyết định số 114/QĐ-UBND ngày 29/10/2014 của UBND huyện Tuần Giáo</t>
  </si>
  <si>
    <t>Dự án cải tạo nâng cấp QL 6 đoạn Tuần Giáo - Lai Châu (Km405+300-Km501</t>
  </si>
  <si>
    <t>huyện Tuần Giáo, Mường Chà, thị xã Mường Lay</t>
  </si>
  <si>
    <t>Sở Giao thông vận tải</t>
  </si>
  <si>
    <t>Quyết định số 2227/QĐ-BGTVT ngày 31/7/2008 của Bộ Giao thông vận tải</t>
  </si>
  <si>
    <t>Nhà đa năng trường THPT Tuần Giáo</t>
  </si>
  <si>
    <t>Nghị Quyết 17/NQ-HĐND ngày 4/8/2016</t>
  </si>
  <si>
    <t>Quyết định số 1466/QĐ-SGDĐT ngày 20/11/2015 của Sở Giáo dục và Đào tạo tỉnh Điện Biên về việc phê duyệt báo cáo kinh tế kỹ thuật và kế hoạch lựa chọn nhà thầu công trình: Nhà đa năng trường THPT Tuần Giáo</t>
  </si>
  <si>
    <t>Cải tạo nâng cấp Trường  phổ thông DTNT THPT Tuần Giáo</t>
  </si>
  <si>
    <t>Quyết định số 1218/QĐ-SGDĐT ngày 21/10/2011 của Sở Giáo dục và Đào tạo tỉnh Điện Biên về việc phê duyệt báo cáo kinh tế - kỹ thuật xây dựng công trình: Cải tạo, nâng cấp trường DTNT THPT huyện Tuần Giáo</t>
  </si>
  <si>
    <t>Nhà văn hóa bản Co Đứa</t>
  </si>
  <si>
    <t>Quyết định số 300/QĐ-UBND ngày 6/5/2016 của UBND huyện Tuần Giáo về việc phân bổ chi tiết kế hoạch vốn bổ sung có mục tiêu từ NSTW cho huyện Tuần Giáo năm 2016, thực hiện chương trình mục tiêu quốc gia</t>
  </si>
  <si>
    <t xml:space="preserve">Đường giao thông từ bản Cộng đến bản Phang </t>
  </si>
  <si>
    <t>Điểm trường mầm non Hua Mức 2</t>
  </si>
  <si>
    <t xml:space="preserve">Đường giao thông từ ngã ba Pa Cá đến bản Nậm Cá </t>
  </si>
  <si>
    <t xml:space="preserve">Đường giao thông bản Yên - Thẳm Xả </t>
  </si>
  <si>
    <t xml:space="preserve">Đường dân sinh ngầm tràn liên hợp bản Nong Tóng </t>
  </si>
  <si>
    <t>Nhà Ban giám hiệu và công trình phụ trợ trường mầm non xã Pú Xi</t>
  </si>
  <si>
    <t>Quyết định 300/QĐ-UBND ngày 6/5/2016 của UBND huyện Tuần Giáo về việc phân bổ chi tiết kế hoạch vốn bổ sung có mục tiêu từ NSTW cho huyện Tuần Giáo năm 2016, thực hiện chương trình mục tiêu quốc gia</t>
  </si>
  <si>
    <t>Đường từ Quốc lộ 6 - Bản Cong, xã Quài Cang</t>
  </si>
  <si>
    <t>Đường bản Lồng - bản Tỏa Tình xã Tỏa Tình</t>
  </si>
  <si>
    <t>Quyết định số 1236/QĐ-UBND ngày 30/12/2015 của UBND huyện Tuần Giáo về việc giao chỉ tiêu phát triển kinh tế - xã hội và vốn đầu tư phát triển thuộc nguồn cấn đối ngân sách địa phương năm 2016 - Huyện Tuần Giáo</t>
  </si>
  <si>
    <t>Xây dựng trạm giao thông đường thủy sông Nậm Mức xã Pú Xi</t>
  </si>
  <si>
    <t>Điện sinh hoạt bản Bon A (Điểm dân cư Noong Bả) xã Rạng Đông</t>
  </si>
  <si>
    <t>Quyết định số 145/QĐ-UBND ngày 08/12/2015 của UBND huyện Tuần Giáo về việc phê duyệt báo cáo kinh tế kỹ thuật xây dựng công trình: Điện sinh hoạt bản Bon A (Điểm dân cư Nông Bả) xã Rạng Đông, huyện Tuần Giáo</t>
  </si>
  <si>
    <t>Điện sinh hoạt bản Hồng Lực và khu Pa Cá xã Nà Sáy</t>
  </si>
  <si>
    <t>xã Nà Sáy</t>
  </si>
  <si>
    <t>Quyết định số 144/QĐ-UBND ngày 08/12/2015 của UBND huyện Tuần Giáo về việc phê duyệt báo cáo kinh tế kỹ thuật xây dựng công trình: Điện sinh hoạt bản Hồng Lực và khu Pa Cá xã Nà Sáy, huyện Tuần Giáo</t>
  </si>
  <si>
    <t>Sửa chữa đường Mường Khong - Huổi Môm</t>
  </si>
  <si>
    <t>Quyết định số 1386/QĐ-UBND ngày 14/12/2015 của UBND tỉnh Điện Biên về việc giao chỉ tiêu phát triển kinh tế - xã hội và vốn đầu tư phát triển nguồn cân đối ngân sách địa phương năm 2016 - Tỉnh Điện Biên</t>
  </si>
  <si>
    <t>Xây dựng CSHT khu đất khối Trường Xuân + khối Thắng Lợi phục vụ công tác đấu giá QSD đất</t>
  </si>
  <si>
    <t>,</t>
  </si>
  <si>
    <t>Trường THCS Chiềng Đông xã Chiềng Đông</t>
  </si>
  <si>
    <t>Xã 
Chiềng Đông</t>
  </si>
  <si>
    <t>Quyết định số 401/QĐ-UBND ngày 30/3/2016 của UBND tỉnh Điện Biên về chủ trương đầu tư dự án trường THCS Chiềng Đông, huyện Tuần Giáo</t>
  </si>
  <si>
    <t>Trường mầm non An Bình</t>
  </si>
  <si>
    <t>Quyết định số 1386/QĐ-UBND ngày 14/12/2015 của UBND tỉnh Điện Biên về việc giao chỉ tiêu phát triển kinh tế - xã hội và vốn đầu tư phát triển nguồn cân đối ngân sách địa phương năm 2016 tỉnh Điện Biên</t>
  </si>
  <si>
    <t>Trường phổ thông dân tộc bán trú THCS Pú Xi</t>
  </si>
  <si>
    <t>Quyết định số 67/QĐ-PGDĐT ngày 02/5/2016
 của PGDĐT Tuần Giáo V/v phê duyệt nhiệm vụ xây dựng trường PTDTBT THCS Pú Xi</t>
  </si>
  <si>
    <t>Trường mầm non Mùn Chung</t>
  </si>
  <si>
    <t>Quyết định số 118/QĐ-UBND
 ngày 25/01/2016 của UBND tỉnh Điện Biên về Thông báo danh mục và hạn mức vốn …thuộc đề án KCH trường học</t>
  </si>
  <si>
    <t>Mở rộng trường THCS Mường Khong</t>
  </si>
  <si>
    <t>xã Mường Khong</t>
  </si>
  <si>
    <t>Quyết định số 521/QĐ-UBND
 ngày 11/4/2016 của UBND tỉnh Điện Biên V/v Phê duyệt kế hoạch lựa chọn nhà thầu dự án trường THCS Khong Hin</t>
  </si>
  <si>
    <t>Trường THCS và THPT Quài Tở</t>
  </si>
  <si>
    <t>Quyết định số360/QĐ-UBND ngày 25/3/2016 của UBND tỉnh Điện Biên về chủ trương đầu tư dự án: Trường THCS và THPT Quài Tở, huyện Tuần Giáo, tỉnh Điện Biên</t>
  </si>
  <si>
    <t>Tượng đài thanh niên xung phong và trạm dừng nghỉ trên Quốc lộ 6</t>
  </si>
  <si>
    <t>Quyết định số 409/QĐ-UBND ngày 30/3/2016 của UBND tỉnh về việc phê duyệt nhiệm vụ thiết kế và dự toán quy hoạch chi tiết, tỷ lệ 1/500 khu đất xây dựng Tượng đài thanh niên xung phong và trạm dừng nghỉ trên Quốc lộ 6</t>
  </si>
  <si>
    <t>Đường Nậm Din-Háng Khúa</t>
  </si>
  <si>
    <t>Quyết định số 426/QĐ-UBND ngày 30/3/2016 của UBND tỉnh Điện Biên về chủ trương đầu tư dự án đường giao thông Nậm Din - Háng Khúa, xã Phình Sáng, huyện Tuần Giáo</t>
  </si>
  <si>
    <t>Đường Phình Sáng-Khua Trá</t>
  </si>
  <si>
    <t>Quyết định số 198/QĐ-UBND ngày 19/02/2016 của UBND tỉnh Điện Biên về chủ trương đầu tư dự án đường giao thông Phình Sáng - Khua Trá, xã Phình Sáng, huyện Tuần Giáo</t>
  </si>
  <si>
    <t>Kè sạt lở bản Bình Minh</t>
  </si>
  <si>
    <t>Quyết định số 192/QĐ-UBND ngày 17/02/2016 của UBND tỉnh Điện Biên về việc phân bổ kinh phí hỗ trợ của Trung ương theo QĐ số 02/QĐ-TTg ngày 04/1/2016 của Thủ tường Chính phủ cho huyện Tuần Giáo khắc phục hậu quả thiên tai</t>
  </si>
  <si>
    <t>Kè sạt lở khu dân cư trung tâm xã Chiềng Sinh</t>
  </si>
  <si>
    <t xml:space="preserve">Khu đấu giá bản Chấng </t>
  </si>
  <si>
    <t>Quyết định số 228/QĐ-UBND ngày 07/4/2014 của UBND tỉnh</t>
  </si>
  <si>
    <t>Khu đấu giá khối Sơn Thủy</t>
  </si>
  <si>
    <t>III</t>
  </si>
  <si>
    <t>Năm 2017</t>
  </si>
  <si>
    <t>Dự án Thủy điện Mùn Chung 2</t>
  </si>
  <si>
    <t>Nghị quyết số 44/NQ-HĐND ngày 10/12/2016</t>
  </si>
  <si>
    <t>Văn bản số 7548/BCT-TCNL ngày 15/8/2016 của Bộ Công thương về việc bổ sung quy hoạch các dự án thủy điện Mùn Chung 2 và Mường Tùng thuộc tỉnh Điện Biên; Bản cam kết tài trợ vốn đầu tư dự án thủy điện Mùn Chung 2 trong năm 2017 của Ngân hàng TMCP đầu tư và phát triển Việt Nam chi nhánh Điện Biên</t>
  </si>
  <si>
    <t>Xây dựng trụ sở Kho bạc nhà nước huyện Tuần Giáo</t>
  </si>
  <si>
    <t>Quyết định số 189/QĐ-BTC ngày 27/01/2016 của Bộ Tài chính về việc phê duyệt chủ trương đầu tư các dự án đầu tư xây dựng khởi công giai đoạn 2016-2020 thuộc hệ thống Kho bạc nhà nước</t>
  </si>
  <si>
    <t>Dự án xây cầu dân sinh - dự án LRAMP trên địa bàn huyện Tuần Giáo</t>
  </si>
  <si>
    <t xml:space="preserve">Quyết định số 622/QĐ-BGTVT ngày 2/3/2016 của Bộ Giao thông vận tải về phê duyệt dự án đầu tư xây dựng cầu dân sinh và quản lý tài sản đường địa phương LRAMP </t>
  </si>
  <si>
    <t>Đường từ bản Phiêng Pẻn - bản Co Củ, xã Mùn Chung</t>
  </si>
  <si>
    <t>Nghị quyết số: 63/NQ-HĐND ngày 13/7/2017</t>
  </si>
  <si>
    <t>Căn cứ Quyết định số 43/QĐ-UBND  ngày 30/03/2017 của UBND huyện Tuần Giáo về việc phê duyệt báo cáo đề xuất chủ trương đầu tư dự án Đường từ bản Phiêng Pẻn - bản Co Củ, xã Mùn Chung</t>
  </si>
  <si>
    <t>Đường liên bản Pậu + bản Món + bản Hới Trong tái định cư xã Quài Tở</t>
  </si>
  <si>
    <t>Căn cứ Quyết định số 425/QĐ-UBND ngày 30/03/2016  của Ủy ban nhân dân  tỉnh Điện Biên về chủ chương đầu tư dự án Đường liên bản Pậu + bản Món + bản Hới Trong tới khu định cư xã Quài Tở</t>
  </si>
  <si>
    <t>Đường Mường Khong - Hua Sát, xã Mường Khong</t>
  </si>
  <si>
    <t>Quyết định số 457/QĐ-UBND ngày 25/5/2017 của UBND tỉnh Điện Biên về việc phân bổ chi tiết kế hoạch vốn đầu tư phát triển Chương trình mục tiêu quốc gia, tỉnh Điện Biên năm 2017.</t>
  </si>
  <si>
    <t>Đường QL 6 - bản Lọng Lươm</t>
  </si>
  <si>
    <t>Quyết định số 1303/QĐ-UBND ngày 31/12/2016 của UBND huyện Tuần Giáo. Về việc giao danh mục và vốn đầu tư phát triển từ nguồn cân đối ngân sách địa phương</t>
  </si>
  <si>
    <t>Đường QL6 đi bản Ngúa Ngoài</t>
  </si>
  <si>
    <t>Đường QL 279 - Co Muông, Co Sáng</t>
  </si>
  <si>
    <t>Đường giao thông bản Hán - bản Chạng</t>
  </si>
  <si>
    <t>Quyết định số 61/QĐ-UBND ngày 12/04/2017 của UBND huyện Tuần Giáo. Về phê duyệt báo cáo kinh tế kỹ thuật đầu tư xây dựng công trình Đường giao thông bản Háng - bản Chạng</t>
  </si>
  <si>
    <t>Đường bản Ta - bản Pậu</t>
  </si>
  <si>
    <t>Quyết định số 14/QĐ-UBND ngày 06/01/2017 của UBND huyện Tuần Giáo. Về điều chỉnh danh mục và vốn đầu tư phát triển nguồn cân đối ngân sách địa phương năm 2017 huyện Tuần Giáo</t>
  </si>
  <si>
    <t>Xây dựng cơ sở hạ tầng khu đất đấu giá QSD đất khu Dưỡng Lão khối Tân Tiến</t>
  </si>
  <si>
    <t>Quyết định sô 66/QĐ-UBND ngày 22/03/2017 của UBND huyện Tuần Giáo về việc phê duyệt báo cáo kinh tế kỹ thuật xây dựng công trình: xây dựng cơ sở hạ tầng khu đất đấu giá QSD đất khu đất Dưỡng Lão khối Tân Tiến</t>
  </si>
  <si>
    <t>Xây dựng cơ sở hạ tầng khu đất đấu giá QSD đất khu đất đội thuế xã Mùn Chung</t>
  </si>
  <si>
    <t>Quyết định số 1303/QĐ-UBND ngày 31/12/2016 của UBND huyện Tuần Giáo về việc giao danh mục và vốn đầu tư phát triển từ nguồn cân đối ngân sách địa phương năm 2017 của huyện Tuần Giáo</t>
  </si>
  <si>
    <t>Xây dựng cơ sở hạ tầng khu đất đấu giá QSD đất khu đất trụ sở xã Quài Nưa (Cũ)</t>
  </si>
  <si>
    <t>Quyết định số 21/QĐ-UBND ngày 27/02/2017 của UBND huyện Tuần Giáo về việc phê duyệt báo cáo kinh tế kỹ thuật cây dựng công trình: Xây dựng cơ sở hạ tầng khu đất đấu giá QSD đất khu đất trụ sở xã Quài Nưa (Cũ)</t>
  </si>
  <si>
    <t>Xây dựng cơ sở hạ tầng khu đất đấu giá QSD đất khu đất trạm bảo vệ thực vật xã Quài Cang</t>
  </si>
  <si>
    <t>Công văn số 831/UBND-KTN ngày 28/03/2017 của UBND tỉnh Điện Biên. Về việc xử lý diện tích đất các tổ chức đang quản lý sử dụng trên địa bàn huyện Tuần Giáo.</t>
  </si>
  <si>
    <t>San nền nhà văn hóa, sân thể thao xã Quài Nưa</t>
  </si>
  <si>
    <t xml:space="preserve">Quyết định 64/QĐ-UBND ngày 07/12/2016 của UBND huyện Tuần Giáo về việc phê duyệt báo cáo áo kinh tế kỹ thuật xây dựng công trình: San nền nhà văn hóa, sân thể thao xã Quài Nưa </t>
  </si>
  <si>
    <t>Đường + san nền khu trung tâm xã Phình Sáng</t>
  </si>
  <si>
    <t>Đường + san nền khu trung tâm xã Tỏa Tình</t>
  </si>
  <si>
    <t>Quyết định số 46/QĐ-UBND ngày 24/03/2017 của UBND huyện Tuần Giáo. Về phê duyệt báo cáo kinh tế kỹ thuật đầu tư xây dựng công trình Đường + san nền khu trung tâm xã Tỏa Tình</t>
  </si>
  <si>
    <t>Trường THCS xã Pú Xi</t>
  </si>
  <si>
    <t>Thủy lợi bản Có xã Quài Tở</t>
  </si>
  <si>
    <t>Sữa chữa, nâng cấp thủy lợi bản Lói, bản Ngúa xã Quài Tở</t>
  </si>
  <si>
    <t>Quyết định số 14/QĐ - UBND ngày 06/01/2017 về việc điều chỉnh, bổ sung danh mục và vốn đầu tư phát triển từ ngồn cân đối ngân sách địa phương năm 2017- huyện Tuần Giáo</t>
  </si>
  <si>
    <t>Sữa chữa nâng cấp thủy lợi  Pom Sinh xã Chiềng Đông</t>
  </si>
  <si>
    <t>Quyết định số 1303/QĐ - UBND ngày 31/12/2016 về việc giao danh mục và vốn đầu tư phát triển từ ngồn cân đối ngân sách địa phương năm 2017- huyện Tuần Giáo</t>
  </si>
  <si>
    <t>KCH kênh nội đồng bản Băng, bản Sản xã Quài Tở</t>
  </si>
  <si>
    <t>KCH kênh nội đồng bản Ban, bản Món xã Quài Tở</t>
  </si>
  <si>
    <t>Thủy lợi Huổi Pháy bản Ban</t>
  </si>
  <si>
    <t>Văn bản điều chỉnh, bổ sung danh mục và vốn đầu tư phát triển từ ngồn cân đối ngân sách địa phương năm 2017- huyện Tuần Giáo</t>
  </si>
  <si>
    <t>Trụ sở xã Chiềng Sinh, huyện Tuần Giáo</t>
  </si>
  <si>
    <t>Quyết định 1352/QĐ-UBND ngày 28/10/2016 của UBND tỉnh Điện Biên về việc phê duyệt báo cáo KTKT đầu tư xây dựng công trình: Trụ sở xã Chiềng Sinh huyện Tuần Giáo.</t>
  </si>
  <si>
    <t>Nhà lớp học các trường mầm non Hoa Ban, Quài Nưa, Pú Xi huyện Tuần Giáo</t>
  </si>
  <si>
    <t>xã Quài Nưa, Pú Xi, Quài Tở</t>
  </si>
  <si>
    <t>Quyết định số 253/QĐ-UBND ngày 31/3/2017 của UBND tỉnh Điện Biên. Về phê duyệt chủ trương đầu tư dự án Nhà lớp học các trường mầm non Hoa Ban, Quài Nưa, Pú Xi huyện Tuần Giáo</t>
  </si>
  <si>
    <t>Nhà lớp học các trường mầm non Phình Sáng, Ta Ma, Quài Cang huyện Tuần Giáo</t>
  </si>
  <si>
    <t>xã Phình Sáng, Ta Ma, Quài Cang</t>
  </si>
  <si>
    <t>Quyết định số 254/QĐ-UBND ngày 31/3/2017 của UBND tỉnh Điện Biên. Về phê duyệt chủ trương đầu tư dự án Nhà lớp học các trường mầm non Hoa Ban, Quài Nưa, Pú Xi huyện Tuần Giáo</t>
  </si>
  <si>
    <t>Nhà lớp học các trường PTDTBT tiểu học Rạng Đông, Tênh Phông; Các trường tiểu học Khong Hin, Mùn Chung, Nậm Mức, Nà Tòng huyện Tuần Giáo</t>
  </si>
  <si>
    <t>xã Nà Tòng</t>
  </si>
  <si>
    <t>Quyết định số 255/QĐ-UBND ngày 31/3/2017 của UBND tỉnh Điện Biên. Về phê duyệt chủ trương đầu tư dự án Nhà lớp học các trường mầm non Hoa Ban, Quài Nưa, Pú Xi huyện Tuần Giáo</t>
  </si>
  <si>
    <t>Nước sinh hoạt bản Ten Cá xã Quài Cang</t>
  </si>
  <si>
    <t>Quyết định số 1495/QĐ-UBND ngày 25/12/2015 của UBND tỉnh Điện Biên về việc phê duyệt chủ trương đầu tư dự án công trình nước sinh hoạt bản Ten Cá xã Quài Cang</t>
  </si>
  <si>
    <t>Trạm y tế xã Quài Cang, huyện Tuần Giáo</t>
  </si>
  <si>
    <t>Quyết định số 1320/QĐ-UBND ngày 27/10/2016 của UBND tỉnh Điện Biên về việc phê báo cáo kinh tế kỹ thuật xây dựng công trình: Trạm y tế xã Quài Cang, huyện Tuần Giáo</t>
  </si>
  <si>
    <t>Quyết định số 441/QĐ-UBND ngày 19/05/2017 của UBND tỉnh Điện Biên về việc điều chỉnh chủ trương đầu tư dự án: Nhà máy thủy điện Long Tạo</t>
  </si>
  <si>
    <t>Quyết định số 04/2012/QĐ-HĐQT-NH1 Ngày 05/06/2012 của Hội Đồng Quản trị Công ty Cổ phần Đầu tư Thủy điện ANPHA. Về việc phê duyệt dự án đầu tư xây dựng công trình thủy điện Nậm Hóa 1 xã Mường Bán huyện Thuận Châu tỉnh Sơn La</t>
  </si>
  <si>
    <t>Đường từ bản Hán đi bản Phủ</t>
  </si>
  <si>
    <t>Văn bản số 441/UBDT-VP 135 của Uỷ ban dân tộc ngày 17/5/2017 về việc triển khai thực hiện nguồn vốn viện trợ bổ sung của Chính phủ Ai len cho các xã ĐBKK thuộc CT135 năm tài khoá 2016</t>
  </si>
  <si>
    <t>Thuỷ lợi bản Giáng</t>
  </si>
  <si>
    <t>Nâng cấp SC Công trình cấp NSH trung tâm xã Quài Nưa và các bản lân cận huyện Tuần Giáo</t>
  </si>
  <si>
    <t>Văn số 7194/BNN-TCTL ngày 25/8/2016 của Bộ Nông nghiệp và Phát triển nông thôn về việc chủ trương đầu tư chương trình mở rộng quy mô vệ sinh và nước sạch nông thôn dựa trên kết quả tại 21 tỉnh, vay vốn WB</t>
  </si>
  <si>
    <t>Dự án xây dựng Chợ thị trấn Tuần Giáo, huyện Tuần Giáo</t>
  </si>
  <si>
    <t>Thông báo số 270-TB/TU ngày 19/5/2017 của Ban Thường vụ Tỉnh ủy về chủ trương đầu tư Dự án xây dựng Chợ thị trấn Tuần Giáo, huyện Tuần Giáo, tỉnh Điện Biên</t>
  </si>
  <si>
    <t>IV</t>
  </si>
  <si>
    <t>Năm 2018</t>
  </si>
  <si>
    <t>Trạm y tế xã Nà Tòng</t>
  </si>
  <si>
    <t>Nghị quyết số: 81 /NQ-HĐND ngày   09/12/2017</t>
  </si>
  <si>
    <t xml:space="preserve">           </t>
  </si>
  <si>
    <t>Quyết định số 1564/QĐ-UBND ngày 31/12/2015 về việc phê duyệt chủ trương đầu tư dự án Trạm y tế xã Nà Tòng</t>
  </si>
  <si>
    <t>Nhà lớp học tại điểm trường Mầm non Hoa Hồng</t>
  </si>
  <si>
    <t>Quyết định số 1350/QĐ-UBND ngày 18/10/2017 về việc phê duyệt chủ trương đầu tư dự án Nhà lớp học sử dụng khoản viện trợ không hoàn lại của Chính Phủ Trung Quốc tại điểm trường Hoa Hồng, trường Mầm non thị trấn Tuần Giáo, huyện Tuần Giáo</t>
  </si>
  <si>
    <t>Hỗ trợ đền bù giải phòng mặt bằng San nền trường THCS xã Nà Sáy</t>
  </si>
  <si>
    <t>Quyết định số 148a/QD-UBND ngày 18/8/2017 của UBND huyện Tuần Giáo v/v phê duyệt báo cáo kinh tế kỹ thuật đầu tư xây dựng công trình: Hỗ trợ đền bù giải phòng mặt bằng San nền trường THCS xã Nà Sáy, huyện Tuần Giáo</t>
  </si>
  <si>
    <t>Trường THCS xã Chiềng Đông</t>
  </si>
  <si>
    <t>Quyết định số 1493/QĐ-UBND của UBND tỉnh Điện Biên ngày 29/11/2016 về việc phê duyệt dự án đầu tư xây dựng công trình trường THCS Chiềng Đông</t>
  </si>
  <si>
    <t xml:space="preserve">Xây dựng cơ sở hạ tầng khu đấu giá QSD khu đất lò gạch bản Chấng, xã Quài Tở </t>
  </si>
  <si>
    <t>Quyết định số 28/QĐ-UBND ngày 10/3/2017 về việc phê duyệt báo cáo kinh tế kỹ thuật xây dựng công trình</t>
  </si>
  <si>
    <t>Trụ sở xã Ta Ma</t>
  </si>
  <si>
    <t>Quyết định số 1455/QĐ-UBND ngày 17/11/2016 của UBND tỉnh Điện Biên về việc phê duyệt báo cáo kinh tế kỹ thuật đầu tư xây dựng công trình trụ sở xã Ta Ma</t>
  </si>
  <si>
    <t>Các xã</t>
  </si>
  <si>
    <t>Quyết định số 802/QĐ-UBND ngày 22/10/2014 của UBND tỉnh Điện Biên về việc phê duyệt dự án cấp điện nông thôn từ lưới điện quốc gia tỉnh Điện Biên giai đoạn 2014-2020</t>
  </si>
  <si>
    <t>Đường QL6 - bản Cạn</t>
  </si>
  <si>
    <t>xã Quài Cang</t>
  </si>
  <si>
    <t>Nghị quyết số: 88/NQ-HĐND ngày 20/7/2018</t>
  </si>
  <si>
    <t>Quyết định số 1228/QĐ-UBND ngày 11/12/2017 của UBND tỉnh về việc ban hành kế hoạch đầu tư công trung hạn vốn Ngân sách nhà nước vốn TPCP tỉnh Điện Biên giai đoạn 206-2020 (điều chỉnh) và kế hoạch đầu tư công vốn NSNN, vốn TPCP năm 2018; Quyết định số 1538/QĐ-UBND ngày 30/12/2017 của UBND huyện Tuần Giáo về việc giao danh mục đầu tư công vốn ngân sách nhà nước; vốn trái phiếu chính phủ  và vốn ngân sách huyện Tuần Giáo năm 2018</t>
  </si>
  <si>
    <t>Đường bản Sái Ngoài - Sái Trong</t>
  </si>
  <si>
    <t>Đường QL6 - bản Cắm</t>
  </si>
  <si>
    <t>Đường bản Sáng - bản Cưởm</t>
  </si>
  <si>
    <t>Đường từ bản Nong Giáng - Mạ Khúa</t>
  </si>
  <si>
    <t>xã Quài Nưa</t>
  </si>
  <si>
    <t>Sửa chữa đường bản Bó - bản Nôm - bản Chăn xã Chiềng Đông</t>
  </si>
  <si>
    <t>xã Chiềng Đông</t>
  </si>
  <si>
    <t>Đường giao thông từ bản Sáng - bản Ten Cá</t>
  </si>
  <si>
    <t>B1 mặt đường, kè chắn đất đường từ QL 279 đi Bản Hới (Địa phận Bản Ban, Bản Hới), xã Quài Tở</t>
  </si>
  <si>
    <t>Nhà văn hoá bản Thín B, xã Mường Thín</t>
  </si>
  <si>
    <t>xã Mường Thín</t>
  </si>
  <si>
    <t>Đường + ngầm khối Tân Tiến đến bản Chiềng An</t>
  </si>
  <si>
    <t>Đang thực hiện</t>
  </si>
  <si>
    <t>Điểm trường mầm non Hua Mức 2, xã Pú Xi</t>
  </si>
  <si>
    <t>Căn cứ Quyết định số 1119/QĐ-UBND ngày 30/10/2017 của UBND tỉnh Điện Biên về việc phê duyệt chủ trương đầu tư 05 dự án nhóm C quy mô nhỏ, khởi công mới năm 2018 thuộc Chương trình MTQG giảm nghèo bền vững (Chương trình 135) huyện Tuần Giáo, tỉnh Điện Biên</t>
  </si>
  <si>
    <t>Đường bản Chạng - bản Phủ</t>
  </si>
  <si>
    <t xml:space="preserve"> Xã Quài Cang</t>
  </si>
  <si>
    <t>Quyết định số 1119/QĐ-UBND ngày 30/10/2017 của UBND tỉnh Điện Biên về việc phê duyệt chủ trương đầu tư 05 dự án nhóm C quy mô nhỏ, khởi công mới năm 2018 thuộc Chương trình MTQG giảm nghèo bền vững (Chương trình 135) huyện Tuần Giáo, tỉnh Điện Biên</t>
  </si>
  <si>
    <t>Đường từ ngã ba (Tênh Phông, Huổi Anh) đến bản Huổi Anh xã Tênh Phông</t>
  </si>
  <si>
    <t xml:space="preserve">  Xã Tênh Phông</t>
  </si>
  <si>
    <t>Đường giao thông từ QL6 đến bản Lọng Hống xã Quài Nưa</t>
  </si>
  <si>
    <t xml:space="preserve"> Xã Quài Nưa</t>
  </si>
  <si>
    <t>Đường trung tâm xã Rạng Đông - bản Háng Á</t>
  </si>
  <si>
    <t>V</t>
  </si>
  <si>
    <t>Năm 2019</t>
  </si>
  <si>
    <t>Đường từ Sân vận động - huyện đội - QL6 và trận địa phòng không</t>
  </si>
  <si>
    <t>Nghị Quyết 97/NQ-HĐND ngày 07/12/2018</t>
  </si>
  <si>
    <t>Quyết định số 111/QĐ-UBND ngày 14 tháng 10 năm 2017 về việc phê duyệt Báo cáo kinh tế kỹ thuật đầu tư xây dựng công trình: Đường từ Sân vận động - Huyện đội - QL6 và Trận địa phòng không</t>
  </si>
  <si>
    <t>Đường BT nội bản Noong Luông, xã Rạng Đông</t>
  </si>
  <si>
    <t xml:space="preserve"> Quyết định số 1228/QĐ-UBND ngày 11/12/2017 của UBND tỉnh Điện Biên về việc Ban hành Kế hoạch đầu tư công trung hạn vốn Ngân sách nhà nước, vốn trái phiếu Chính phủ tỉnh Điện Biên giai đoạn 2016 – 2020 (Điều chỉnh) và Kế hoạch đầu tư công vốn Ngân sách Nhà nước, vốn trái phiếu Chính phủ năm 2018</t>
  </si>
  <si>
    <t>Đường BT nội bản Chứn xã Mường Thín</t>
  </si>
  <si>
    <t xml:space="preserve">Xã Mường Thín </t>
  </si>
  <si>
    <t>Đường QL6 - bản Lúm - bản Hốc, xã Mường Mùn</t>
  </si>
  <si>
    <t>Đường QL 279 - TT xã Pú Nhung</t>
  </si>
  <si>
    <t>Ngầm tràn bản Thẩm Mú + Thẩm Táng, xã Pú Xi</t>
  </si>
  <si>
    <t xml:space="preserve">Xã Pú Xi </t>
  </si>
  <si>
    <t xml:space="preserve"> Quyết định số 709/QĐ-UBND ngày 29/6/2018 của UBND huyện Tuần Giáo về việc bổ sung danh mục đầu tư, phân bổ vốn ngân sách huyện và vốn đấu giá quyền sử dụng đất của UBND thị trấn Tuần Giáo đã giao tại Quyết định số 1418/QĐ-UBND ngày 21/12/2017 của UBND huyện Tuần Giáo</t>
  </si>
  <si>
    <t>Đấu nối đường dây KV thủy điện Long Tạo vào lưới điện Quốc gia</t>
  </si>
  <si>
    <t>Giấy chứng nhận đầu tư thay đổi lần 4 ngày 19/4/2017 quyết định phê duyệt điều chỉnh đầu tư số 14/2017/QD-HDQT 23/2/2017</t>
  </si>
  <si>
    <t>Trường mầm non Tênh Phông</t>
  </si>
  <si>
    <t xml:space="preserve"> Quyết định số 1059/QĐ-UBND ngày 30/10/2017 của UBND tỉnh Điện Biên về việc phê duyệt BCKTKT đầu tư xây dựng công trình Trường mầm non Tênh Phông, huyện Tuần Giáo</t>
  </si>
  <si>
    <t>Trường mầm non Nà Sáy</t>
  </si>
  <si>
    <t xml:space="preserve"> Quyết định số 1060/QĐ-UBND ngày 30/10/2017 của UBND tỉnh Điện Biên về việc phê duyệt BCKTKT đầu tư xây dựng công trình Trường mầm non Nà Sáy, huyện Tuần Giáo</t>
  </si>
  <si>
    <t>Trường THCS xã Quài Cang</t>
  </si>
  <si>
    <t>Nhà văn hoá xã Quài Cang</t>
  </si>
  <si>
    <t>Trùng với công trình san nền khu trung tâm xã Quài Cang</t>
  </si>
  <si>
    <t>Nhà văn hoá xã Mường Khong</t>
  </si>
  <si>
    <t>Nhà văn hoá xã Nà Tòng</t>
  </si>
  <si>
    <t>Nhà văn hoá xã Chiềng Đông</t>
  </si>
  <si>
    <t>Hạ tầng khu đấu giá đất ao sen</t>
  </si>
  <si>
    <t>Quyết định số 108/QĐ-UBND ngày 25 tháng 10 năm 2016 của UBND huyện Tuần Giáo về việc phê duyệt báo cáo kinh tế kỹ thuật công trình:  Xây dựng trạm giao thông đường thủy Sông Nậm Mức xã Pú XI</t>
  </si>
  <si>
    <t>Xây dựng cơ sở hạ tầng khu đất đấu giá quyền sử dụng đất khu trung tâm xã Chiềng Đông</t>
  </si>
  <si>
    <t>Nghị quyết 122/NQ-HĐND ngày 10/7/2019</t>
  </si>
  <si>
    <t>Quyết định số 295/QĐ-UBND ngày 20/10/2017 của UBND huyện Tuần Giáo về việc phê duyệt Báo cáo kinh tế kỹ thuật đầu tư xây dựng công trình: Xây dựng cơ sở hạ tầng khu đất đấu giá quyền sử dụng đất khu trung tâm xã Chiềng Đông</t>
  </si>
  <si>
    <t>Trùng Nghị Quyết 168 15/7/2020</t>
  </si>
  <si>
    <t>Nâng cấp đường QL6 - bản Huổi Cáy</t>
  </si>
  <si>
    <t>Quyết định số 1518/QĐ-UBND ngày 21/12/2018 của UBND huyện Tuần Giáo về việc giao Kế hoạch đầu tư công vốn Ngân sách nhà nước và vốn Ngân sách huyện Tuần Giáo năm 2019</t>
  </si>
  <si>
    <t>Nâng cấp đường từ bản Phiêng Pi B - bản Tênh Lá</t>
  </si>
  <si>
    <t>Nâng cấp ngầm tràn bản Món</t>
  </si>
  <si>
    <t>Nâng cấp đường bản Đứa - bản Pậu</t>
  </si>
  <si>
    <t>Nâng cấp QL6 - bản Bông</t>
  </si>
  <si>
    <t>VI</t>
  </si>
  <si>
    <t>Xây dựng hạ tầng khu Trung tâm mới xã Quài Cang</t>
  </si>
  <si>
    <t>Nghị quyết 139/NQ-HĐND ngày 06/12/2019</t>
  </si>
  <si>
    <t>Xây dựng hạ tầng khu Trung tâm mới xã Nà Tòng</t>
  </si>
  <si>
    <t>Công trình bổ sung xây dựng dự án Trụ sở tạm xã Pú Xi</t>
  </si>
  <si>
    <t>Nâng cấp đường giao thông khối Huổi Củ</t>
  </si>
  <si>
    <t>Quyết định số 138a/QĐ-UBND ngày 4/10/2019 của UBND huyện Tuần Giáo về việc giao nhiệm vụ chuẩn bị đầu tư công trình khơi công năm 2020</t>
  </si>
  <si>
    <t>Đường bản Món - bản Hới Trong</t>
  </si>
  <si>
    <t>Đường Khối 20/7 - bản Đông</t>
  </si>
  <si>
    <t>Đường nội thị khối Tân Giang</t>
  </si>
  <si>
    <t>Trụ sở làm việc và kho vật chứng của Chi cục thi hành án dân sự huyện Tuần Giáo</t>
  </si>
  <si>
    <t>Văn bản số 3773/TCTHADS-KHTC ngày 08/10/2018 của Tổng cục thi hành án dân sự về việc các dự án cấp bách bổ sung vào kế hoạch đầu tư công trung hạn giai đoạn 2016-2020 của Bộ Tư pháp</t>
  </si>
  <si>
    <t>Trạm kiểm lâm địa bàn xã Rạng Đông</t>
  </si>
  <si>
    <t>Văn bản 105/HĐND-KTNS  ngày 11/5/2016 của Thường trực HĐND tỉnh Điện Biên về việc phê duyệt chủ trương đầu tư dự án đầu tư nâng cao năng lực phòng cháy, chữa cháy rừng tỉnh Điện Biên giai đoạn 2016-2020</t>
  </si>
  <si>
    <t>Trạm kiểm lâm địa bàn xã Nà Sáy</t>
  </si>
  <si>
    <t>Trạm kiểm lâm địa bàn xã Mường Mùn</t>
  </si>
  <si>
    <t>Trạm y tế xã Pú Xi</t>
  </si>
  <si>
    <t>Nghị quyết 168/NQ-HĐND ngày 15/7/2020</t>
  </si>
  <si>
    <t>Quyết định số 511/QĐ-UBND ngày 25/6/2018 của UBND tỉnh Điện Biên về việc phê duyệt báo cáo kinh tế, kỹ thuật công trình Trạm y tế xã Pú Xi</t>
  </si>
  <si>
    <t>Trạm y tế xã Mường Khong</t>
  </si>
  <si>
    <t>Quyết định  số 391/QĐ-UBND ngày 26/4/2019 của UBND tỉnh Điện Biên về việc phê duyệt báo cáo kinh tế, kỹ thuật công trình Trạm y tế xã Mường Khong</t>
  </si>
  <si>
    <t>Trạm y tế xã Phình Sáng</t>
  </si>
  <si>
    <t>Quyết định số 1074/QĐ-UBND ngày 29/10/2019 của UBND tỉnh Điện Biên về việc phê duyệt báo cáo kinh tế, kỹ thuật công trình Trạm y tế xã Phình Sáng</t>
  </si>
  <si>
    <t>Cải tạo, sửa chữa trường TH Phình Sáng, TH Nậm Din</t>
  </si>
  <si>
    <t xml:space="preserve"> xã Phình Sáng</t>
  </si>
  <si>
    <t>Quyết định số 158/QDD-UBND ngày 30/10/2019 của UBND huyện Tuần Giáo về việc phê duyệt báo cáo kinh tế - kỹ thuật công trình cải tạo, sửa chữa trường TH Phình Sáng, TH Nậm Din.</t>
  </si>
  <si>
    <t>Quyết định số 295/QĐ-UBND ngày 20/10/2017 của UBND huyện Tuần Giáo về việc phê duyệt Báo cáo kinh tế kỹ thuật đầu tư xây dựng công trình: Xây dựng cơ sở hạ tầng khu đất đấu giá QSD đất khu trung tâm xã Chiềng Đông</t>
  </si>
  <si>
    <t>Đầu tư xây dựng Trường tiểu học Pú Xi</t>
  </si>
  <si>
    <t>Quyết định số 1924/QĐ-UBND ngày 20/12/2019 của UBND huyện Tuần Giáo về việc giao kế hoạch đầu tư công vốn Ngân sách Nhà nước và vốn ngân sách huyện Tuần Giáo năm 2020</t>
  </si>
  <si>
    <t>BIỂU 05: KẾT QUẢ THỰC HIỆN DỰ ÁN CÓ SỬ DỤNG ĐẤT TRỒNG LÚA, ĐẤT RỪNG PHÒNG HỘ VÀO MỤC ĐÍCH KHÁC TRÊN ĐỊA BÀN HUYỆN TUẦN GIÁO</t>
  </si>
  <si>
    <t>Tên dự án</t>
  </si>
  <si>
    <t>Nhu cầu sử dụng đất (ha)</t>
  </si>
  <si>
    <t>Kết quả thực hiện thu hồi đất (ha)</t>
  </si>
  <si>
    <t xml:space="preserve">
Đang thực hiện
</t>
  </si>
  <si>
    <t>Chưa thực hiện đề nghị hủy bỏ</t>
  </si>
  <si>
    <t>Dự án đã hủy</t>
  </si>
  <si>
    <t>Chủ đầu tư 
(Đại diện chủ đầu tư)</t>
  </si>
  <si>
    <t>Đất lúa
 2 vụ</t>
  </si>
  <si>
    <t>Đất lúa
 1 vụ</t>
  </si>
  <si>
    <t>Đất lúa nương</t>
  </si>
  <si>
    <t xml:space="preserve">Nghị quyết 347/NQ-HĐND </t>
  </si>
  <si>
    <t>Đường Pú Nhung- Phình Sáng</t>
  </si>
  <si>
    <t>Văn bản số 117/HĐND-KTNS ngày 10/11/2015</t>
  </si>
  <si>
    <t>Thủy điện Nậm Mu 2</t>
  </si>
  <si>
    <t>Dự án cấp điện nông thôn từ lưới điện Quốc gia tỉnh Điện Biên giai đoạn 2014-2020</t>
  </si>
  <si>
    <t>Sở Công Thương tỉnh Điện Biên</t>
  </si>
  <si>
    <t>Phúc lợi công cộng và đường nội bộ khu tái định cư Phiêng Xanh</t>
  </si>
  <si>
    <t xml:space="preserve">Xã Nà Tòng </t>
  </si>
  <si>
    <t>Đường QL6 - Bản Cong xã Quài Cang</t>
  </si>
  <si>
    <t xml:space="preserve">Dự án cấp điện nông thôn từ lưới điện Quốc gia tỉnh Điện Biên giai đoạn 2014 - 2020 </t>
  </si>
  <si>
    <t>các xã Pú Xi, Pú Nhung, Quài Cang, Quài Nưa, Quài Tở, Chiềng Đông, Chiềng Sinh</t>
  </si>
  <si>
    <t xml:space="preserve">   </t>
  </si>
  <si>
    <t xml:space="preserve">Sửa chữa đường Bản Hỏm-Gia Bọp </t>
  </si>
  <si>
    <t>Sửa chữa đường Ta Ma-Phiêng Cải</t>
  </si>
  <si>
    <t xml:space="preserve">Sửa chữa đường Háng Chua-Kề Cải </t>
  </si>
  <si>
    <t xml:space="preserve">Đường Pú Xi-Hát Láu </t>
  </si>
  <si>
    <t xml:space="preserve">Quốc lộ 279-bản Hiệu </t>
  </si>
  <si>
    <t>Sửa chữa đường Huổi Khạ-Pú Piến</t>
  </si>
  <si>
    <t>Thủy Lợi Quài Tở</t>
  </si>
  <si>
    <t>Đường vào bản Phiêng Pi xã Pú Nhung</t>
  </si>
  <si>
    <t>Đường Xuân Tươi-bản Hỏm</t>
  </si>
  <si>
    <t>Đường BT từ Quốc lộ 279-bản Vánh 3 xã Chiềng Sinh</t>
  </si>
  <si>
    <t>Dự án thủy điện Nậm Pay</t>
  </si>
  <si>
    <t>Dự án Thủy điện Mùn Chung 2, tỉnh Điện Biên</t>
  </si>
  <si>
    <t>Đường bản Lồng  - bản Tỏa Tình</t>
  </si>
  <si>
    <t>xã Toả Tình</t>
  </si>
  <si>
    <t>Xây dựng cơ sở hạ tầng khu đất đấu giá QSD đất khối Sơn Thủy (Giáp cây xăng)</t>
  </si>
  <si>
    <t>TT. Tuần Giáo</t>
  </si>
  <si>
    <t>BT mặt đường, Kè chắn đất đường từ QL279 đi bản Hới (địa phận bản Ban, bản Hới), xã Quài Tở</t>
  </si>
  <si>
    <t>xã Quài Tở</t>
  </si>
  <si>
    <t>dự án cấp điện nông thôn từ lưới điện quốc gia tỉnh điện biên giai đoạn 2014-2020</t>
  </si>
  <si>
    <t>Các xã: Mường Mùn, Pú Nhung</t>
  </si>
  <si>
    <t>Hạ tầng khu đất xen kẹt khối Tân Giang</t>
  </si>
  <si>
    <t>Nghị quyết 139 ngày 06/12/2019</t>
  </si>
  <si>
    <t>Dự án đầu tư cửa hàng xăng dầu Thái Kiên xã Quài Tở, huyện Tuần Giáo, tỉnh Điện Biên</t>
  </si>
  <si>
    <t>Trụ sở làm việc Kho bạc nhà nước huyện Tuần Giáo</t>
  </si>
  <si>
    <t>Nghị quyết 168 ngày 15/7/2020</t>
  </si>
  <si>
    <t>(Kèm theo Báo cáo số       /BC-UBND ngày       tháng 10 năm 2020 của UBND huyện Tuần Giáo)</t>
  </si>
  <si>
    <t>(Kèm theo Báo cáo số       /BC-UBND ngày      tháng 10 năm 2020 của UBND huyện Tuần Giáo)</t>
  </si>
  <si>
    <t>(Kèm theo Báo cáo số       /BC-UBND ngày         tháng 10 năm 2020 của UBND huyện Tuần Giáo)</t>
  </si>
  <si>
    <t>Dự án đầu tư xây dựng Chợ thị trấn Tuần Giáo, huyện Tuần Giáo</t>
  </si>
  <si>
    <t>Trụ sở làm việc Phòng Tài chính - Kế hoạch + Phòng Nội vụ + Phòng văn hóa</t>
  </si>
  <si>
    <t>Nắn suối và TĐC thị trấn Tuần Giáo (Giai đoạn 2)</t>
  </si>
  <si>
    <t>Trung tâm giáo dục nghề nghiệp và Giáo dục thường xuyên</t>
  </si>
  <si>
    <t>Kè bảo vệ khu dân cư khối Huổi Củ + Tân Tiến</t>
  </si>
  <si>
    <t>Kè bảo vệ khu dân cư khối Tân Tiến + khối Thắng Lợi + bản Chiềng An</t>
  </si>
  <si>
    <t>Trường THCS Thị trấn</t>
  </si>
  <si>
    <t>Trụ sở xã Pú Nhung</t>
  </si>
  <si>
    <t>San nền khu trung tâm xã Mường Thín</t>
  </si>
  <si>
    <t>Nhà lớp họp các trường mầm non Hoa Ban, Quài Nưa, Pú Xi huyện Tuần Giáo</t>
  </si>
  <si>
    <t>Nhà lớp họp các trường mầm non Phình Sáng, Ta Ma, Quài Cang huyện Tuần Giáo</t>
  </si>
  <si>
    <t>Nhà lớp họp các trường PTDTBT tiểu học Rạng Đông, Tênh Phông; Các trường tiểu học Khong Hin, Mùn Chung, Nậm Mức, Nà Tòng huyện Tuần Giáo</t>
  </si>
  <si>
    <t>Xã Quài Nưa, Pú Xi, Quài Tở</t>
  </si>
  <si>
    <t>Xã Phình Sáng, Ta Ma, Quài Cang</t>
  </si>
  <si>
    <t>Xã Nà Tòng, Rạng Đông, Tênh Phông, Mùn Chuung</t>
  </si>
  <si>
    <t>Quyết định số 1467/QĐ-UBND ngày 25/12/2015 của UBND tỉnh Điện Biên về việc phê duyệt chủ trương đầu tư Dự án Trụ sở xã Tênh Phông, huyện Tuần Giáo</t>
  </si>
  <si>
    <t>Quyết định số 1455/QĐ-UBND ngày 17/11/2016 của UBND tỉnh Điện Biên về việc phê duyệt báo cáo kinh tế kỹ thuật đầu tư xậy dựng công trình trụ sở xã Ta Ma</t>
  </si>
  <si>
    <t>Quyết định số 1352/QĐ-UBND ngày 28/10/2016 của UBND tỉnh Điện Biên về việc phê duyệt báo cáo KTKT đầu tư xậy dựng công trình: Trụ sở xã Chiềng Sinh huyện Tuần Giáo</t>
  </si>
  <si>
    <t>Quyết định số 59A/QĐ-UBND ngày 12/6/2011 của UBND huyện Tuần Giáo V/v phê duyệt báo cáo kinh tế - kỹ thuật và kế hoạch đấu thầu công trình trụ sở xã Pú Nhung, huyện Tuần Giáo</t>
  </si>
  <si>
    <t>Quyết định số 119./QĐ-UBND ngày 8/7/2014 của UBND huyện Tuần Giáo về việc phê duyệt báo cáo KTKT và kế hoạch đấu thầu công trình: Sửa chữa, cải tạo trụ sở xã Quài Cang, huyện Tuần Giáo</t>
  </si>
  <si>
    <t>Quyết định số 119./QĐ-UBND ngày 6/12/2013 của UBND huyện Tuần Giáo về việc phê duyệt báo cáo KTKT và kế hoạch đấu thầu công trình: San nền khu trung tâm xã Mường Thín, huyện Tuần Giáo, tỉnh Điện Biên</t>
  </si>
  <si>
    <t>Quyết định số 150/QĐ-UBND ngày 29/12/2014 của UBND tỉnh Điện Biên về việc phê duyệt báo cáo kinh tế kỹ thuật và kế hoạch đấu thầu công trình: Trụ sở xã Quài Nưa</t>
  </si>
  <si>
    <t>Quyết định số 148/QĐ-UBND ngày 29/12/2014 của UBND tỉnh Điện Biên về việc phê duyệt báo cáo kinh tế kỹ thuật và kế hoạch đấu thầu công trình: Trụ sở xã Quài Tở</t>
  </si>
  <si>
    <t>Quyết định số 1386/QĐ-UBND ngày 14/12/2015 của UBND tỉnh Điện Biên về việc giao chỉ tiêu phát triển kinh tế - xã hội vốn cân đối ngân sách địa phương năm 2016 tỉnh Điện Biên</t>
  </si>
  <si>
    <t>Quyết định số 253/QĐ-UBND ngày 31/12/2017 của UBND tỉnh Điện Biên về việc phê duyệt chủ trường đầu tư dự án Nhà lớp học các trường mầm non Hoa Ban, Quài Nưa, Pú Xi huyện Tuần Giáo</t>
  </si>
  <si>
    <t>Quyết định số 254/QĐ-UBND ngày 31/12/2017 của UBND tỉnh Điện Biên về việc phê duyệt chủ trường đầu tư dự án Nhà lớp học các trường mầm non Phình Sáng, Ta Ma, Quài Cang huyện Tuần Giáo</t>
  </si>
  <si>
    <t xml:space="preserve">Quyết định số 255/QĐ-UBND ngày 31/12/2017 của UBND tỉnh Điện Biên </t>
  </si>
  <si>
    <t>Đã có trong Nghị quyết số 347/NQ-HĐND ngày 28/11/2013 của Hội đồng nhân dân tỉnh Điện Biên (Bổ sung để thực hiện thu hồi, giao đất)</t>
  </si>
  <si>
    <t>Đã có trong Nghị quyết số 81/NQ-HĐND ngày 9/12/2017 của Hội đồng nhân dân tỉnh Điện Biên (Bổ sung để thực hiện thu hồi, giao đất)</t>
  </si>
  <si>
    <t>Đã có trong Nghị quyết số 63/NQ-HĐND ngày 13/7/2017 của Hội đồng nhân dân tỉnh Điện Biên (Bổ sung để thực hiện thu hồi, giao đất)</t>
  </si>
  <si>
    <t>Bổ sung thực hiện giao đất</t>
  </si>
  <si>
    <t>Đã thực hiện thu hồi, bồi thường (Chưa nằm trong Nghị Quyết) (Bổ sung để hoàn thiện thủ tục giao đất)</t>
  </si>
  <si>
    <t>Đã có trong Nghị quyết số 77/NQ-HĐND ngày 4/8/2016 của Hội đồng nhân dân tỉnh Điện Biên (Bổ sung để thực hiện thu hồi, giao đất)</t>
  </si>
  <si>
    <t>Trường Tiểu học Nậm Din xã Phình Sáng</t>
  </si>
  <si>
    <t>Trường TH số 1 xã Quài Nưa</t>
  </si>
  <si>
    <t>Trường tiểu học Pú Nhung</t>
  </si>
  <si>
    <t>Tổng: 47 dự án</t>
  </si>
  <si>
    <t>Tổng: 06 dự 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</si>
</sst>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
    <numFmt numFmtId="166" formatCode="0_);[Red]\(0\)"/>
    <numFmt numFmtId="167" formatCode="0_);\(0\)"/>
    <numFmt numFmtId="168" formatCode="#,##0.000;[Red]#,##0.000"/>
    <numFmt numFmtId="169" formatCode="#,##0.00;[Red]#,##0.00"/>
    <numFmt numFmtId="170" formatCode="#,##0;[Red]#,##0"/>
    <numFmt numFmtId="171" formatCode="_-* #,##0\ _₫_-;\-* #,##0\ _₫_-;_-* &quot;-&quot;??\ _₫_-;_-@_-"/>
    <numFmt numFmtId="172" formatCode="#,##0.0;[Red]#,##0.0"/>
  </numFmts>
  <fonts count="52" x14ac:knownFonts="1">
    <font>
      <sz val="11"/>
      <color theme="1"/>
      <name val="Calibri"/>
      <family val="2"/>
      <scheme val="minor"/>
    </font>
    <font>
      <sz val="12"/>
      <name val=".VnArial"/>
      <family val="2"/>
    </font>
    <font>
      <b/>
      <sz val="12"/>
      <name val="Times New Roman"/>
      <family val="1"/>
    </font>
    <font>
      <sz val="12"/>
      <name val="Times New Roman"/>
      <family val="1"/>
    </font>
    <font>
      <i/>
      <sz val="12"/>
      <color rgb="FFFF0000"/>
      <name val="Times New Roman"/>
      <family val="1"/>
    </font>
    <font>
      <sz val="12"/>
      <color theme="0"/>
      <name val="Times New Roman"/>
      <family val="1"/>
    </font>
    <font>
      <i/>
      <sz val="12"/>
      <name val="Times New Roman"/>
      <family val="1"/>
    </font>
    <font>
      <sz val="14"/>
      <color indexed="8"/>
      <name val="Times New Roman"/>
      <family val="1"/>
    </font>
    <font>
      <sz val="14"/>
      <name val="Times New Roman"/>
      <family val="1"/>
    </font>
    <font>
      <sz val="14"/>
      <color theme="1"/>
      <name val="Times New Roman"/>
      <family val="1"/>
    </font>
    <font>
      <b/>
      <sz val="13"/>
      <color indexed="8"/>
      <name val="Times New Roman"/>
      <family val="1"/>
    </font>
    <font>
      <sz val="12"/>
      <color indexed="8"/>
      <name val="Times New Roman"/>
      <family val="1"/>
    </font>
    <font>
      <i/>
      <sz val="12"/>
      <color indexed="8"/>
      <name val="Times New Roman"/>
      <family val="1"/>
    </font>
    <font>
      <b/>
      <sz val="12"/>
      <color indexed="8"/>
      <name val="Times New Roman"/>
      <family val="1"/>
    </font>
    <font>
      <sz val="14"/>
      <name val=".VnTime"/>
      <family val="2"/>
    </font>
    <font>
      <b/>
      <sz val="12"/>
      <color rgb="FFFF0000"/>
      <name val="Times New Roman"/>
      <family val="1"/>
    </font>
    <font>
      <b/>
      <sz val="11"/>
      <color indexed="8"/>
      <name val="Times New Roman"/>
      <family val="1"/>
    </font>
    <font>
      <sz val="11"/>
      <color theme="1"/>
      <name val="Calibri"/>
      <family val="2"/>
      <scheme val="minor"/>
    </font>
    <font>
      <b/>
      <sz val="11"/>
      <name val="Times New Roman"/>
      <family val="1"/>
    </font>
    <font>
      <sz val="12"/>
      <color theme="1"/>
      <name val="Times New Roman"/>
      <family val="2"/>
      <charset val="163"/>
    </font>
    <font>
      <b/>
      <sz val="12"/>
      <color theme="1"/>
      <name val="Times New Roman"/>
      <family val="1"/>
    </font>
    <font>
      <sz val="12"/>
      <color theme="1"/>
      <name val="Times New Roman"/>
      <family val="1"/>
    </font>
    <font>
      <i/>
      <sz val="12"/>
      <color rgb="FFC00000"/>
      <name val="Times New Roman"/>
      <family val="1"/>
    </font>
    <font>
      <sz val="10"/>
      <name val="Arial"/>
      <family val="2"/>
      <charset val="1"/>
    </font>
    <font>
      <i/>
      <sz val="12"/>
      <color theme="1"/>
      <name val="Times New Roman"/>
      <family val="1"/>
    </font>
    <font>
      <sz val="10"/>
      <name val="Arial"/>
      <family val="2"/>
    </font>
    <font>
      <sz val="10"/>
      <name val="Arial"/>
      <family val="2"/>
      <charset val="163"/>
    </font>
    <font>
      <b/>
      <sz val="11"/>
      <color theme="1"/>
      <name val="Times New Roman"/>
      <family val="1"/>
    </font>
    <font>
      <sz val="11"/>
      <color theme="1"/>
      <name val="Times New Roman"/>
      <family val="1"/>
    </font>
    <font>
      <i/>
      <sz val="11"/>
      <color theme="1"/>
      <name val="Times New Roman"/>
      <family val="1"/>
    </font>
    <font>
      <sz val="11"/>
      <name val="Times New Roman"/>
      <family val="1"/>
    </font>
    <font>
      <sz val="10.5"/>
      <color theme="1"/>
      <name val="Times New Roman"/>
      <family val="1"/>
    </font>
    <font>
      <b/>
      <i/>
      <sz val="12"/>
      <color theme="1"/>
      <name val="Times New Roman"/>
      <family val="1"/>
    </font>
    <font>
      <b/>
      <i/>
      <sz val="11"/>
      <color theme="1"/>
      <name val="Times New Roman"/>
      <family val="1"/>
    </font>
    <font>
      <b/>
      <sz val="14"/>
      <color theme="1"/>
      <name val="Times New Roman"/>
      <family val="1"/>
    </font>
    <font>
      <i/>
      <sz val="11"/>
      <color rgb="FFFF0000"/>
      <name val="Times New Roman"/>
      <family val="1"/>
    </font>
    <font>
      <sz val="10"/>
      <name val="Times New Roman"/>
      <family val="1"/>
    </font>
    <font>
      <sz val="8"/>
      <name val="Times New Roman"/>
      <family val="1"/>
    </font>
    <font>
      <b/>
      <sz val="11.5"/>
      <color theme="1"/>
      <name val="Times New Roman"/>
      <family val="1"/>
    </font>
    <font>
      <i/>
      <vertAlign val="superscript"/>
      <sz val="12"/>
      <color theme="1"/>
      <name val="Times New Roman"/>
      <family val="1"/>
    </font>
    <font>
      <b/>
      <sz val="10"/>
      <color theme="1"/>
      <name val="Times New Roman"/>
      <family val="1"/>
    </font>
    <font>
      <b/>
      <sz val="8"/>
      <color theme="1"/>
      <name val="Times New Roman"/>
      <family val="1"/>
    </font>
    <font>
      <i/>
      <sz val="10"/>
      <color theme="1"/>
      <name val="Times New Roman"/>
      <family val="1"/>
    </font>
    <font>
      <i/>
      <sz val="8"/>
      <color theme="1"/>
      <name val="Times New Roman"/>
      <family val="1"/>
    </font>
    <font>
      <sz val="10"/>
      <color theme="1"/>
      <name val="Times New Roman"/>
      <family val="1"/>
    </font>
    <font>
      <sz val="8"/>
      <color theme="1"/>
      <name val="Times New Roman"/>
      <family val="1"/>
    </font>
    <font>
      <sz val="10"/>
      <color indexed="8"/>
      <name val="MS Sans Serif"/>
      <family val="2"/>
    </font>
    <font>
      <sz val="12"/>
      <name val=".VnTime"/>
      <family val="2"/>
    </font>
    <font>
      <b/>
      <sz val="9"/>
      <color indexed="81"/>
      <name val="Tahoma"/>
      <family val="2"/>
      <charset val="163"/>
    </font>
    <font>
      <b/>
      <sz val="9"/>
      <color indexed="81"/>
      <name val="Tahoma"/>
      <family val="2"/>
    </font>
    <font>
      <sz val="13"/>
      <color theme="1"/>
      <name val="Times New Roman"/>
      <family val="1"/>
    </font>
    <font>
      <sz val="14"/>
      <color theme="1"/>
      <name val="Times New Roman"/>
      <family val="2"/>
      <charset val="163"/>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xf numFmtId="0" fontId="1" fillId="0" borderId="0"/>
    <xf numFmtId="0" fontId="14" fillId="0" borderId="0"/>
    <xf numFmtId="0" fontId="19" fillId="0" borderId="0"/>
    <xf numFmtId="0" fontId="23" fillId="0" borderId="0"/>
    <xf numFmtId="0" fontId="25" fillId="0" borderId="0"/>
    <xf numFmtId="0" fontId="25" fillId="0" borderId="0"/>
    <xf numFmtId="0" fontId="26" fillId="0" borderId="0"/>
    <xf numFmtId="0" fontId="25" fillId="0" borderId="0"/>
    <xf numFmtId="0" fontId="25" fillId="0" borderId="0"/>
    <xf numFmtId="164" fontId="25" fillId="0" borderId="0" applyFont="0" applyFill="0" applyBorder="0" applyAlignment="0" applyProtection="0"/>
    <xf numFmtId="0" fontId="46" fillId="0" borderId="0"/>
    <xf numFmtId="0" fontId="17" fillId="0" borderId="0"/>
    <xf numFmtId="0" fontId="47" fillId="0" borderId="0"/>
    <xf numFmtId="0" fontId="1" fillId="0" borderId="0"/>
    <xf numFmtId="0" fontId="17" fillId="0" borderId="0"/>
    <xf numFmtId="0" fontId="25" fillId="0" borderId="0"/>
    <xf numFmtId="0" fontId="25" fillId="0" borderId="0"/>
    <xf numFmtId="0" fontId="25" fillId="0" borderId="0"/>
  </cellStyleXfs>
  <cellXfs count="456">
    <xf numFmtId="0" fontId="0" fillId="0" borderId="0" xfId="0"/>
    <xf numFmtId="2" fontId="7" fillId="2" borderId="2" xfId="1" applyNumberFormat="1" applyFont="1" applyFill="1" applyBorder="1" applyAlignment="1">
      <alignment horizontal="center" vertical="center" wrapText="1"/>
    </xf>
    <xf numFmtId="0" fontId="3" fillId="2" borderId="0" xfId="1" applyFont="1" applyFill="1"/>
    <xf numFmtId="0" fontId="5" fillId="2" borderId="0" xfId="1" applyFont="1" applyFill="1"/>
    <xf numFmtId="0" fontId="3" fillId="2" borderId="0" xfId="1" applyFont="1" applyFill="1" applyAlignment="1">
      <alignment horizontal="right"/>
    </xf>
    <xf numFmtId="0" fontId="7" fillId="2" borderId="2" xfId="1" applyFont="1" applyFill="1" applyBorder="1" applyAlignment="1">
      <alignment horizontal="center" vertical="center" wrapText="1"/>
    </xf>
    <xf numFmtId="0" fontId="8" fillId="2" borderId="2" xfId="1" applyNumberFormat="1" applyFont="1" applyFill="1" applyBorder="1" applyAlignment="1">
      <alignment horizontal="left" vertical="center" wrapText="1"/>
    </xf>
    <xf numFmtId="2" fontId="3" fillId="2" borderId="2" xfId="1" applyNumberFormat="1" applyFont="1" applyFill="1" applyBorder="1" applyAlignment="1">
      <alignment horizontal="center" vertical="center" wrapText="1"/>
    </xf>
    <xf numFmtId="2" fontId="9" fillId="2" borderId="2" xfId="1" applyNumberFormat="1" applyFont="1" applyFill="1" applyBorder="1" applyAlignment="1">
      <alignment horizontal="left" vertical="center" wrapText="1"/>
    </xf>
    <xf numFmtId="0" fontId="8" fillId="2" borderId="2" xfId="1" applyNumberFormat="1" applyFont="1" applyFill="1" applyBorder="1" applyAlignment="1">
      <alignment horizontal="center" vertical="center" wrapText="1"/>
    </xf>
    <xf numFmtId="0" fontId="3" fillId="2" borderId="2" xfId="1" applyFont="1" applyFill="1" applyBorder="1"/>
    <xf numFmtId="0" fontId="2" fillId="2" borderId="2" xfId="1" applyFont="1" applyFill="1" applyBorder="1" applyAlignment="1">
      <alignment vertical="center"/>
    </xf>
    <xf numFmtId="4" fontId="2" fillId="2" borderId="2" xfId="1" applyNumberFormat="1" applyFont="1" applyFill="1" applyBorder="1" applyAlignment="1">
      <alignment horizontal="center" vertical="center"/>
    </xf>
    <xf numFmtId="4" fontId="2" fillId="2" borderId="2" xfId="1" applyNumberFormat="1" applyFont="1" applyFill="1" applyBorder="1" applyAlignment="1">
      <alignment vertical="center"/>
    </xf>
    <xf numFmtId="0" fontId="3" fillId="2" borderId="2" xfId="1" applyFont="1" applyFill="1" applyBorder="1" applyAlignment="1">
      <alignment vertical="center"/>
    </xf>
    <xf numFmtId="0" fontId="11" fillId="2" borderId="0" xfId="1" applyFont="1" applyFill="1"/>
    <xf numFmtId="0" fontId="11" fillId="2" borderId="2" xfId="1" applyFont="1" applyFill="1" applyBorder="1" applyAlignment="1">
      <alignment horizontal="center" vertical="center" wrapText="1"/>
    </xf>
    <xf numFmtId="165" fontId="3" fillId="2" borderId="2" xfId="2" applyNumberFormat="1" applyFont="1" applyFill="1" applyBorder="1" applyAlignment="1">
      <alignment horizontal="center" vertical="center" wrapText="1"/>
    </xf>
    <xf numFmtId="2" fontId="11" fillId="2" borderId="2" xfId="1" applyNumberFormat="1" applyFont="1" applyFill="1" applyBorder="1" applyAlignment="1">
      <alignment horizontal="center" vertical="center" wrapText="1"/>
    </xf>
    <xf numFmtId="4" fontId="7" fillId="2" borderId="2" xfId="1" applyNumberFormat="1" applyFont="1" applyFill="1" applyBorder="1" applyAlignment="1">
      <alignment horizontal="center" vertical="center" wrapText="1"/>
    </xf>
    <xf numFmtId="4" fontId="3" fillId="2" borderId="2" xfId="2" applyNumberFormat="1" applyFont="1" applyFill="1" applyBorder="1" applyAlignment="1">
      <alignment horizontal="center" vertical="center" wrapText="1"/>
    </xf>
    <xf numFmtId="0" fontId="11" fillId="2" borderId="2" xfId="1" applyFont="1" applyFill="1" applyBorder="1" applyAlignment="1">
      <alignment horizontal="center" vertical="center"/>
    </xf>
    <xf numFmtId="4" fontId="11" fillId="2" borderId="2" xfId="1" applyNumberFormat="1" applyFont="1" applyFill="1" applyBorder="1" applyAlignment="1">
      <alignment horizontal="center" vertical="center"/>
    </xf>
    <xf numFmtId="4" fontId="3" fillId="2" borderId="2" xfId="2" applyNumberFormat="1" applyFont="1" applyFill="1" applyBorder="1" applyAlignment="1">
      <alignment horizontal="left" vertical="center" wrapText="1"/>
    </xf>
    <xf numFmtId="0" fontId="11" fillId="2" borderId="2" xfId="1" applyFont="1" applyFill="1" applyBorder="1"/>
    <xf numFmtId="2" fontId="13" fillId="2" borderId="2" xfId="1" applyNumberFormat="1" applyFont="1" applyFill="1" applyBorder="1" applyAlignment="1">
      <alignment horizontal="center" vertical="center"/>
    </xf>
    <xf numFmtId="0" fontId="16" fillId="2" borderId="2" xfId="1" applyFont="1" applyFill="1" applyBorder="1" applyAlignment="1">
      <alignment vertical="center" wrapText="1"/>
    </xf>
    <xf numFmtId="4" fontId="13" fillId="2" borderId="2" xfId="1" applyNumberFormat="1" applyFont="1" applyFill="1" applyBorder="1" applyAlignment="1">
      <alignment horizontal="center" vertical="center" wrapText="1"/>
    </xf>
    <xf numFmtId="0" fontId="20" fillId="2" borderId="0" xfId="3" applyFont="1" applyFill="1" applyAlignment="1">
      <alignment horizontal="center" vertical="center" wrapText="1"/>
    </xf>
    <xf numFmtId="0" fontId="21" fillId="2" borderId="0" xfId="3" applyFont="1" applyFill="1" applyAlignment="1">
      <alignment vertical="center"/>
    </xf>
    <xf numFmtId="0" fontId="20" fillId="2" borderId="0" xfId="3" applyFont="1" applyFill="1" applyAlignment="1">
      <alignment horizontal="left" vertical="center" wrapText="1"/>
    </xf>
    <xf numFmtId="4" fontId="20" fillId="2" borderId="0" xfId="3" applyNumberFormat="1" applyFont="1" applyFill="1" applyAlignment="1">
      <alignment horizontal="right" vertical="center" wrapText="1"/>
    </xf>
    <xf numFmtId="0" fontId="20" fillId="2" borderId="0" xfId="3" applyFont="1" applyFill="1" applyAlignment="1">
      <alignment horizontal="right" vertical="center" wrapText="1"/>
    </xf>
    <xf numFmtId="0" fontId="20" fillId="2" borderId="2" xfId="3" applyFont="1" applyFill="1" applyBorder="1" applyAlignment="1">
      <alignment horizontal="center" vertical="center" wrapText="1"/>
    </xf>
    <xf numFmtId="0" fontId="21" fillId="2" borderId="2" xfId="3" applyFont="1" applyFill="1" applyBorder="1" applyAlignment="1">
      <alignment horizontal="center" vertical="center" wrapText="1"/>
    </xf>
    <xf numFmtId="4" fontId="21" fillId="2" borderId="2" xfId="0" applyNumberFormat="1" applyFont="1" applyFill="1" applyBorder="1" applyAlignment="1" applyProtection="1">
      <alignment horizontal="left" vertical="center" wrapText="1"/>
      <protection locked="0"/>
    </xf>
    <xf numFmtId="4" fontId="21" fillId="2" borderId="2" xfId="0" applyNumberFormat="1" applyFont="1" applyFill="1" applyBorder="1" applyAlignment="1" applyProtection="1">
      <alignment horizontal="right" vertical="center" wrapText="1"/>
      <protection locked="0"/>
    </xf>
    <xf numFmtId="4" fontId="21" fillId="2" borderId="2" xfId="3" applyNumberFormat="1" applyFont="1" applyFill="1" applyBorder="1" applyAlignment="1">
      <alignment horizontal="right" vertical="center" wrapText="1"/>
    </xf>
    <xf numFmtId="0" fontId="21" fillId="2" borderId="5" xfId="3" applyFont="1" applyFill="1" applyBorder="1" applyAlignment="1">
      <alignment horizontal="center" vertical="center" wrapText="1"/>
    </xf>
    <xf numFmtId="0" fontId="21" fillId="2" borderId="2" xfId="3" applyNumberFormat="1" applyFont="1" applyFill="1" applyBorder="1" applyAlignment="1">
      <alignment horizontal="left" vertical="center" wrapText="1"/>
    </xf>
    <xf numFmtId="0" fontId="21" fillId="2" borderId="2" xfId="3" applyNumberFormat="1" applyFont="1" applyFill="1" applyBorder="1" applyAlignment="1">
      <alignment horizontal="center" vertical="center" wrapText="1"/>
    </xf>
    <xf numFmtId="0" fontId="21" fillId="2" borderId="2" xfId="3" applyNumberFormat="1" applyFont="1" applyFill="1" applyBorder="1" applyAlignment="1">
      <alignment vertical="center" wrapText="1"/>
    </xf>
    <xf numFmtId="0" fontId="21" fillId="2" borderId="2" xfId="3" applyFont="1" applyFill="1" applyBorder="1" applyAlignment="1">
      <alignment horizontal="left" vertical="center" wrapText="1"/>
    </xf>
    <xf numFmtId="2" fontId="21" fillId="2" borderId="2" xfId="3" applyNumberFormat="1" applyFont="1" applyFill="1" applyBorder="1" applyAlignment="1">
      <alignment horizontal="left" vertical="center" wrapText="1"/>
    </xf>
    <xf numFmtId="4" fontId="21" fillId="2" borderId="2" xfId="3" applyNumberFormat="1" applyFont="1" applyFill="1" applyBorder="1" applyAlignment="1">
      <alignment horizontal="right" vertical="center"/>
    </xf>
    <xf numFmtId="0" fontId="21" fillId="2" borderId="5" xfId="3" applyFont="1" applyFill="1" applyBorder="1" applyAlignment="1">
      <alignment horizontal="left" vertical="center" wrapText="1"/>
    </xf>
    <xf numFmtId="0" fontId="21" fillId="2" borderId="7" xfId="3" applyFont="1" applyFill="1" applyBorder="1" applyAlignment="1">
      <alignment horizontal="left" vertical="center" wrapText="1"/>
    </xf>
    <xf numFmtId="2" fontId="21" fillId="2" borderId="2" xfId="4" applyNumberFormat="1" applyFont="1" applyFill="1" applyBorder="1" applyAlignment="1">
      <alignment horizontal="left" vertical="center" wrapText="1"/>
    </xf>
    <xf numFmtId="2" fontId="21" fillId="2" borderId="5" xfId="3" applyNumberFormat="1" applyFont="1" applyFill="1" applyBorder="1" applyAlignment="1">
      <alignment horizontal="center" vertical="center" wrapText="1"/>
    </xf>
    <xf numFmtId="0" fontId="21" fillId="2" borderId="2" xfId="3" applyFont="1" applyFill="1" applyBorder="1" applyAlignment="1" applyProtection="1">
      <alignment horizontal="left" vertical="center" wrapText="1"/>
    </xf>
    <xf numFmtId="166" fontId="21" fillId="2" borderId="2" xfId="3" applyNumberFormat="1" applyFont="1" applyFill="1" applyBorder="1" applyAlignment="1">
      <alignment horizontal="center" vertical="center" wrapText="1"/>
    </xf>
    <xf numFmtId="0" fontId="21" fillId="2" borderId="0" xfId="3" applyFont="1" applyFill="1" applyAlignment="1">
      <alignment vertical="center" wrapText="1"/>
    </xf>
    <xf numFmtId="0" fontId="21" fillId="2" borderId="5" xfId="3" applyFont="1" applyFill="1" applyBorder="1" applyAlignment="1">
      <alignment vertical="center" wrapText="1"/>
    </xf>
    <xf numFmtId="0" fontId="21" fillId="2" borderId="2" xfId="3" applyFont="1" applyFill="1" applyBorder="1" applyAlignment="1">
      <alignment vertical="center" wrapText="1"/>
    </xf>
    <xf numFmtId="166" fontId="21" fillId="2" borderId="2" xfId="3" applyNumberFormat="1" applyFont="1" applyFill="1" applyBorder="1" applyAlignment="1">
      <alignment horizontal="left" vertical="center" wrapText="1"/>
    </xf>
    <xf numFmtId="4" fontId="21" fillId="2" borderId="2" xfId="3" applyNumberFormat="1" applyFont="1" applyFill="1" applyBorder="1" applyAlignment="1" applyProtection="1">
      <alignment horizontal="right" vertical="center" wrapText="1"/>
    </xf>
    <xf numFmtId="0" fontId="21" fillId="2" borderId="2" xfId="3" applyFont="1" applyFill="1" applyBorder="1" applyAlignment="1" applyProtection="1">
      <alignment horizontal="center" vertical="center" wrapText="1"/>
    </xf>
    <xf numFmtId="4" fontId="24" fillId="2" borderId="2" xfId="3" applyNumberFormat="1" applyFont="1" applyFill="1" applyBorder="1" applyAlignment="1">
      <alignment horizontal="right" vertical="center" wrapText="1"/>
    </xf>
    <xf numFmtId="0" fontId="21" fillId="2" borderId="5" xfId="3" applyFont="1" applyFill="1" applyBorder="1" applyAlignment="1">
      <alignment vertical="center"/>
    </xf>
    <xf numFmtId="0" fontId="21" fillId="2" borderId="2" xfId="3" applyFont="1" applyFill="1" applyBorder="1" applyAlignment="1">
      <alignment vertical="center"/>
    </xf>
    <xf numFmtId="4" fontId="21" fillId="2" borderId="2" xfId="5" applyNumberFormat="1" applyFont="1" applyFill="1" applyBorder="1" applyAlignment="1">
      <alignment horizontal="right" vertical="center"/>
    </xf>
    <xf numFmtId="166" fontId="21" fillId="2" borderId="2" xfId="5" applyNumberFormat="1" applyFont="1" applyFill="1" applyBorder="1" applyAlignment="1">
      <alignment horizontal="left" vertical="center" wrapText="1"/>
    </xf>
    <xf numFmtId="4" fontId="21" fillId="2" borderId="2" xfId="5" applyNumberFormat="1" applyFont="1" applyFill="1" applyBorder="1" applyAlignment="1">
      <alignment horizontal="right" vertical="center" wrapText="1"/>
    </xf>
    <xf numFmtId="0" fontId="21" fillId="2" borderId="2" xfId="3" applyFont="1" applyFill="1" applyBorder="1" applyAlignment="1">
      <alignment horizontal="left" vertical="center"/>
    </xf>
    <xf numFmtId="0" fontId="21" fillId="2" borderId="7" xfId="3" applyFont="1" applyFill="1" applyBorder="1" applyAlignment="1">
      <alignment vertical="center"/>
    </xf>
    <xf numFmtId="0" fontId="21" fillId="2" borderId="2" xfId="6" applyFont="1" applyFill="1" applyBorder="1" applyAlignment="1">
      <alignment horizontal="left" vertical="center" wrapText="1"/>
    </xf>
    <xf numFmtId="4" fontId="21" fillId="2" borderId="2" xfId="7" applyNumberFormat="1" applyFont="1" applyFill="1" applyBorder="1" applyAlignment="1">
      <alignment horizontal="right" vertical="center" wrapText="1"/>
    </xf>
    <xf numFmtId="0" fontId="21" fillId="2" borderId="2" xfId="4" applyFont="1" applyFill="1" applyBorder="1" applyAlignment="1">
      <alignment horizontal="left" vertical="center" wrapText="1" shrinkToFit="1"/>
    </xf>
    <xf numFmtId="4" fontId="21" fillId="2" borderId="2" xfId="4" applyNumberFormat="1" applyFont="1" applyFill="1" applyBorder="1" applyAlignment="1">
      <alignment horizontal="right" vertical="center" wrapText="1"/>
    </xf>
    <xf numFmtId="166" fontId="3" fillId="2" borderId="2" xfId="0" applyNumberFormat="1" applyFont="1" applyFill="1" applyBorder="1" applyAlignment="1">
      <alignment horizontal="left" vertical="center" wrapText="1"/>
    </xf>
    <xf numFmtId="4" fontId="3" fillId="2" borderId="2" xfId="0" applyNumberFormat="1" applyFont="1" applyFill="1" applyBorder="1" applyAlignment="1">
      <alignment horizontal="right" vertical="center" wrapText="1"/>
    </xf>
    <xf numFmtId="0" fontId="21" fillId="2" borderId="2" xfId="3" applyFont="1" applyFill="1" applyBorder="1" applyAlignment="1">
      <alignment horizontal="center" vertical="center"/>
    </xf>
    <xf numFmtId="0" fontId="21" fillId="2" borderId="0" xfId="3" applyFont="1" applyFill="1" applyBorder="1" applyAlignment="1">
      <alignment vertical="center"/>
    </xf>
    <xf numFmtId="0" fontId="21" fillId="2" borderId="2" xfId="0" applyFont="1" applyFill="1" applyBorder="1" applyAlignment="1">
      <alignment horizontal="left" vertical="center"/>
    </xf>
    <xf numFmtId="4" fontId="21" fillId="2" borderId="2" xfId="0" applyNumberFormat="1" applyFont="1" applyFill="1" applyBorder="1" applyAlignment="1">
      <alignment horizontal="right" vertical="center"/>
    </xf>
    <xf numFmtId="0" fontId="21" fillId="2" borderId="2" xfId="0" applyFont="1" applyFill="1" applyBorder="1" applyAlignment="1">
      <alignment horizontal="center" vertical="center"/>
    </xf>
    <xf numFmtId="2" fontId="21" fillId="2" borderId="2" xfId="4" applyNumberFormat="1" applyFont="1" applyFill="1" applyBorder="1" applyAlignment="1" applyProtection="1">
      <alignment horizontal="left" vertical="center" wrapText="1"/>
      <protection locked="0"/>
    </xf>
    <xf numFmtId="4" fontId="21" fillId="2" borderId="2" xfId="5" applyNumberFormat="1" applyFont="1" applyFill="1" applyBorder="1" applyAlignment="1" applyProtection="1">
      <alignment horizontal="right" vertical="center"/>
      <protection locked="0"/>
    </xf>
    <xf numFmtId="0" fontId="21" fillId="2" borderId="2" xfId="0" applyFont="1" applyFill="1" applyBorder="1" applyAlignment="1">
      <alignment horizontal="left" vertical="center" wrapText="1"/>
    </xf>
    <xf numFmtId="0" fontId="21" fillId="2" borderId="2" xfId="0" applyFont="1" applyFill="1" applyBorder="1" applyAlignment="1">
      <alignment horizontal="right" vertical="center" wrapText="1"/>
    </xf>
    <xf numFmtId="0" fontId="21" fillId="2" borderId="2" xfId="0"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0" fontId="20" fillId="2" borderId="2" xfId="3" applyFont="1" applyFill="1" applyBorder="1" applyAlignment="1">
      <alignment horizontal="center" vertical="center"/>
    </xf>
    <xf numFmtId="0" fontId="20" fillId="2" borderId="2" xfId="3" applyFont="1" applyFill="1" applyBorder="1" applyAlignment="1">
      <alignment vertical="center"/>
    </xf>
    <xf numFmtId="4" fontId="20" fillId="2" borderId="2" xfId="3" applyNumberFormat="1" applyFont="1" applyFill="1" applyBorder="1" applyAlignment="1">
      <alignment horizontal="right" vertical="center"/>
    </xf>
    <xf numFmtId="0" fontId="20" fillId="2" borderId="5" xfId="3" applyFont="1" applyFill="1" applyBorder="1" applyAlignment="1">
      <alignment vertical="center"/>
    </xf>
    <xf numFmtId="0" fontId="20" fillId="2" borderId="0" xfId="3" applyFont="1" applyFill="1" applyAlignment="1">
      <alignment vertical="center"/>
    </xf>
    <xf numFmtId="0" fontId="21" fillId="2" borderId="0" xfId="3" applyFont="1" applyFill="1" applyAlignment="1">
      <alignment horizontal="left" vertical="center"/>
    </xf>
    <xf numFmtId="0" fontId="21" fillId="2" borderId="0" xfId="3" applyFont="1" applyFill="1" applyAlignment="1">
      <alignment horizontal="center" vertical="center"/>
    </xf>
    <xf numFmtId="4" fontId="21" fillId="2" borderId="0" xfId="3" applyNumberFormat="1" applyFont="1" applyFill="1" applyAlignment="1">
      <alignment horizontal="right" vertical="center"/>
    </xf>
    <xf numFmtId="0" fontId="21" fillId="2" borderId="0" xfId="3" applyFont="1" applyFill="1" applyAlignment="1">
      <alignment horizontal="right" vertical="center"/>
    </xf>
    <xf numFmtId="0" fontId="21"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7" fillId="0" borderId="2" xfId="0" applyFont="1" applyBorder="1" applyAlignment="1">
      <alignment vertical="center" wrapText="1"/>
    </xf>
    <xf numFmtId="0" fontId="27" fillId="0" borderId="2" xfId="0" applyFont="1" applyBorder="1" applyAlignment="1">
      <alignment horizontal="right" vertical="center" wrapText="1"/>
    </xf>
    <xf numFmtId="4" fontId="27" fillId="0" borderId="2" xfId="0" applyNumberFormat="1" applyFont="1" applyBorder="1" applyAlignment="1">
      <alignment horizontal="center" vertical="center" wrapText="1"/>
    </xf>
    <xf numFmtId="0" fontId="28" fillId="0" borderId="2" xfId="0" applyFont="1" applyBorder="1" applyAlignment="1">
      <alignment vertical="center" wrapText="1"/>
    </xf>
    <xf numFmtId="0" fontId="28" fillId="0" borderId="2" xfId="0" applyFont="1" applyBorder="1" applyAlignment="1">
      <alignment horizontal="right" vertical="center" wrapText="1"/>
    </xf>
    <xf numFmtId="4" fontId="28" fillId="0" borderId="2" xfId="0" applyNumberFormat="1" applyFont="1" applyBorder="1" applyAlignment="1">
      <alignment horizontal="center" vertical="center" wrapText="1"/>
    </xf>
    <xf numFmtId="0" fontId="29" fillId="0" borderId="2" xfId="0" applyFont="1" applyBorder="1" applyAlignment="1">
      <alignment vertical="center" wrapText="1"/>
    </xf>
    <xf numFmtId="4" fontId="18" fillId="0" borderId="2" xfId="8" applyNumberFormat="1" applyFont="1" applyFill="1" applyBorder="1" applyAlignment="1">
      <alignment horizontal="center" vertical="center"/>
    </xf>
    <xf numFmtId="4" fontId="30" fillId="0" borderId="2" xfId="8" applyNumberFormat="1" applyFont="1" applyFill="1" applyBorder="1" applyAlignment="1">
      <alignment horizontal="center" vertical="center"/>
    </xf>
    <xf numFmtId="0" fontId="31" fillId="0" borderId="2" xfId="0" applyFont="1" applyBorder="1" applyAlignment="1">
      <alignment vertical="center" wrapText="1"/>
    </xf>
    <xf numFmtId="0" fontId="32" fillId="0" borderId="2" xfId="0" applyFont="1" applyBorder="1" applyAlignment="1">
      <alignment horizontal="center" vertical="center" wrapText="1"/>
    </xf>
    <xf numFmtId="0" fontId="33" fillId="0" borderId="2" xfId="0" applyFont="1" applyBorder="1" applyAlignment="1">
      <alignment vertical="center" wrapText="1"/>
    </xf>
    <xf numFmtId="0" fontId="33" fillId="0" borderId="2" xfId="0" applyFont="1" applyBorder="1" applyAlignment="1">
      <alignment horizontal="right" vertical="center" wrapText="1"/>
    </xf>
    <xf numFmtId="4" fontId="33" fillId="0" borderId="2" xfId="0" applyNumberFormat="1" applyFont="1" applyBorder="1" applyAlignment="1">
      <alignment horizontal="center" vertical="center" wrapText="1"/>
    </xf>
    <xf numFmtId="2" fontId="36" fillId="0" borderId="2" xfId="0" applyNumberFormat="1" applyFont="1" applyFill="1" applyBorder="1" applyAlignment="1">
      <alignment horizontal="center" vertical="center" wrapText="1"/>
    </xf>
    <xf numFmtId="167" fontId="37" fillId="0" borderId="2" xfId="0" applyNumberFormat="1" applyFont="1" applyFill="1" applyBorder="1" applyAlignment="1">
      <alignment horizontal="center" vertical="center" wrapText="1"/>
    </xf>
    <xf numFmtId="3" fontId="37" fillId="0" borderId="2" xfId="0" applyNumberFormat="1" applyFont="1" applyFill="1" applyBorder="1" applyAlignment="1">
      <alignment horizontal="center" vertical="center" wrapText="1"/>
    </xf>
    <xf numFmtId="167" fontId="37" fillId="0" borderId="0" xfId="8" applyNumberFormat="1" applyFont="1" applyFill="1"/>
    <xf numFmtId="0" fontId="20" fillId="0" borderId="2" xfId="0" applyFont="1" applyBorder="1" applyAlignment="1">
      <alignment vertical="center" wrapText="1"/>
    </xf>
    <xf numFmtId="2" fontId="21" fillId="0" borderId="2" xfId="0" applyNumberFormat="1" applyFont="1" applyBorder="1" applyAlignment="1">
      <alignment vertical="center" wrapText="1"/>
    </xf>
    <xf numFmtId="2" fontId="21" fillId="0" borderId="2" xfId="0" applyNumberFormat="1" applyFont="1" applyBorder="1"/>
    <xf numFmtId="0" fontId="21" fillId="0" borderId="2" xfId="0" applyFont="1" applyBorder="1" applyAlignment="1">
      <alignment vertical="center" wrapText="1"/>
    </xf>
    <xf numFmtId="0" fontId="24" fillId="0" borderId="2" xfId="0" applyFont="1" applyBorder="1" applyAlignment="1">
      <alignment vertical="center" wrapText="1"/>
    </xf>
    <xf numFmtId="0" fontId="24"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1" fillId="0" borderId="2" xfId="0" applyFont="1" applyBorder="1" applyAlignment="1">
      <alignment horizontal="justify" vertical="center" wrapText="1"/>
    </xf>
    <xf numFmtId="0" fontId="27" fillId="0" borderId="2" xfId="0" applyFont="1" applyBorder="1" applyAlignment="1">
      <alignment horizontal="center" vertical="center" wrapText="1"/>
    </xf>
    <xf numFmtId="2" fontId="21" fillId="0" borderId="2" xfId="0" applyNumberFormat="1" applyFont="1" applyBorder="1" applyAlignment="1">
      <alignment horizontal="center" vertical="center" wrapText="1"/>
    </xf>
    <xf numFmtId="2" fontId="21" fillId="0" borderId="2" xfId="0" applyNumberFormat="1" applyFont="1" applyBorder="1" applyAlignment="1">
      <alignment horizontal="center" vertical="center"/>
    </xf>
    <xf numFmtId="0" fontId="20" fillId="2" borderId="0" xfId="0" applyFont="1" applyFill="1" applyAlignment="1">
      <alignment horizontal="center" vertical="center" wrapText="1"/>
    </xf>
    <xf numFmtId="0" fontId="20" fillId="2" borderId="0" xfId="0" applyFont="1" applyFill="1" applyAlignment="1">
      <alignment horizontal="left" vertical="center" wrapText="1"/>
    </xf>
    <xf numFmtId="2" fontId="20" fillId="2" borderId="0" xfId="0" applyNumberFormat="1" applyFont="1" applyFill="1" applyAlignment="1">
      <alignment horizontal="center" vertical="center" wrapText="1"/>
    </xf>
    <xf numFmtId="0" fontId="21" fillId="2" borderId="0" xfId="0" applyFont="1" applyFill="1" applyAlignment="1">
      <alignment horizontal="left" vertical="center" wrapText="1"/>
    </xf>
    <xf numFmtId="0" fontId="40" fillId="2" borderId="0" xfId="0" applyFont="1" applyFill="1" applyAlignment="1">
      <alignment horizontal="center" vertical="center" wrapText="1"/>
    </xf>
    <xf numFmtId="0" fontId="41" fillId="2" borderId="0" xfId="0" applyFont="1" applyFill="1" applyAlignment="1">
      <alignment horizontal="left" vertical="center" wrapText="1"/>
    </xf>
    <xf numFmtId="0" fontId="21" fillId="2" borderId="0" xfId="0" applyFont="1" applyFill="1" applyAlignment="1">
      <alignment vertical="center" wrapText="1"/>
    </xf>
    <xf numFmtId="0" fontId="20" fillId="2" borderId="0" xfId="0" applyFont="1" applyFill="1" applyAlignment="1">
      <alignment vertical="center" wrapText="1"/>
    </xf>
    <xf numFmtId="0" fontId="40" fillId="2" borderId="0" xfId="0" applyFont="1" applyFill="1" applyAlignment="1">
      <alignment vertical="center" wrapText="1"/>
    </xf>
    <xf numFmtId="0" fontId="41" fillId="2" borderId="0" xfId="0" applyFont="1" applyFill="1" applyAlignment="1">
      <alignment vertical="center" wrapText="1"/>
    </xf>
    <xf numFmtId="0" fontId="24" fillId="2" borderId="0" xfId="0" applyFont="1" applyFill="1" applyAlignment="1">
      <alignment vertical="center" wrapText="1"/>
    </xf>
    <xf numFmtId="0" fontId="24" fillId="2" borderId="0" xfId="0" applyFont="1" applyFill="1" applyAlignment="1">
      <alignment horizontal="center" vertical="center" wrapText="1"/>
    </xf>
    <xf numFmtId="0" fontId="42" fillId="2" borderId="0" xfId="0" applyFont="1" applyFill="1" applyAlignment="1">
      <alignment vertical="center" wrapText="1"/>
    </xf>
    <xf numFmtId="0" fontId="43" fillId="2" borderId="0" xfId="0" applyFont="1" applyFill="1" applyAlignment="1">
      <alignment vertical="center" wrapText="1"/>
    </xf>
    <xf numFmtId="0" fontId="24" fillId="2" borderId="0" xfId="0" applyFont="1" applyFill="1" applyBorder="1" applyAlignment="1">
      <alignment horizontal="center" vertical="center" wrapText="1"/>
    </xf>
    <xf numFmtId="168" fontId="20" fillId="2" borderId="2" xfId="0" applyNumberFormat="1"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2" xfId="9" applyFont="1" applyFill="1" applyBorder="1" applyAlignment="1">
      <alignment horizontal="center" vertical="center" wrapText="1"/>
    </xf>
    <xf numFmtId="0" fontId="40" fillId="2" borderId="2" xfId="9" applyFont="1" applyFill="1" applyBorder="1" applyAlignment="1">
      <alignment horizontal="center" vertical="center" wrapText="1"/>
    </xf>
    <xf numFmtId="0" fontId="41" fillId="2" borderId="2" xfId="9" applyFont="1" applyFill="1" applyBorder="1" applyAlignment="1">
      <alignment horizontal="left" vertical="center" wrapText="1"/>
    </xf>
    <xf numFmtId="0" fontId="20" fillId="2" borderId="0" xfId="9" applyFont="1" applyFill="1" applyAlignment="1">
      <alignment vertical="center" wrapText="1"/>
    </xf>
    <xf numFmtId="0" fontId="20" fillId="2" borderId="2" xfId="0" applyFont="1" applyFill="1" applyBorder="1" applyAlignment="1">
      <alignment horizontal="center" vertical="center" wrapText="1"/>
    </xf>
    <xf numFmtId="14" fontId="20" fillId="2" borderId="2" xfId="9" applyNumberFormat="1" applyFont="1" applyFill="1" applyBorder="1" applyAlignment="1">
      <alignment horizontal="left" vertical="center" wrapText="1"/>
    </xf>
    <xf numFmtId="2" fontId="20" fillId="2" borderId="2" xfId="0" applyNumberFormat="1" applyFont="1" applyFill="1" applyBorder="1" applyAlignment="1">
      <alignment horizontal="center" vertical="center" wrapText="1"/>
    </xf>
    <xf numFmtId="168" fontId="20" fillId="2" borderId="2" xfId="0" applyNumberFormat="1" applyFont="1" applyFill="1" applyBorder="1" applyAlignment="1">
      <alignment horizontal="right" vertical="center" wrapText="1"/>
    </xf>
    <xf numFmtId="168" fontId="21" fillId="2" borderId="2" xfId="0" applyNumberFormat="1" applyFont="1" applyFill="1" applyBorder="1" applyAlignment="1">
      <alignment horizontal="right" vertical="center" wrapText="1"/>
    </xf>
    <xf numFmtId="0" fontId="20" fillId="2" borderId="5"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40" fillId="2" borderId="2" xfId="0" applyFont="1" applyFill="1" applyBorder="1" applyAlignment="1">
      <alignment horizontal="center" vertical="center" wrapText="1"/>
    </xf>
    <xf numFmtId="0" fontId="41" fillId="2" borderId="2" xfId="0" applyFont="1" applyFill="1" applyBorder="1" applyAlignment="1">
      <alignment horizontal="left" vertical="center" wrapText="1"/>
    </xf>
    <xf numFmtId="2" fontId="21" fillId="2" borderId="2" xfId="0" applyNumberFormat="1" applyFont="1" applyFill="1" applyBorder="1" applyAlignment="1">
      <alignment horizontal="center" vertical="center"/>
    </xf>
    <xf numFmtId="169" fontId="21" fillId="2" borderId="2" xfId="0" applyNumberFormat="1" applyFont="1" applyFill="1" applyBorder="1" applyAlignment="1">
      <alignment horizontal="center" vertical="center"/>
    </xf>
    <xf numFmtId="168" fontId="21" fillId="2" borderId="2" xfId="0" applyNumberFormat="1" applyFont="1" applyFill="1" applyBorder="1" applyAlignment="1">
      <alignment horizontal="center" vertical="center"/>
    </xf>
    <xf numFmtId="168" fontId="21" fillId="2" borderId="2" xfId="0" applyNumberFormat="1" applyFont="1" applyFill="1" applyBorder="1" applyAlignment="1">
      <alignment horizontal="right" vertical="center"/>
    </xf>
    <xf numFmtId="168" fontId="21" fillId="2" borderId="2" xfId="0" applyNumberFormat="1" applyFont="1" applyFill="1" applyBorder="1" applyAlignment="1">
      <alignment horizontal="center" vertical="center" wrapText="1"/>
    </xf>
    <xf numFmtId="14" fontId="21" fillId="2" borderId="2" xfId="9" applyNumberFormat="1" applyFont="1" applyFill="1" applyBorder="1" applyAlignment="1">
      <alignment horizontal="left" vertical="center" wrapText="1"/>
    </xf>
    <xf numFmtId="170" fontId="21" fillId="2" borderId="5" xfId="0" applyNumberFormat="1" applyFont="1" applyFill="1" applyBorder="1" applyAlignment="1">
      <alignment horizontal="center" vertical="center"/>
    </xf>
    <xf numFmtId="170" fontId="21" fillId="2" borderId="2" xfId="0" applyNumberFormat="1" applyFont="1" applyFill="1" applyBorder="1" applyAlignment="1">
      <alignment horizontal="center" vertical="center"/>
    </xf>
    <xf numFmtId="170" fontId="21" fillId="2" borderId="2" xfId="9" applyNumberFormat="1" applyFont="1" applyFill="1" applyBorder="1" applyAlignment="1">
      <alignment horizontal="center" vertical="center" wrapText="1"/>
    </xf>
    <xf numFmtId="0" fontId="44" fillId="2" borderId="2" xfId="0" applyFont="1" applyFill="1" applyBorder="1" applyAlignment="1">
      <alignment horizontal="center" vertical="center" wrapText="1"/>
    </xf>
    <xf numFmtId="171" fontId="45" fillId="2" borderId="2" xfId="10" applyNumberFormat="1" applyFont="1" applyFill="1" applyBorder="1" applyAlignment="1">
      <alignment horizontal="left" vertical="center" wrapText="1"/>
    </xf>
    <xf numFmtId="0" fontId="21" fillId="2" borderId="0" xfId="0" applyFont="1" applyFill="1" applyAlignment="1">
      <alignment vertical="center"/>
    </xf>
    <xf numFmtId="2" fontId="21" fillId="2" borderId="2" xfId="11" applyNumberFormat="1" applyFont="1" applyFill="1" applyBorder="1" applyAlignment="1">
      <alignment horizontal="center" vertical="center" wrapText="1"/>
    </xf>
    <xf numFmtId="168" fontId="21" fillId="2" borderId="2" xfId="11" applyNumberFormat="1" applyFont="1" applyFill="1" applyBorder="1" applyAlignment="1">
      <alignment horizontal="center" vertical="center" wrapText="1"/>
    </xf>
    <xf numFmtId="170" fontId="21" fillId="2" borderId="5" xfId="0" applyNumberFormat="1" applyFont="1" applyFill="1" applyBorder="1" applyAlignment="1">
      <alignment horizontal="center" vertical="center" wrapText="1"/>
    </xf>
    <xf numFmtId="170" fontId="21" fillId="2" borderId="2" xfId="0" applyNumberFormat="1" applyFont="1" applyFill="1" applyBorder="1" applyAlignment="1">
      <alignment horizontal="center" vertical="center" wrapText="1"/>
    </xf>
    <xf numFmtId="14" fontId="20" fillId="2" borderId="0" xfId="0" applyNumberFormat="1" applyFont="1" applyFill="1" applyBorder="1" applyAlignment="1">
      <alignment horizontal="right" vertical="center" wrapText="1"/>
    </xf>
    <xf numFmtId="168" fontId="21" fillId="2" borderId="2" xfId="0" applyNumberFormat="1" applyFont="1" applyFill="1" applyBorder="1" applyAlignment="1">
      <alignment vertical="center"/>
    </xf>
    <xf numFmtId="172" fontId="21" fillId="2" borderId="2" xfId="0" applyNumberFormat="1" applyFont="1" applyFill="1" applyBorder="1" applyAlignment="1">
      <alignment horizontal="center" vertical="center"/>
    </xf>
    <xf numFmtId="0" fontId="21" fillId="2" borderId="2" xfId="0" applyNumberFormat="1" applyFont="1" applyFill="1" applyBorder="1" applyAlignment="1">
      <alignment horizontal="left" vertical="center" wrapText="1"/>
    </xf>
    <xf numFmtId="168" fontId="21" fillId="2" borderId="2" xfId="0" applyNumberFormat="1" applyFont="1" applyFill="1" applyBorder="1" applyAlignment="1">
      <alignment vertical="center" wrapText="1"/>
    </xf>
    <xf numFmtId="2" fontId="21" fillId="2" borderId="2" xfId="0" applyNumberFormat="1" applyFont="1" applyFill="1" applyBorder="1" applyAlignment="1">
      <alignment horizontal="center" vertical="center" wrapText="1"/>
    </xf>
    <xf numFmtId="0" fontId="44" fillId="2" borderId="2" xfId="0" applyNumberFormat="1" applyFont="1" applyFill="1" applyBorder="1" applyAlignment="1">
      <alignment horizontal="center" vertical="center" wrapText="1"/>
    </xf>
    <xf numFmtId="172" fontId="21" fillId="2" borderId="2" xfId="0" applyNumberFormat="1" applyFont="1" applyFill="1" applyBorder="1" applyAlignment="1">
      <alignment horizontal="center" vertical="center" wrapText="1"/>
    </xf>
    <xf numFmtId="172" fontId="21" fillId="2" borderId="2" xfId="0" applyNumberFormat="1" applyFont="1" applyFill="1" applyBorder="1" applyAlignment="1">
      <alignment vertical="center" wrapText="1"/>
    </xf>
    <xf numFmtId="169" fontId="21" fillId="2" borderId="2" xfId="0" applyNumberFormat="1" applyFont="1" applyFill="1" applyBorder="1" applyAlignment="1">
      <alignment horizontal="center" vertical="center" wrapText="1"/>
    </xf>
    <xf numFmtId="0" fontId="20" fillId="2" borderId="2" xfId="12" applyFont="1" applyFill="1" applyBorder="1" applyAlignment="1">
      <alignment horizontal="center" vertical="center" wrapText="1"/>
    </xf>
    <xf numFmtId="2" fontId="20" fillId="2" borderId="2" xfId="12" applyNumberFormat="1" applyFont="1" applyFill="1" applyBorder="1" applyAlignment="1">
      <alignment horizontal="center" vertical="center" wrapText="1"/>
    </xf>
    <xf numFmtId="168" fontId="20" fillId="2" borderId="2" xfId="12" applyNumberFormat="1" applyFont="1" applyFill="1" applyBorder="1" applyAlignment="1">
      <alignment horizontal="center" vertical="center" wrapText="1"/>
    </xf>
    <xf numFmtId="168" fontId="20" fillId="2" borderId="2" xfId="12" applyNumberFormat="1" applyFont="1" applyFill="1" applyBorder="1" applyAlignment="1">
      <alignment horizontal="right" vertical="center" wrapText="1"/>
    </xf>
    <xf numFmtId="168" fontId="21" fillId="2" borderId="2" xfId="12" applyNumberFormat="1" applyFont="1" applyFill="1" applyBorder="1" applyAlignment="1">
      <alignment horizontal="right" vertical="center" wrapText="1"/>
    </xf>
    <xf numFmtId="0" fontId="20" fillId="2" borderId="5" xfId="12" applyFont="1" applyFill="1" applyBorder="1" applyAlignment="1">
      <alignment horizontal="left" vertical="center" wrapText="1"/>
    </xf>
    <xf numFmtId="0" fontId="20" fillId="2" borderId="2" xfId="12" applyFont="1" applyFill="1" applyBorder="1" applyAlignment="1">
      <alignment horizontal="left" vertical="center" wrapText="1"/>
    </xf>
    <xf numFmtId="0" fontId="40" fillId="2" borderId="2" xfId="12" applyFont="1" applyFill="1" applyBorder="1" applyAlignment="1">
      <alignment horizontal="center" vertical="center" wrapText="1"/>
    </xf>
    <xf numFmtId="0" fontId="41" fillId="2" borderId="2" xfId="12" applyFont="1" applyFill="1" applyBorder="1" applyAlignment="1">
      <alignment horizontal="left" vertical="center" wrapText="1"/>
    </xf>
    <xf numFmtId="0" fontId="20" fillId="2" borderId="0" xfId="12" applyFont="1" applyFill="1" applyAlignment="1">
      <alignment vertical="center"/>
    </xf>
    <xf numFmtId="0" fontId="21" fillId="2" borderId="2" xfId="12" applyFont="1" applyFill="1" applyBorder="1" applyAlignment="1">
      <alignment horizontal="center" vertical="center" wrapText="1"/>
    </xf>
    <xf numFmtId="0" fontId="21" fillId="2" borderId="2" xfId="13" applyFont="1" applyFill="1" applyBorder="1" applyAlignment="1">
      <alignment horizontal="left" vertical="center" wrapText="1"/>
    </xf>
    <xf numFmtId="2" fontId="21" fillId="2" borderId="2" xfId="12" applyNumberFormat="1" applyFont="1" applyFill="1" applyBorder="1" applyAlignment="1">
      <alignment horizontal="center" vertical="center"/>
    </xf>
    <xf numFmtId="168" fontId="21" fillId="2" borderId="2" xfId="12" applyNumberFormat="1" applyFont="1" applyFill="1" applyBorder="1" applyAlignment="1">
      <alignment horizontal="center" vertical="center"/>
    </xf>
    <xf numFmtId="168" fontId="21" fillId="2" borderId="2" xfId="12" applyNumberFormat="1" applyFont="1" applyFill="1" applyBorder="1" applyAlignment="1">
      <alignment horizontal="right" vertical="center"/>
    </xf>
    <xf numFmtId="170" fontId="21" fillId="2" borderId="5" xfId="12" applyNumberFormat="1" applyFont="1" applyFill="1" applyBorder="1" applyAlignment="1">
      <alignment horizontal="center" vertical="center"/>
    </xf>
    <xf numFmtId="170" fontId="21" fillId="2" borderId="2" xfId="12" applyNumberFormat="1" applyFont="1" applyFill="1" applyBorder="1" applyAlignment="1">
      <alignment horizontal="center" vertical="center"/>
    </xf>
    <xf numFmtId="0" fontId="44" fillId="2" borderId="2" xfId="12" applyFont="1" applyFill="1" applyBorder="1" applyAlignment="1">
      <alignment horizontal="center" vertical="center" wrapText="1"/>
    </xf>
    <xf numFmtId="0" fontId="45" fillId="2" borderId="2" xfId="12" applyFont="1" applyFill="1" applyBorder="1" applyAlignment="1">
      <alignment horizontal="left" vertical="center" wrapText="1"/>
    </xf>
    <xf numFmtId="0" fontId="21" fillId="2" borderId="0" xfId="12" applyFont="1" applyFill="1" applyBorder="1" applyAlignment="1">
      <alignment vertical="center"/>
    </xf>
    <xf numFmtId="0" fontId="21" fillId="2" borderId="2" xfId="12" applyNumberFormat="1" applyFont="1" applyFill="1" applyBorder="1" applyAlignment="1">
      <alignment horizontal="left" vertical="center" wrapText="1"/>
    </xf>
    <xf numFmtId="2" fontId="21" fillId="2" borderId="2" xfId="12" applyNumberFormat="1" applyFont="1" applyFill="1" applyBorder="1" applyAlignment="1">
      <alignment horizontal="center" vertical="center" wrapText="1"/>
    </xf>
    <xf numFmtId="168" fontId="21" fillId="2" borderId="2" xfId="12" applyNumberFormat="1" applyFont="1" applyFill="1" applyBorder="1" applyAlignment="1">
      <alignment horizontal="center" vertical="center" wrapText="1"/>
    </xf>
    <xf numFmtId="170" fontId="21" fillId="2" borderId="5" xfId="12" applyNumberFormat="1" applyFont="1" applyFill="1" applyBorder="1" applyAlignment="1">
      <alignment horizontal="center" vertical="center" wrapText="1"/>
    </xf>
    <xf numFmtId="170" fontId="21" fillId="2" borderId="2" xfId="12" applyNumberFormat="1" applyFont="1" applyFill="1" applyBorder="1" applyAlignment="1">
      <alignment horizontal="center" vertical="center" wrapText="1"/>
    </xf>
    <xf numFmtId="0" fontId="44" fillId="2" borderId="2" xfId="12" applyNumberFormat="1" applyFont="1" applyFill="1" applyBorder="1" applyAlignment="1">
      <alignment horizontal="center" vertical="center" wrapText="1"/>
    </xf>
    <xf numFmtId="0" fontId="45" fillId="2" borderId="2" xfId="12" applyNumberFormat="1" applyFont="1" applyFill="1" applyBorder="1" applyAlignment="1">
      <alignment horizontal="left" vertical="center" wrapText="1"/>
    </xf>
    <xf numFmtId="0" fontId="21" fillId="2" borderId="0" xfId="12" applyNumberFormat="1" applyFont="1" applyFill="1" applyAlignment="1">
      <alignment vertical="center" wrapText="1"/>
    </xf>
    <xf numFmtId="3" fontId="45" fillId="2" borderId="2" xfId="12" applyNumberFormat="1" applyFont="1" applyFill="1" applyBorder="1" applyAlignment="1">
      <alignment horizontal="left" vertical="center" wrapText="1"/>
    </xf>
    <xf numFmtId="168" fontId="21" fillId="2" borderId="2" xfId="12" applyNumberFormat="1" applyFont="1" applyFill="1" applyBorder="1" applyAlignment="1">
      <alignment vertical="center" wrapText="1"/>
    </xf>
    <xf numFmtId="2" fontId="21" fillId="2" borderId="2" xfId="10" applyNumberFormat="1" applyFont="1" applyFill="1" applyBorder="1" applyAlignment="1">
      <alignment horizontal="center" vertical="center" wrapText="1"/>
    </xf>
    <xf numFmtId="169" fontId="21" fillId="2" borderId="2" xfId="10" applyNumberFormat="1" applyFont="1" applyFill="1" applyBorder="1" applyAlignment="1">
      <alignment horizontal="center" vertical="center" wrapText="1"/>
    </xf>
    <xf numFmtId="0" fontId="21" fillId="2" borderId="2" xfId="12" applyFont="1" applyFill="1" applyBorder="1" applyAlignment="1">
      <alignment horizontal="left" vertical="center" wrapText="1"/>
    </xf>
    <xf numFmtId="0" fontId="44" fillId="2" borderId="2" xfId="0" applyFont="1" applyFill="1" applyBorder="1" applyAlignment="1">
      <alignment horizontal="left" vertical="center" wrapText="1"/>
    </xf>
    <xf numFmtId="0" fontId="21" fillId="2" borderId="0" xfId="0" applyFont="1" applyFill="1" applyAlignment="1">
      <alignment horizontal="center" vertical="center" wrapText="1"/>
    </xf>
    <xf numFmtId="169" fontId="21" fillId="2" borderId="2" xfId="0" applyNumberFormat="1" applyFont="1" applyFill="1" applyBorder="1" applyAlignment="1">
      <alignment horizontal="right" vertical="center" wrapText="1"/>
    </xf>
    <xf numFmtId="0" fontId="44" fillId="2" borderId="2" xfId="0" applyFont="1" applyFill="1" applyBorder="1" applyAlignment="1">
      <alignment vertical="center" wrapText="1"/>
    </xf>
    <xf numFmtId="0" fontId="45" fillId="2" borderId="2" xfId="0" applyFont="1" applyFill="1" applyBorder="1" applyAlignment="1">
      <alignment horizontal="left" vertical="center" wrapText="1"/>
    </xf>
    <xf numFmtId="2" fontId="20" fillId="2" borderId="2" xfId="14" applyNumberFormat="1" applyFont="1" applyFill="1" applyBorder="1" applyAlignment="1">
      <alignment horizontal="center" vertical="center" wrapText="1"/>
    </xf>
    <xf numFmtId="169" fontId="20" fillId="2" borderId="2" xfId="14" applyNumberFormat="1" applyFont="1" applyFill="1" applyBorder="1" applyAlignment="1">
      <alignment horizontal="center" vertical="center" wrapText="1"/>
    </xf>
    <xf numFmtId="169" fontId="20" fillId="2" borderId="2" xfId="14" applyNumberFormat="1" applyFont="1" applyFill="1" applyBorder="1" applyAlignment="1">
      <alignment horizontal="right" vertical="center" wrapText="1"/>
    </xf>
    <xf numFmtId="169" fontId="21" fillId="2" borderId="2" xfId="14" applyNumberFormat="1" applyFont="1" applyFill="1" applyBorder="1" applyAlignment="1">
      <alignment horizontal="right" vertical="center" wrapText="1"/>
    </xf>
    <xf numFmtId="0" fontId="20" fillId="2" borderId="5" xfId="14" applyFont="1" applyFill="1" applyBorder="1" applyAlignment="1">
      <alignment horizontal="left" vertical="center" wrapText="1"/>
    </xf>
    <xf numFmtId="0" fontId="20" fillId="2" borderId="2" xfId="14" applyFont="1" applyFill="1" applyBorder="1" applyAlignment="1">
      <alignment horizontal="center" vertical="center" wrapText="1"/>
    </xf>
    <xf numFmtId="0" fontId="20" fillId="2" borderId="2" xfId="14" applyFont="1" applyFill="1" applyBorder="1" applyAlignment="1">
      <alignment horizontal="left" vertical="center" wrapText="1"/>
    </xf>
    <xf numFmtId="0" fontId="40" fillId="2" borderId="2" xfId="14" applyFont="1" applyFill="1" applyBorder="1" applyAlignment="1">
      <alignment horizontal="left" vertical="center" wrapText="1"/>
    </xf>
    <xf numFmtId="0" fontId="41" fillId="2" borderId="2" xfId="0" applyNumberFormat="1" applyFont="1" applyFill="1" applyBorder="1" applyAlignment="1">
      <alignment horizontal="left" vertical="center" wrapText="1"/>
    </xf>
    <xf numFmtId="0" fontId="21" fillId="2" borderId="2" xfId="14" applyFont="1" applyFill="1" applyBorder="1" applyAlignment="1">
      <alignment horizontal="left" vertical="center" wrapText="1"/>
    </xf>
    <xf numFmtId="2" fontId="21" fillId="2" borderId="2" xfId="14" applyNumberFormat="1" applyFont="1" applyFill="1" applyBorder="1" applyAlignment="1">
      <alignment horizontal="center" vertical="center" wrapText="1"/>
    </xf>
    <xf numFmtId="169" fontId="21" fillId="2" borderId="2" xfId="14" applyNumberFormat="1" applyFont="1" applyFill="1" applyBorder="1" applyAlignment="1">
      <alignment horizontal="center" vertical="center" wrapText="1"/>
    </xf>
    <xf numFmtId="0" fontId="44" fillId="2" borderId="2" xfId="14" applyFont="1" applyFill="1" applyBorder="1" applyAlignment="1">
      <alignment horizontal="left" vertical="center" wrapText="1"/>
    </xf>
    <xf numFmtId="3" fontId="21" fillId="2" borderId="2" xfId="0" applyNumberFormat="1" applyFont="1" applyFill="1" applyBorder="1" applyAlignment="1">
      <alignment horizontal="left" vertical="center" wrapText="1"/>
    </xf>
    <xf numFmtId="3" fontId="44" fillId="2" borderId="2" xfId="0" applyNumberFormat="1" applyFont="1" applyFill="1" applyBorder="1" applyAlignment="1">
      <alignment horizontal="left" vertical="center" wrapText="1"/>
    </xf>
    <xf numFmtId="3" fontId="21" fillId="2" borderId="0" xfId="0" applyNumberFormat="1" applyFont="1" applyFill="1" applyAlignment="1">
      <alignment horizontal="center" vertical="center"/>
    </xf>
    <xf numFmtId="2" fontId="21" fillId="2" borderId="2" xfId="0" quotePrefix="1" applyNumberFormat="1" applyFont="1" applyFill="1" applyBorder="1" applyAlignment="1">
      <alignment horizontal="center" vertical="center"/>
    </xf>
    <xf numFmtId="169" fontId="21" fillId="2" borderId="2" xfId="0" quotePrefix="1" applyNumberFormat="1" applyFont="1" applyFill="1" applyBorder="1" applyAlignment="1">
      <alignment horizontal="center" vertical="center"/>
    </xf>
    <xf numFmtId="169" fontId="21" fillId="2" borderId="2" xfId="0" quotePrefix="1" applyNumberFormat="1" applyFont="1" applyFill="1" applyBorder="1" applyAlignment="1">
      <alignment horizontal="right" vertical="center"/>
    </xf>
    <xf numFmtId="3" fontId="21" fillId="2" borderId="0" xfId="0" applyNumberFormat="1" applyFont="1" applyFill="1" applyAlignment="1">
      <alignment vertical="center"/>
    </xf>
    <xf numFmtId="169" fontId="21" fillId="2" borderId="2" xfId="0" applyNumberFormat="1" applyFont="1" applyFill="1" applyBorder="1" applyAlignment="1">
      <alignment horizontal="right" vertical="center"/>
    </xf>
    <xf numFmtId="3" fontId="45" fillId="2" borderId="2" xfId="0" applyNumberFormat="1" applyFont="1" applyFill="1" applyBorder="1" applyAlignment="1">
      <alignment horizontal="left" vertical="center" wrapText="1"/>
    </xf>
    <xf numFmtId="169" fontId="20" fillId="2" borderId="2" xfId="0" applyNumberFormat="1" applyFont="1" applyFill="1" applyBorder="1" applyAlignment="1">
      <alignment horizontal="center" vertical="center" wrapText="1"/>
    </xf>
    <xf numFmtId="169" fontId="20" fillId="2" borderId="2" xfId="0" applyNumberFormat="1" applyFont="1" applyFill="1" applyBorder="1" applyAlignment="1">
      <alignment horizontal="right" vertical="center" wrapText="1"/>
    </xf>
    <xf numFmtId="0" fontId="40" fillId="2" borderId="2" xfId="0" applyFont="1" applyFill="1" applyBorder="1" applyAlignment="1">
      <alignment horizontal="left" vertical="center" wrapText="1"/>
    </xf>
    <xf numFmtId="0" fontId="20" fillId="2" borderId="0" xfId="0" applyFont="1" applyFill="1" applyBorder="1" applyAlignment="1">
      <alignment vertical="center" wrapText="1"/>
    </xf>
    <xf numFmtId="0" fontId="21" fillId="2" borderId="2" xfId="0" applyNumberFormat="1" applyFont="1" applyFill="1" applyBorder="1" applyAlignment="1">
      <alignment horizontal="center" vertical="center" wrapText="1"/>
    </xf>
    <xf numFmtId="170" fontId="21" fillId="2" borderId="5" xfId="9" applyNumberFormat="1" applyFont="1" applyFill="1" applyBorder="1" applyAlignment="1">
      <alignment horizontal="center" vertical="center" wrapText="1"/>
    </xf>
    <xf numFmtId="4" fontId="21" fillId="2" borderId="0" xfId="9" applyNumberFormat="1" applyFont="1" applyFill="1" applyBorder="1" applyAlignment="1">
      <alignment horizontal="left" vertical="center" wrapText="1"/>
    </xf>
    <xf numFmtId="0" fontId="45" fillId="2" borderId="2" xfId="15" applyFont="1" applyFill="1" applyBorder="1" applyAlignment="1">
      <alignment horizontal="left" vertical="center" wrapText="1"/>
    </xf>
    <xf numFmtId="0" fontId="21" fillId="2" borderId="2" xfId="5" applyFont="1" applyFill="1" applyBorder="1" applyAlignment="1">
      <alignment horizontal="left" vertical="center" wrapText="1"/>
    </xf>
    <xf numFmtId="2" fontId="21" fillId="2" borderId="2" xfId="5" applyNumberFormat="1" applyFont="1" applyFill="1" applyBorder="1" applyAlignment="1">
      <alignment horizontal="center" vertical="center"/>
    </xf>
    <xf numFmtId="169" fontId="21" fillId="2" borderId="2" xfId="5" applyNumberFormat="1" applyFont="1" applyFill="1" applyBorder="1" applyAlignment="1">
      <alignment horizontal="center" vertical="center"/>
    </xf>
    <xf numFmtId="170" fontId="20" fillId="2" borderId="5" xfId="5" applyNumberFormat="1" applyFont="1" applyFill="1" applyBorder="1" applyAlignment="1">
      <alignment horizontal="center" vertical="center"/>
    </xf>
    <xf numFmtId="170" fontId="21" fillId="2" borderId="2" xfId="5" applyNumberFormat="1" applyFont="1" applyFill="1" applyBorder="1" applyAlignment="1">
      <alignment horizontal="center" vertical="center"/>
    </xf>
    <xf numFmtId="170" fontId="20" fillId="2" borderId="2" xfId="5" applyNumberFormat="1" applyFont="1" applyFill="1" applyBorder="1" applyAlignment="1">
      <alignment horizontal="center" vertical="center"/>
    </xf>
    <xf numFmtId="0" fontId="44" fillId="2" borderId="2" xfId="5" applyFont="1" applyFill="1" applyBorder="1" applyAlignment="1">
      <alignment horizontal="left" vertical="center" wrapText="1"/>
    </xf>
    <xf numFmtId="0" fontId="20" fillId="2" borderId="0" xfId="5" applyFont="1" applyFill="1" applyAlignment="1">
      <alignment horizontal="center" vertical="center"/>
    </xf>
    <xf numFmtId="169" fontId="21" fillId="2" borderId="2" xfId="5" applyNumberFormat="1" applyFont="1" applyFill="1" applyBorder="1" applyAlignment="1">
      <alignment vertical="center"/>
    </xf>
    <xf numFmtId="0" fontId="45" fillId="2" borderId="2" xfId="5" applyFont="1" applyFill="1" applyBorder="1" applyAlignment="1">
      <alignment horizontal="left" vertical="center" wrapText="1"/>
    </xf>
    <xf numFmtId="0" fontId="20" fillId="2" borderId="2" xfId="0" applyNumberFormat="1" applyFont="1" applyFill="1" applyBorder="1" applyAlignment="1">
      <alignment horizontal="center" vertical="center" wrapText="1"/>
    </xf>
    <xf numFmtId="2" fontId="20" fillId="2" borderId="2" xfId="0" applyNumberFormat="1" applyFont="1" applyFill="1" applyBorder="1" applyAlignment="1">
      <alignment horizontal="center" vertical="center"/>
    </xf>
    <xf numFmtId="2" fontId="20" fillId="2" borderId="2" xfId="0" applyNumberFormat="1" applyFont="1" applyFill="1" applyBorder="1" applyAlignment="1">
      <alignment vertical="center"/>
    </xf>
    <xf numFmtId="2" fontId="21" fillId="2" borderId="2" xfId="0" applyNumberFormat="1" applyFont="1" applyFill="1" applyBorder="1" applyAlignment="1">
      <alignment vertical="center"/>
    </xf>
    <xf numFmtId="0" fontId="20" fillId="2" borderId="5" xfId="0" applyNumberFormat="1" applyFont="1" applyFill="1" applyBorder="1" applyAlignment="1">
      <alignment horizontal="left" vertical="center" wrapText="1"/>
    </xf>
    <xf numFmtId="0" fontId="20" fillId="2" borderId="2" xfId="0" applyNumberFormat="1" applyFont="1" applyFill="1" applyBorder="1" applyAlignment="1">
      <alignment horizontal="left" vertical="center" wrapText="1"/>
    </xf>
    <xf numFmtId="169" fontId="40" fillId="2" borderId="2" xfId="0" applyNumberFormat="1" applyFont="1" applyFill="1" applyBorder="1" applyAlignment="1">
      <alignment horizontal="right" vertical="center" wrapText="1"/>
    </xf>
    <xf numFmtId="0" fontId="20" fillId="2" borderId="0" xfId="0" applyFont="1" applyFill="1" applyAlignment="1">
      <alignment vertical="center"/>
    </xf>
    <xf numFmtId="3" fontId="21" fillId="2" borderId="2" xfId="0" applyNumberFormat="1" applyFont="1" applyFill="1" applyBorder="1" applyAlignment="1" applyProtection="1">
      <alignment horizontal="center" vertical="center" wrapText="1"/>
      <protection locked="0"/>
    </xf>
    <xf numFmtId="0" fontId="21" fillId="2" borderId="5" xfId="0" applyFont="1" applyFill="1" applyBorder="1" applyAlignment="1">
      <alignment horizontal="center" vertical="center"/>
    </xf>
    <xf numFmtId="169" fontId="44" fillId="2" borderId="2" xfId="0" applyNumberFormat="1" applyFont="1" applyFill="1" applyBorder="1" applyAlignment="1">
      <alignment horizontal="right" vertical="center" wrapText="1"/>
    </xf>
    <xf numFmtId="2" fontId="21" fillId="2" borderId="2" xfId="0" applyNumberFormat="1" applyFont="1" applyFill="1" applyBorder="1" applyAlignment="1">
      <alignment horizontal="left" vertical="center" wrapText="1"/>
    </xf>
    <xf numFmtId="0" fontId="44" fillId="2" borderId="0" xfId="0" applyFont="1" applyFill="1" applyAlignment="1">
      <alignment vertical="center"/>
    </xf>
    <xf numFmtId="4" fontId="45" fillId="2" borderId="2" xfId="0" applyNumberFormat="1" applyFont="1" applyFill="1" applyBorder="1" applyAlignment="1" applyProtection="1">
      <alignment horizontal="left" vertical="center" wrapText="1"/>
      <protection locked="0"/>
    </xf>
    <xf numFmtId="2" fontId="45" fillId="2" borderId="2" xfId="0" applyNumberFormat="1" applyFont="1" applyFill="1" applyBorder="1" applyAlignment="1">
      <alignment horizontal="left" vertical="center" wrapText="1"/>
    </xf>
    <xf numFmtId="0" fontId="21" fillId="2" borderId="2" xfId="0" applyFont="1" applyFill="1" applyBorder="1" applyAlignment="1">
      <alignment vertical="center"/>
    </xf>
    <xf numFmtId="0" fontId="21" fillId="2" borderId="2" xfId="9" applyFont="1" applyFill="1" applyBorder="1" applyAlignment="1">
      <alignment horizontal="left" vertical="center" wrapText="1"/>
    </xf>
    <xf numFmtId="0" fontId="28" fillId="2" borderId="5" xfId="0" applyFont="1" applyFill="1" applyBorder="1" applyAlignment="1">
      <alignment horizontal="center" vertical="center" wrapText="1"/>
    </xf>
    <xf numFmtId="0" fontId="45" fillId="2" borderId="2" xfId="0" applyNumberFormat="1" applyFont="1" applyFill="1" applyBorder="1" applyAlignment="1">
      <alignment horizontal="left" vertical="center" wrapText="1"/>
    </xf>
    <xf numFmtId="0" fontId="21" fillId="2" borderId="2" xfId="0" applyFont="1" applyFill="1" applyBorder="1" applyAlignment="1">
      <alignment vertical="center" wrapText="1"/>
    </xf>
    <xf numFmtId="0" fontId="40" fillId="2" borderId="2" xfId="0" applyFont="1" applyFill="1" applyBorder="1" applyAlignment="1">
      <alignment vertical="center" wrapText="1"/>
    </xf>
    <xf numFmtId="0" fontId="20" fillId="2" borderId="0" xfId="16" applyFont="1" applyFill="1" applyBorder="1" applyAlignment="1">
      <alignment vertical="center" wrapText="1"/>
    </xf>
    <xf numFmtId="0" fontId="21" fillId="2" borderId="5" xfId="0" applyFont="1" applyFill="1" applyBorder="1" applyAlignment="1">
      <alignment horizontal="left" vertical="center" wrapText="1"/>
    </xf>
    <xf numFmtId="0" fontId="21" fillId="2" borderId="0" xfId="16" applyFont="1" applyFill="1" applyBorder="1" applyAlignment="1">
      <alignment vertical="center" wrapText="1"/>
    </xf>
    <xf numFmtId="2" fontId="27" fillId="2" borderId="2" xfId="0" applyNumberFormat="1" applyFont="1" applyFill="1" applyBorder="1" applyAlignment="1">
      <alignment horizontal="center"/>
    </xf>
    <xf numFmtId="0" fontId="27" fillId="2" borderId="2" xfId="0" applyFont="1" applyFill="1" applyBorder="1"/>
    <xf numFmtId="0" fontId="27" fillId="2" borderId="2" xfId="0" applyFont="1" applyFill="1" applyBorder="1" applyAlignment="1">
      <alignment horizontal="center"/>
    </xf>
    <xf numFmtId="0" fontId="28" fillId="2" borderId="0" xfId="0" applyFont="1" applyFill="1"/>
    <xf numFmtId="0" fontId="44" fillId="2" borderId="0" xfId="0" applyFont="1" applyFill="1"/>
    <xf numFmtId="0" fontId="45" fillId="2" borderId="0" xfId="0" applyFont="1" applyFill="1"/>
    <xf numFmtId="2" fontId="28" fillId="2" borderId="0" xfId="0" applyNumberFormat="1" applyFont="1" applyFill="1" applyAlignment="1">
      <alignment horizontal="center"/>
    </xf>
    <xf numFmtId="0" fontId="28" fillId="2" borderId="0" xfId="0" applyFont="1" applyFill="1" applyAlignment="1">
      <alignment horizontal="center"/>
    </xf>
    <xf numFmtId="0" fontId="28" fillId="0" borderId="0" xfId="9" applyFont="1" applyFill="1" applyAlignment="1">
      <alignment horizontal="center" vertical="center" wrapText="1"/>
    </xf>
    <xf numFmtId="0" fontId="28" fillId="0" borderId="0" xfId="9" applyFont="1" applyFill="1" applyAlignment="1">
      <alignment horizontal="left" vertical="center" wrapText="1"/>
    </xf>
    <xf numFmtId="2" fontId="27" fillId="0" borderId="0" xfId="9" applyNumberFormat="1" applyFont="1" applyFill="1" applyAlignment="1">
      <alignment horizontal="center" vertical="center" wrapText="1"/>
    </xf>
    <xf numFmtId="165" fontId="27" fillId="0" borderId="0" xfId="9" applyNumberFormat="1" applyFont="1" applyFill="1" applyAlignment="1">
      <alignment horizontal="right" vertical="center" wrapText="1"/>
    </xf>
    <xf numFmtId="172" fontId="28" fillId="0" borderId="0" xfId="9" applyNumberFormat="1" applyFont="1" applyFill="1" applyAlignment="1">
      <alignment horizontal="right" vertical="center" wrapText="1"/>
    </xf>
    <xf numFmtId="172" fontId="28" fillId="0" borderId="0" xfId="9" applyNumberFormat="1" applyFont="1" applyFill="1" applyAlignment="1">
      <alignment horizontal="center" vertical="center" wrapText="1"/>
    </xf>
    <xf numFmtId="0" fontId="29" fillId="0" borderId="0" xfId="9" applyFont="1" applyFill="1" applyBorder="1" applyAlignment="1">
      <alignment horizontal="center" vertical="center" wrapText="1"/>
    </xf>
    <xf numFmtId="172" fontId="27" fillId="0" borderId="2" xfId="9"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2" xfId="9" applyFont="1" applyFill="1" applyBorder="1" applyAlignment="1">
      <alignment horizontal="left" vertical="center" wrapText="1"/>
    </xf>
    <xf numFmtId="2" fontId="27" fillId="0" borderId="2" xfId="0" applyNumberFormat="1" applyFont="1" applyFill="1" applyBorder="1" applyAlignment="1">
      <alignment horizontal="center" vertical="center" wrapText="1"/>
    </xf>
    <xf numFmtId="168" fontId="27" fillId="0" borderId="2" xfId="0" applyNumberFormat="1" applyFont="1" applyFill="1" applyBorder="1" applyAlignment="1">
      <alignment horizontal="right" vertical="center" wrapText="1"/>
    </xf>
    <xf numFmtId="168" fontId="27"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27" fillId="0" borderId="0" xfId="0" applyFont="1" applyFill="1" applyAlignment="1">
      <alignment horizontal="center" vertical="center" wrapText="1"/>
    </xf>
    <xf numFmtId="0" fontId="28" fillId="0" borderId="2" xfId="0" applyFont="1" applyFill="1" applyBorder="1" applyAlignment="1">
      <alignment horizontal="left" vertical="center" wrapText="1"/>
    </xf>
    <xf numFmtId="2" fontId="28" fillId="0" borderId="2" xfId="0" applyNumberFormat="1" applyFont="1" applyFill="1" applyBorder="1" applyAlignment="1">
      <alignment horizontal="center" vertical="center" wrapText="1"/>
    </xf>
    <xf numFmtId="168" fontId="28" fillId="0" borderId="2" xfId="9" applyNumberFormat="1" applyFont="1" applyFill="1" applyBorder="1" applyAlignment="1">
      <alignment horizontal="right" vertical="center" wrapText="1"/>
    </xf>
    <xf numFmtId="168" fontId="28" fillId="0" borderId="2" xfId="0" applyNumberFormat="1" applyFont="1" applyFill="1" applyBorder="1" applyAlignment="1">
      <alignment horizontal="right" vertical="center" wrapText="1"/>
    </xf>
    <xf numFmtId="168" fontId="28"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xf>
    <xf numFmtId="0" fontId="28" fillId="0" borderId="0" xfId="0" applyFont="1" applyFill="1" applyAlignment="1">
      <alignment horizontal="center" vertical="center" wrapText="1"/>
    </xf>
    <xf numFmtId="0" fontId="21" fillId="0" borderId="0" xfId="0" applyFont="1" applyFill="1" applyAlignment="1">
      <alignment vertical="center"/>
    </xf>
    <xf numFmtId="168" fontId="27" fillId="0" borderId="2" xfId="9" applyNumberFormat="1" applyFont="1" applyFill="1" applyBorder="1" applyAlignment="1">
      <alignment horizontal="right" vertical="center" wrapText="1"/>
    </xf>
    <xf numFmtId="0" fontId="50" fillId="0" borderId="2" xfId="0" applyFont="1" applyFill="1" applyBorder="1" applyAlignment="1">
      <alignment horizontal="center" vertical="center" wrapText="1"/>
    </xf>
    <xf numFmtId="0" fontId="27" fillId="0" borderId="2" xfId="12" applyFont="1" applyFill="1" applyBorder="1" applyAlignment="1">
      <alignment horizontal="center" vertical="center" wrapText="1"/>
    </xf>
    <xf numFmtId="3" fontId="27" fillId="0" borderId="2" xfId="0" applyNumberFormat="1" applyFont="1" applyFill="1" applyBorder="1" applyAlignment="1">
      <alignment horizontal="left" vertical="center" wrapText="1"/>
    </xf>
    <xf numFmtId="2" fontId="27" fillId="0" borderId="2" xfId="12" applyNumberFormat="1" applyFont="1" applyFill="1" applyBorder="1" applyAlignment="1">
      <alignment horizontal="center" vertical="center" wrapText="1"/>
    </xf>
    <xf numFmtId="168" fontId="27" fillId="0" borderId="2" xfId="12" applyNumberFormat="1" applyFont="1" applyFill="1" applyBorder="1" applyAlignment="1">
      <alignment horizontal="right" vertical="center" wrapText="1"/>
    </xf>
    <xf numFmtId="168" fontId="27" fillId="0" borderId="2" xfId="12" applyNumberFormat="1" applyFont="1" applyFill="1" applyBorder="1" applyAlignment="1">
      <alignment horizontal="center" vertical="center" wrapText="1"/>
    </xf>
    <xf numFmtId="0" fontId="28" fillId="0" borderId="2" xfId="12" applyFont="1" applyFill="1" applyBorder="1" applyAlignment="1">
      <alignment horizontal="center" vertical="center" wrapText="1"/>
    </xf>
    <xf numFmtId="0" fontId="27" fillId="0" borderId="0" xfId="12" applyFont="1" applyFill="1" applyAlignment="1">
      <alignment horizontal="center" vertical="center" wrapText="1"/>
    </xf>
    <xf numFmtId="0" fontId="28" fillId="0" borderId="2" xfId="12" applyNumberFormat="1" applyFont="1" applyFill="1" applyBorder="1" applyAlignment="1">
      <alignment horizontal="center" vertical="center" wrapText="1"/>
    </xf>
    <xf numFmtId="0" fontId="28" fillId="0" borderId="2" xfId="12" applyNumberFormat="1" applyFont="1" applyFill="1" applyBorder="1" applyAlignment="1">
      <alignment horizontal="left" vertical="center" wrapText="1"/>
    </xf>
    <xf numFmtId="2" fontId="28" fillId="0" borderId="2" xfId="12" applyNumberFormat="1" applyFont="1" applyFill="1" applyBorder="1" applyAlignment="1">
      <alignment horizontal="center" vertical="center" wrapText="1"/>
    </xf>
    <xf numFmtId="168" fontId="28" fillId="0" borderId="2" xfId="12" applyNumberFormat="1" applyFont="1" applyFill="1" applyBorder="1" applyAlignment="1">
      <alignment horizontal="right" vertical="center" wrapText="1"/>
    </xf>
    <xf numFmtId="168" fontId="28" fillId="0" borderId="2" xfId="12"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12" applyFont="1" applyFill="1" applyBorder="1" applyAlignment="1">
      <alignment horizontal="center"/>
    </xf>
    <xf numFmtId="4" fontId="28" fillId="0" borderId="2" xfId="12" applyNumberFormat="1" applyFont="1" applyFill="1" applyBorder="1" applyAlignment="1">
      <alignment horizontal="center" vertical="center" wrapText="1"/>
    </xf>
    <xf numFmtId="0" fontId="28" fillId="0" borderId="0" xfId="12" applyFont="1" applyFill="1" applyAlignment="1">
      <alignment horizontal="center" vertical="center" wrapText="1"/>
    </xf>
    <xf numFmtId="2" fontId="28" fillId="0" borderId="2" xfId="10" applyNumberFormat="1" applyFont="1" applyFill="1" applyBorder="1" applyAlignment="1">
      <alignment horizontal="center" vertical="center" wrapText="1"/>
    </xf>
    <xf numFmtId="169" fontId="28" fillId="0" borderId="2" xfId="0" applyNumberFormat="1" applyFont="1" applyFill="1" applyBorder="1" applyAlignment="1">
      <alignment horizontal="right" vertical="center" wrapText="1"/>
    </xf>
    <xf numFmtId="169" fontId="28" fillId="0" borderId="2" xfId="10" applyNumberFormat="1" applyFont="1" applyFill="1" applyBorder="1" applyAlignment="1">
      <alignment horizontal="right" vertical="center" wrapText="1"/>
    </xf>
    <xf numFmtId="169" fontId="28" fillId="0" borderId="2" xfId="10" applyNumberFormat="1" applyFont="1" applyFill="1" applyBorder="1" applyAlignment="1">
      <alignment horizontal="center" vertical="center" wrapText="1"/>
    </xf>
    <xf numFmtId="0" fontId="21" fillId="0" borderId="2" xfId="12" applyFont="1" applyFill="1" applyBorder="1" applyAlignment="1">
      <alignment horizontal="center" vertical="center" wrapText="1"/>
    </xf>
    <xf numFmtId="0" fontId="9" fillId="0" borderId="2" xfId="0" applyFont="1" applyFill="1" applyBorder="1" applyAlignment="1">
      <alignment horizontal="center" vertical="center" wrapText="1"/>
    </xf>
    <xf numFmtId="169" fontId="28" fillId="0" borderId="2" xfId="0" applyNumberFormat="1" applyFont="1" applyFill="1" applyBorder="1" applyAlignment="1">
      <alignment horizontal="center" vertical="center" wrapText="1"/>
    </xf>
    <xf numFmtId="0" fontId="28" fillId="0" borderId="2" xfId="0" applyFont="1" applyFill="1" applyBorder="1" applyAlignment="1">
      <alignment horizontal="right" vertical="center" wrapText="1"/>
    </xf>
    <xf numFmtId="0" fontId="21" fillId="0" borderId="2" xfId="0" applyFont="1" applyFill="1" applyBorder="1" applyAlignment="1">
      <alignment horizontal="center"/>
    </xf>
    <xf numFmtId="3" fontId="27" fillId="0" borderId="2" xfId="12" applyNumberFormat="1" applyFont="1" applyFill="1" applyBorder="1" applyAlignment="1">
      <alignment horizontal="left" vertical="center" wrapText="1"/>
    </xf>
    <xf numFmtId="169" fontId="27" fillId="0" borderId="2" xfId="0" applyNumberFormat="1" applyFont="1" applyFill="1" applyBorder="1" applyAlignment="1">
      <alignment horizontal="right" vertical="center" wrapText="1"/>
    </xf>
    <xf numFmtId="169" fontId="27" fillId="0" borderId="2" xfId="0" applyNumberFormat="1" applyFont="1" applyFill="1" applyBorder="1" applyAlignment="1">
      <alignment horizontal="center" vertical="center" wrapText="1"/>
    </xf>
    <xf numFmtId="0" fontId="28" fillId="0" borderId="2" xfId="13" applyFont="1" applyFill="1" applyBorder="1" applyAlignment="1">
      <alignment horizontal="left" vertical="center" wrapText="1"/>
    </xf>
    <xf numFmtId="0" fontId="28" fillId="0" borderId="2" xfId="13" applyFont="1" applyFill="1" applyBorder="1" applyAlignment="1">
      <alignment horizontal="center" vertical="center" wrapText="1"/>
    </xf>
    <xf numFmtId="2" fontId="28" fillId="0" borderId="2" xfId="4" applyNumberFormat="1" applyFont="1" applyFill="1" applyBorder="1" applyAlignment="1">
      <alignment horizontal="left" vertical="center" wrapText="1"/>
    </xf>
    <xf numFmtId="2" fontId="28" fillId="0" borderId="2" xfId="0" applyNumberFormat="1" applyFont="1" applyFill="1" applyBorder="1" applyAlignment="1">
      <alignment horizontal="right" vertical="center" wrapText="1"/>
    </xf>
    <xf numFmtId="2" fontId="28" fillId="0" borderId="2" xfId="4" applyNumberFormat="1" applyFont="1" applyFill="1" applyBorder="1" applyAlignment="1">
      <alignment horizontal="center" vertical="center" wrapText="1"/>
    </xf>
    <xf numFmtId="3" fontId="28" fillId="0" borderId="2" xfId="0" applyNumberFormat="1" applyFont="1" applyFill="1" applyBorder="1" applyAlignment="1">
      <alignment horizontal="center" vertical="center" wrapText="1"/>
    </xf>
    <xf numFmtId="3" fontId="28" fillId="0" borderId="2" xfId="0" applyNumberFormat="1" applyFont="1" applyFill="1" applyBorder="1" applyAlignment="1">
      <alignment horizontal="left" vertical="center" wrapText="1"/>
    </xf>
    <xf numFmtId="3" fontId="21" fillId="0" borderId="2" xfId="0" applyNumberFormat="1" applyFont="1" applyFill="1" applyBorder="1" applyAlignment="1">
      <alignment horizontal="center" vertical="center" wrapText="1"/>
    </xf>
    <xf numFmtId="3" fontId="21" fillId="0" borderId="2" xfId="0" applyNumberFormat="1" applyFont="1" applyFill="1" applyBorder="1" applyAlignment="1">
      <alignment horizontal="center" vertical="center"/>
    </xf>
    <xf numFmtId="3" fontId="28" fillId="0" borderId="0" xfId="0" applyNumberFormat="1" applyFont="1" applyFill="1" applyAlignment="1">
      <alignment horizontal="center" vertical="center" wrapText="1"/>
    </xf>
    <xf numFmtId="3" fontId="21" fillId="3" borderId="2" xfId="0" applyNumberFormat="1" applyFont="1" applyFill="1" applyBorder="1" applyAlignment="1">
      <alignment horizontal="center" vertical="center"/>
    </xf>
    <xf numFmtId="2" fontId="21"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2" fontId="27" fillId="0" borderId="2" xfId="17" applyNumberFormat="1" applyFont="1" applyFill="1" applyBorder="1" applyAlignment="1">
      <alignment horizontal="center" vertical="center" wrapText="1"/>
    </xf>
    <xf numFmtId="0" fontId="28" fillId="0" borderId="2" xfId="15" applyFont="1" applyFill="1" applyBorder="1" applyAlignment="1">
      <alignment horizontal="center" vertical="center" wrapText="1"/>
    </xf>
    <xf numFmtId="0" fontId="28" fillId="0" borderId="2" xfId="5" applyFont="1" applyFill="1" applyBorder="1" applyAlignment="1">
      <alignment horizontal="center" vertical="center" wrapText="1"/>
    </xf>
    <xf numFmtId="0" fontId="28" fillId="0" borderId="2" xfId="5" applyFont="1" applyFill="1" applyBorder="1" applyAlignment="1">
      <alignment horizontal="left" vertical="center" wrapText="1"/>
    </xf>
    <xf numFmtId="2" fontId="28" fillId="0" borderId="2" xfId="5" applyNumberFormat="1" applyFont="1" applyFill="1" applyBorder="1" applyAlignment="1">
      <alignment horizontal="center" vertical="center" wrapText="1"/>
    </xf>
    <xf numFmtId="169" fontId="28" fillId="0" borderId="2" xfId="5" applyNumberFormat="1" applyFont="1" applyFill="1" applyBorder="1" applyAlignment="1">
      <alignment horizontal="right" vertical="center" wrapText="1"/>
    </xf>
    <xf numFmtId="0" fontId="28" fillId="0" borderId="0" xfId="5" applyFont="1" applyFill="1" applyAlignment="1">
      <alignment horizontal="center" vertical="center" wrapText="1"/>
    </xf>
    <xf numFmtId="0" fontId="27" fillId="0" borderId="2" xfId="9" applyFont="1" applyFill="1" applyBorder="1" applyAlignment="1">
      <alignment horizontal="center" vertical="center" wrapText="1"/>
    </xf>
    <xf numFmtId="2" fontId="27" fillId="0" borderId="2" xfId="9" applyNumberFormat="1" applyFont="1" applyFill="1" applyBorder="1" applyAlignment="1">
      <alignment horizontal="center" vertical="center" wrapText="1"/>
    </xf>
    <xf numFmtId="2" fontId="27" fillId="0" borderId="2" xfId="9" applyNumberFormat="1" applyFont="1" applyFill="1" applyBorder="1" applyAlignment="1">
      <alignment horizontal="right" vertical="center" wrapText="1"/>
    </xf>
    <xf numFmtId="172" fontId="28" fillId="0" borderId="2" xfId="9" applyNumberFormat="1" applyFont="1" applyFill="1" applyBorder="1" applyAlignment="1">
      <alignment horizontal="center" vertical="center" wrapText="1"/>
    </xf>
    <xf numFmtId="0" fontId="27" fillId="0" borderId="0" xfId="9" applyFont="1" applyFill="1" applyAlignment="1">
      <alignment horizontal="center" vertical="center" wrapText="1"/>
    </xf>
    <xf numFmtId="0" fontId="28" fillId="0" borderId="2" xfId="9" applyFont="1" applyFill="1" applyBorder="1" applyAlignment="1">
      <alignment horizontal="center" vertical="center" wrapText="1"/>
    </xf>
    <xf numFmtId="0" fontId="28" fillId="0" borderId="2" xfId="9" applyFont="1" applyFill="1" applyBorder="1" applyAlignment="1">
      <alignment horizontal="left" vertical="center" wrapText="1"/>
    </xf>
    <xf numFmtId="2" fontId="28" fillId="0" borderId="2" xfId="9" applyNumberFormat="1" applyFont="1" applyFill="1" applyBorder="1" applyAlignment="1">
      <alignment horizontal="center" vertical="center" wrapText="1"/>
    </xf>
    <xf numFmtId="2" fontId="28" fillId="0" borderId="2" xfId="9" applyNumberFormat="1" applyFont="1" applyFill="1" applyBorder="1" applyAlignment="1">
      <alignment horizontal="right" vertical="center" wrapText="1"/>
    </xf>
    <xf numFmtId="165" fontId="28" fillId="0" borderId="2" xfId="9" applyNumberFormat="1" applyFont="1" applyFill="1" applyBorder="1" applyAlignment="1">
      <alignment horizontal="right" vertical="center" wrapText="1"/>
    </xf>
    <xf numFmtId="172" fontId="28" fillId="0" borderId="2" xfId="9" applyNumberFormat="1" applyFont="1" applyFill="1" applyBorder="1" applyAlignment="1">
      <alignment horizontal="right" vertical="center" wrapText="1"/>
    </xf>
    <xf numFmtId="0" fontId="21" fillId="0" borderId="2" xfId="9" applyFont="1" applyFill="1" applyBorder="1" applyAlignment="1">
      <alignment horizontal="center" vertical="center" wrapText="1"/>
    </xf>
    <xf numFmtId="0" fontId="21" fillId="0" borderId="2" xfId="5" applyFont="1" applyFill="1" applyBorder="1" applyAlignment="1">
      <alignment horizontal="center" vertical="center" wrapText="1"/>
    </xf>
    <xf numFmtId="4" fontId="28" fillId="0" borderId="2" xfId="9" applyNumberFormat="1" applyFont="1" applyFill="1" applyBorder="1" applyAlignment="1">
      <alignment horizontal="right" vertical="center" wrapText="1"/>
    </xf>
    <xf numFmtId="0" fontId="21" fillId="3" borderId="2" xfId="9" applyFont="1" applyFill="1" applyBorder="1" applyAlignment="1">
      <alignment horizontal="center" vertical="center" wrapText="1"/>
    </xf>
    <xf numFmtId="0" fontId="28" fillId="0" borderId="2" xfId="0" applyNumberFormat="1" applyFont="1" applyFill="1" applyBorder="1" applyAlignment="1">
      <alignment horizontal="left" vertical="center" wrapText="1"/>
    </xf>
    <xf numFmtId="2" fontId="28" fillId="0" borderId="2" xfId="0" applyNumberFormat="1" applyFont="1" applyFill="1" applyBorder="1" applyAlignment="1">
      <alignment horizontal="left" vertical="center" wrapText="1"/>
    </xf>
    <xf numFmtId="0" fontId="27" fillId="0" borderId="2" xfId="0" applyFont="1" applyFill="1" applyBorder="1" applyAlignment="1">
      <alignment horizontal="left" vertical="center" wrapText="1"/>
    </xf>
    <xf numFmtId="4" fontId="27" fillId="0" borderId="2" xfId="0" applyNumberFormat="1" applyFont="1" applyFill="1" applyBorder="1" applyAlignment="1">
      <alignment horizontal="right" vertical="center" wrapText="1"/>
    </xf>
    <xf numFmtId="4" fontId="27"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right" vertical="center" wrapText="1"/>
    </xf>
    <xf numFmtId="4" fontId="28" fillId="0" borderId="2" xfId="18" applyNumberFormat="1" applyFont="1" applyFill="1" applyBorder="1" applyAlignment="1">
      <alignment horizontal="right" vertical="center" wrapText="1"/>
    </xf>
    <xf numFmtId="4" fontId="28" fillId="0" borderId="2" xfId="0" applyNumberFormat="1"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7" fillId="0" borderId="2" xfId="0" applyFont="1" applyBorder="1"/>
    <xf numFmtId="168" fontId="27" fillId="0" borderId="2" xfId="0" applyNumberFormat="1" applyFont="1" applyBorder="1"/>
    <xf numFmtId="0" fontId="27" fillId="0" borderId="2" xfId="0" applyFont="1" applyBorder="1" applyAlignment="1">
      <alignment horizontal="center"/>
    </xf>
    <xf numFmtId="0" fontId="27" fillId="0" borderId="0" xfId="0" applyFont="1"/>
    <xf numFmtId="0" fontId="28" fillId="0" borderId="0" xfId="0" applyFont="1"/>
    <xf numFmtId="0" fontId="28" fillId="0" borderId="0" xfId="0" applyFont="1" applyAlignment="1">
      <alignment horizontal="center"/>
    </xf>
    <xf numFmtId="0" fontId="2" fillId="2" borderId="2" xfId="1" applyFont="1" applyFill="1" applyBorder="1" applyAlignment="1">
      <alignment horizontal="center" vertical="center" wrapText="1"/>
    </xf>
    <xf numFmtId="0" fontId="15" fillId="2" borderId="2" xfId="1" applyFont="1" applyFill="1" applyBorder="1" applyAlignment="1">
      <alignment horizontal="center" vertical="center"/>
    </xf>
    <xf numFmtId="0" fontId="13" fillId="2" borderId="2" xfId="1" applyFont="1" applyFill="1" applyBorder="1" applyAlignment="1">
      <alignment horizontal="center" vertical="center" wrapText="1"/>
    </xf>
    <xf numFmtId="0" fontId="28" fillId="2" borderId="0" xfId="1" applyFont="1" applyFill="1"/>
    <xf numFmtId="0" fontId="28" fillId="2" borderId="2" xfId="1" applyNumberFormat="1" applyFont="1" applyFill="1" applyBorder="1" applyAlignment="1">
      <alignment horizontal="left" vertical="center" wrapText="1"/>
    </xf>
    <xf numFmtId="0" fontId="28" fillId="2" borderId="2" xfId="0" applyFont="1" applyFill="1" applyBorder="1" applyAlignment="1">
      <alignment horizontal="left" vertical="center" wrapText="1"/>
    </xf>
    <xf numFmtId="4" fontId="28" fillId="2" borderId="2" xfId="0" applyNumberFormat="1" applyFont="1" applyFill="1" applyBorder="1" applyAlignment="1" applyProtection="1">
      <alignment horizontal="left" vertical="center" wrapText="1"/>
      <protection locked="0"/>
    </xf>
    <xf numFmtId="0" fontId="33" fillId="0" borderId="0" xfId="0" applyFont="1"/>
    <xf numFmtId="0" fontId="2" fillId="2" borderId="0" xfId="1" applyFont="1" applyFill="1" applyAlignment="1">
      <alignment vertical="center"/>
    </xf>
    <xf numFmtId="0" fontId="28" fillId="0" borderId="2" xfId="0" applyFont="1" applyBorder="1"/>
    <xf numFmtId="0" fontId="28" fillId="0" borderId="2" xfId="0" applyFont="1" applyBorder="1" applyAlignment="1">
      <alignment horizontal="center"/>
    </xf>
    <xf numFmtId="2" fontId="9" fillId="2" borderId="2" xfId="4" applyNumberFormat="1" applyFont="1" applyFill="1" applyBorder="1" applyAlignment="1">
      <alignment horizontal="left" vertical="center" wrapText="1"/>
    </xf>
    <xf numFmtId="2" fontId="8" fillId="2" borderId="2" xfId="0"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51" fillId="2" borderId="0" xfId="0" applyFont="1" applyFill="1" applyAlignment="1">
      <alignment vertical="center"/>
    </xf>
    <xf numFmtId="0" fontId="51" fillId="2" borderId="2" xfId="0" applyFont="1" applyFill="1" applyBorder="1" applyAlignment="1">
      <alignment horizontal="left" vertical="center" wrapText="1"/>
    </xf>
    <xf numFmtId="0" fontId="20" fillId="0" borderId="0" xfId="0" applyFont="1" applyAlignment="1">
      <alignment horizontal="center" vertical="center"/>
    </xf>
    <xf numFmtId="0" fontId="35" fillId="0" borderId="0" xfId="0" applyFont="1" applyAlignment="1">
      <alignment horizontal="center"/>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indent="1"/>
    </xf>
    <xf numFmtId="0" fontId="20" fillId="0" borderId="2" xfId="0" applyFont="1" applyBorder="1" applyAlignment="1">
      <alignment horizontal="left" vertical="center" wrapText="1" indent="3"/>
    </xf>
    <xf numFmtId="0" fontId="34" fillId="0" borderId="0" xfId="0" applyFont="1" applyAlignment="1">
      <alignment horizontal="center" vertical="center" wrapText="1"/>
    </xf>
    <xf numFmtId="0" fontId="34" fillId="0" borderId="0" xfId="0" applyFont="1" applyAlignment="1">
      <alignment horizontal="center" vertical="center"/>
    </xf>
    <xf numFmtId="0" fontId="35" fillId="0" borderId="1" xfId="0" applyFont="1" applyBorder="1" applyAlignment="1">
      <alignment horizontal="center"/>
    </xf>
    <xf numFmtId="2" fontId="21" fillId="2" borderId="5" xfId="3" applyNumberFormat="1" applyFont="1" applyFill="1" applyBorder="1" applyAlignment="1">
      <alignment horizontal="center" vertical="center" wrapText="1"/>
    </xf>
    <xf numFmtId="0" fontId="20" fillId="2" borderId="2" xfId="3" applyFont="1" applyFill="1" applyBorder="1" applyAlignment="1">
      <alignment horizontal="center" vertical="center"/>
    </xf>
    <xf numFmtId="0" fontId="20" fillId="2" borderId="2" xfId="3" applyFont="1" applyFill="1" applyBorder="1" applyAlignment="1">
      <alignment horizontal="center" vertical="center" wrapText="1"/>
    </xf>
    <xf numFmtId="0" fontId="20" fillId="2" borderId="5" xfId="3" applyFont="1" applyFill="1" applyBorder="1" applyAlignment="1">
      <alignment horizontal="center" vertical="center" wrapText="1"/>
    </xf>
    <xf numFmtId="0" fontId="20" fillId="2" borderId="0" xfId="3" applyFont="1" applyFill="1" applyAlignment="1">
      <alignment horizontal="center" vertical="center" wrapText="1"/>
    </xf>
    <xf numFmtId="0" fontId="22" fillId="2" borderId="0" xfId="3" applyFont="1" applyFill="1" applyAlignment="1">
      <alignment horizontal="center" vertical="center" wrapText="1"/>
    </xf>
    <xf numFmtId="4" fontId="20" fillId="2" borderId="2" xfId="3" applyNumberFormat="1" applyFont="1" applyFill="1" applyBorder="1" applyAlignment="1">
      <alignment horizontal="center" vertical="center" wrapText="1"/>
    </xf>
    <xf numFmtId="0" fontId="45" fillId="2" borderId="2" xfId="0" applyFont="1" applyFill="1" applyBorder="1" applyAlignment="1">
      <alignment horizontal="left"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3" fontId="45" fillId="2" borderId="2" xfId="0" applyNumberFormat="1" applyFont="1" applyFill="1" applyBorder="1" applyAlignment="1">
      <alignment horizontal="left" vertical="center" wrapText="1"/>
    </xf>
    <xf numFmtId="0" fontId="45" fillId="2" borderId="2" xfId="5" applyFont="1" applyFill="1" applyBorder="1" applyAlignment="1">
      <alignment horizontal="left" vertical="center" wrapText="1"/>
    </xf>
    <xf numFmtId="0" fontId="45" fillId="2" borderId="2" xfId="0" applyNumberFormat="1" applyFont="1" applyFill="1" applyBorder="1" applyAlignment="1">
      <alignment horizontal="left" vertical="center" wrapText="1"/>
    </xf>
    <xf numFmtId="0" fontId="20"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0" fillId="2" borderId="2" xfId="9" applyFont="1" applyFill="1" applyBorder="1" applyAlignment="1">
      <alignment horizontal="center" vertical="center" wrapText="1"/>
    </xf>
    <xf numFmtId="2" fontId="20" fillId="2" borderId="2" xfId="9" applyNumberFormat="1"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center" vertical="center"/>
    </xf>
    <xf numFmtId="172" fontId="27" fillId="0" borderId="2" xfId="9" applyNumberFormat="1" applyFont="1" applyFill="1" applyBorder="1" applyAlignment="1">
      <alignment horizontal="center" vertical="center" wrapText="1"/>
    </xf>
    <xf numFmtId="0" fontId="20" fillId="0" borderId="0" xfId="9" applyFont="1" applyFill="1" applyAlignment="1">
      <alignment horizontal="center" vertical="center" wrapText="1"/>
    </xf>
    <xf numFmtId="0" fontId="35" fillId="0" borderId="0" xfId="9" applyFont="1" applyFill="1" applyAlignment="1">
      <alignment horizontal="center" vertical="center" wrapText="1"/>
    </xf>
    <xf numFmtId="0" fontId="27" fillId="0" borderId="2" xfId="9" applyFont="1" applyFill="1" applyBorder="1" applyAlignment="1">
      <alignment horizontal="center" vertical="center" wrapText="1"/>
    </xf>
    <xf numFmtId="2" fontId="27" fillId="0" borderId="2" xfId="9" applyNumberFormat="1" applyFont="1" applyFill="1" applyBorder="1" applyAlignment="1">
      <alignment horizontal="center" vertical="center" wrapText="1"/>
    </xf>
    <xf numFmtId="0" fontId="28" fillId="0" borderId="2" xfId="9" applyFont="1" applyFill="1" applyBorder="1" applyAlignment="1">
      <alignment horizontal="center" vertical="center" wrapText="1"/>
    </xf>
    <xf numFmtId="0" fontId="20" fillId="0" borderId="6" xfId="9" applyFont="1" applyFill="1" applyBorder="1" applyAlignment="1">
      <alignment horizontal="center" vertical="center" wrapText="1"/>
    </xf>
    <xf numFmtId="0" fontId="20" fillId="0" borderId="2" xfId="9" applyFont="1" applyFill="1" applyBorder="1" applyAlignment="1">
      <alignment horizontal="center" vertical="center" wrapText="1"/>
    </xf>
    <xf numFmtId="169" fontId="27" fillId="0" borderId="2" xfId="9" applyNumberFormat="1" applyFont="1" applyFill="1" applyBorder="1" applyAlignment="1">
      <alignment horizontal="center" vertical="center" wrapText="1"/>
    </xf>
    <xf numFmtId="0" fontId="3" fillId="2" borderId="3" xfId="1" applyFont="1" applyFill="1" applyBorder="1" applyAlignment="1">
      <alignment horizontal="center"/>
    </xf>
    <xf numFmtId="0" fontId="2" fillId="2" borderId="0" xfId="1" applyFont="1" applyFill="1" applyAlignment="1">
      <alignment horizontal="center" vertical="center" wrapText="1"/>
    </xf>
    <xf numFmtId="0" fontId="4" fillId="2" borderId="0" xfId="1" applyFont="1" applyFill="1" applyAlignment="1">
      <alignment horizontal="center" vertical="center" wrapText="1"/>
    </xf>
    <xf numFmtId="0" fontId="6" fillId="2" borderId="1" xfId="1" applyFont="1" applyFill="1" applyBorder="1" applyAlignment="1">
      <alignment horizontal="right"/>
    </xf>
    <xf numFmtId="0" fontId="2" fillId="2" borderId="2" xfId="1" applyFont="1" applyFill="1" applyBorder="1" applyAlignment="1">
      <alignment horizontal="center" vertical="center" wrapText="1"/>
    </xf>
    <xf numFmtId="0" fontId="15" fillId="2" borderId="2" xfId="1" applyFont="1" applyFill="1" applyBorder="1" applyAlignment="1">
      <alignment horizontal="center" vertical="center"/>
    </xf>
    <xf numFmtId="0" fontId="10" fillId="2" borderId="0" xfId="1" applyFont="1" applyFill="1" applyAlignment="1">
      <alignment horizontal="center" vertical="center" wrapText="1"/>
    </xf>
    <xf numFmtId="0" fontId="4" fillId="2" borderId="0" xfId="1" applyFont="1" applyFill="1" applyAlignment="1">
      <alignment horizontal="center" vertical="center"/>
    </xf>
    <xf numFmtId="0" fontId="12" fillId="2" borderId="1" xfId="1" applyFont="1" applyFill="1" applyBorder="1" applyAlignment="1">
      <alignment horizontal="right" vertical="center"/>
    </xf>
    <xf numFmtId="0" fontId="13" fillId="2" borderId="2" xfId="1" applyFont="1" applyFill="1" applyBorder="1" applyAlignment="1">
      <alignment horizontal="center" vertical="center"/>
    </xf>
    <xf numFmtId="0" fontId="13" fillId="2" borderId="2" xfId="1" applyFont="1" applyFill="1" applyBorder="1" applyAlignment="1">
      <alignment horizontal="center" vertical="center" wrapText="1"/>
    </xf>
  </cellXfs>
  <cellStyles count="19">
    <cellStyle name="Comma 2 2" xfId="10" xr:uid="{00000000-0005-0000-0000-000000000000}"/>
    <cellStyle name="Normal" xfId="0" builtinId="0"/>
    <cellStyle name="Normal 2" xfId="1" xr:uid="{00000000-0005-0000-0000-000002000000}"/>
    <cellStyle name="Normal 2 2" xfId="9" xr:uid="{00000000-0005-0000-0000-000003000000}"/>
    <cellStyle name="Normal 2 2 10" xfId="18" xr:uid="{00000000-0005-0000-0000-000004000000}"/>
    <cellStyle name="Normal 2 3" xfId="2" xr:uid="{00000000-0005-0000-0000-000005000000}"/>
    <cellStyle name="Normal 2 3 2 2" xfId="6" xr:uid="{00000000-0005-0000-0000-000006000000}"/>
    <cellStyle name="Normal 2 4" xfId="4" xr:uid="{00000000-0005-0000-0000-000007000000}"/>
    <cellStyle name="Normal 27 2" xfId="16" xr:uid="{00000000-0005-0000-0000-000008000000}"/>
    <cellStyle name="Normal 3" xfId="5" xr:uid="{00000000-0005-0000-0000-000009000000}"/>
    <cellStyle name="Normal 3 3" xfId="17" xr:uid="{00000000-0005-0000-0000-00000A000000}"/>
    <cellStyle name="Normal 4" xfId="3" xr:uid="{00000000-0005-0000-0000-00000B000000}"/>
    <cellStyle name="Normal 4 2 2" xfId="14" xr:uid="{00000000-0005-0000-0000-00000C000000}"/>
    <cellStyle name="Normal 4 26" xfId="15" xr:uid="{00000000-0005-0000-0000-00000D000000}"/>
    <cellStyle name="Normal 6" xfId="12" xr:uid="{00000000-0005-0000-0000-00000E000000}"/>
    <cellStyle name="Normal_Ban exel 390" xfId="11" xr:uid="{00000000-0005-0000-0000-00000F000000}"/>
    <cellStyle name="Normal_BIEU-CC1" xfId="7" xr:uid="{00000000-0005-0000-0000-000010000000}"/>
    <cellStyle name="Normal_Sheet1 2" xfId="13" xr:uid="{00000000-0005-0000-0000-000011000000}"/>
    <cellStyle name="Normal_TT.GR HT-QH " xfId="8" xr:uid="{00000000-0005-0000-0000-000012000000}"/>
  </cellStyles>
  <dxfs count="107">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b val="0"/>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b val="0"/>
        <condense val="0"/>
        <extend val="0"/>
        <color indexed="9"/>
      </font>
    </dxf>
    <dxf>
      <font>
        <b val="0"/>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b val="0"/>
        <condense val="0"/>
        <extend val="0"/>
        <color rgb="FFFFFFFF"/>
      </font>
    </dxf>
    <dxf>
      <font>
        <b val="0"/>
        <condense val="0"/>
        <extend val="0"/>
        <color rgb="FFFFFFFF"/>
      </font>
    </dxf>
    <dxf>
      <font>
        <b val="0"/>
        <condense val="0"/>
        <extend val="0"/>
        <color rgb="FFFFFFFF"/>
      </font>
    </dxf>
    <dxf>
      <font>
        <color auto="1"/>
      </font>
    </dxf>
    <dxf>
      <font>
        <color rgb="FFFFFFFF"/>
      </font>
    </dxf>
    <dxf>
      <font>
        <condense val="0"/>
        <extend val="0"/>
        <color rgb="FFFFFFFF"/>
      </font>
    </dxf>
    <dxf>
      <font>
        <condense val="0"/>
        <extend val="0"/>
        <color rgb="FFFFFFFF"/>
      </font>
    </dxf>
    <dxf>
      <font>
        <condense val="0"/>
        <extend val="0"/>
        <color rgb="FFFFFFFF"/>
      </font>
      <fill>
        <patternFill>
          <fgColor rgb="FF000000"/>
        </patternFill>
      </fill>
    </dxf>
    <dxf>
      <font>
        <condense val="0"/>
        <extend val="0"/>
        <color rgb="FFFFFFFF"/>
      </font>
    </dxf>
    <dxf>
      <font>
        <color auto="1"/>
      </font>
    </dxf>
    <dxf>
      <font>
        <color rgb="FFFFFFFF"/>
      </font>
    </dxf>
    <dxf>
      <font>
        <condense val="0"/>
        <extend val="0"/>
        <color rgb="FFFFFFFF"/>
      </font>
    </dxf>
    <dxf>
      <font>
        <b val="0"/>
        <condense val="0"/>
        <extend val="0"/>
        <color rgb="FFFFFFFF"/>
      </font>
    </dxf>
    <dxf>
      <font>
        <b val="0"/>
        <condense val="0"/>
        <extend val="0"/>
        <color rgb="FFFFFFFF"/>
      </font>
    </dxf>
    <dxf>
      <font>
        <b val="0"/>
        <condense val="0"/>
        <extend val="0"/>
        <color rgb="FFFFFFFF"/>
      </font>
    </dxf>
    <dxf>
      <font>
        <condense val="0"/>
        <extend val="0"/>
        <color rgb="FFFFFFFF"/>
      </font>
    </dxf>
    <dxf>
      <font>
        <condense val="0"/>
        <extend val="0"/>
        <color rgb="FFFFFFFF"/>
      </font>
      <fill>
        <patternFill>
          <fgColor rgb="FF000000"/>
        </patternFill>
      </fill>
    </dxf>
    <dxf>
      <font>
        <condense val="0"/>
        <extend val="0"/>
        <color rgb="FFFFFFFF"/>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b val="0"/>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L&#202;%20V&#258;N%20D&#360;NG\H&#7891;%20s&#417;%20GPMB\VB%20GPMB\C&#225;c%20bi&#7875;u%20t&#7893;ng%20h&#7907;p\K&#7871;%20ho&#7841;ch%20s&#7917;%20d&#7909;ng%20&#273;&#7845;t%20n&#259;m%202020(b&#7893;%20su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202;%20V&#258;N%20D&#360;NG\H&#7891;%20s&#417;%20GPMB\VB%20GPMB\C&#225;c%20bi&#7875;u%20t&#7893;ng%20h&#7907;p\&#272;&#259;ng%20k&#253;%20c&#225;c%20c&#244;ng%20tr&#236;nh%20s&#7917;%20d&#7909;ng%20&#273;&#7845;t%20n&#259;m%202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L&#202;%20V&#258;N%20D&#360;NG\H&#7891;%20s&#417;%20GPMB\VB%20GPMB\Bang%20bieu%20kem%20theo\Bi&#7875;u%202.%20DM%20QH%202021-20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5.%20Quy%20hoach%20su%20dung%20dat%202030\3.%20Huyen%20Tuan%20Giao\B&#225;o%20c&#225;o%20S&#7903;\&#272;&#7847;u%20t&#432;%20c&#244;ng%20G&#272;2021-2025%20(17.1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
      <sheetName val="Biểu 2"/>
    </sheetNames>
    <sheetDataSet>
      <sheetData sheetId="0" refreshError="1">
        <row r="8">
          <cell r="E8" t="str">
            <v>Quyết định số 295/QĐ-UBND ngày 20/10/2017 của UBND huyện Tuần Giáo về việc phê duyệt Báo cáo kinh tế kỹ thuật đầu tư xây dựng công trình: Xây dựng cơ sở hạ tầng khu đất đấu giá QSD đất khu trung tâm xã Chiềng Đông</v>
          </cell>
        </row>
        <row r="10">
          <cell r="B10" t="str">
            <v>Dự án đầu tư xây dựng Chợ thị trấn Tuần Giáo, huyện Tuần Giáo</v>
          </cell>
          <cell r="E10" t="str">
            <v>Quyết định số 956/QĐ-UBND ngày 08/10/2019 của UBND tỉnh Điện Biên Phê duyệt Báo cáo nghiên cứu khả thi Dự án đầu tư xây dựng Chợ thị trấn Tuần Giáo, huyện Tuần Giáo, theo hình thức đối tác công tư (PPP)</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u so 1"/>
      <sheetName val="Mau so 2"/>
      <sheetName val="Biểu 3"/>
    </sheetNames>
    <sheetDataSet>
      <sheetData sheetId="0" refreshError="1">
        <row r="6">
          <cell r="B6" t="str">
            <v>Xây dựng hạ tầng khu Trung tâm mới xã Quài Cang</v>
          </cell>
        </row>
        <row r="7">
          <cell r="B7" t="str">
            <v>Xây dựng hạ tầng khu Trung tâm mới xã Nà Tòng</v>
          </cell>
        </row>
        <row r="22">
          <cell r="C22" t="str">
            <v>Quyết định 1538/QĐ-UBND ngày 30/12/2017 của UBND huyện Tuần Giáo về việc giao danh mục đầu tư công vốn ngân sách nhà nước; vốn trái phiếu chính phủ và vốn ngân sách huyện Tuần Giáo năm 2018</v>
          </cell>
        </row>
        <row r="24">
          <cell r="C24" t="str">
            <v>Căn cứ Quyết định số 1303/QĐ-UBND ngày 31/12/2016 của UBND huyện Tuần Giáo về việc giao danh mục và vốn đầu tư phát triển từ nguồn cân đối ngân sách địa phương năm 2017 của huyện Tuần Giáo</v>
          </cell>
        </row>
        <row r="26">
          <cell r="C26" t="str">
            <v>Quyết định số 40/QĐ-UBND ngày 20/6/2013 của UBND huyện Tuần Giáo</v>
          </cell>
        </row>
        <row r="27">
          <cell r="C27" t="str">
            <v>Quyết định số 1259/QĐ-UBND ngày 30/12/2013 của UBND huyện Tuần Giáo</v>
          </cell>
        </row>
      </sheetData>
      <sheetData sheetId="1" refreshError="1"/>
      <sheetData sheetId="2" refreshError="1">
        <row r="16">
          <cell r="F16" t="str">
            <v>Quyết định 138a/QĐ-UBND ngày 4 tháng 10 năm 2019 của UBND huyện Tuần Giáo về việc giao kế hoạch chuẩn bị đầu tư công trình khởi công năm 2020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Gui xã roát"/>
      <sheetName val="TT Tuần Giáo"/>
      <sheetName val="xã Chiềng Đông"/>
      <sheetName val="xã Chiềng Sinh"/>
      <sheetName val="xã Mùn Chung"/>
      <sheetName val="xã Mường Khong"/>
      <sheetName val="xã Mường Mùn"/>
      <sheetName val="xã Mường Thín"/>
      <sheetName val="xã Nà Sáy"/>
      <sheetName val="xã Nà Tòng"/>
      <sheetName val=" xã Phình Sáng"/>
      <sheetName val="xã Pú Nhung"/>
      <sheetName val="xã Pú Xi"/>
      <sheetName val="xã Quài Cang"/>
      <sheetName val="xã Quài Nưa"/>
      <sheetName val="xã Quài Tở"/>
      <sheetName val="xã Rạng Đông"/>
      <sheetName val="xã Ta Ma"/>
      <sheetName val="xã Tênh Phông"/>
      <sheetName val="xã Tỏa Tình"/>
      <sheetName val="Rà soát với phòng"/>
      <sheetName val="PB01"/>
      <sheetName val="PB 02"/>
      <sheetName val="PB 03"/>
    </sheetNames>
    <sheetDataSet>
      <sheetData sheetId="0" refreshError="1">
        <row r="10">
          <cell r="B10" t="str">
            <v>Trụ sở làm việc Phòng Tài chính - Kế hoạch + Phòng Nội vụ + Phòng văn hóa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C 2021-2025(Dieu chinh 17.10)"/>
      <sheetName val="Sheet1"/>
    </sheetNames>
    <sheetDataSet>
      <sheetData sheetId="0">
        <row r="29">
          <cell r="B29" t="str">
            <v>Đường từ bản Chiềng Chung - Cống Ngầm - Khối Đoàn Kết</v>
          </cell>
        </row>
        <row r="169">
          <cell r="B169" t="str">
            <v>Đường từ bản Phiêng Hoa vào khu Á Lềnh</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6"/>
  <sheetViews>
    <sheetView showZeros="0" view="pageBreakPreview" zoomScale="60" zoomScaleNormal="100" workbookViewId="0">
      <pane xSplit="3" ySplit="5" topLeftCell="D9" activePane="bottomRight" state="frozen"/>
      <selection activeCell="D24" sqref="D24:M24"/>
      <selection pane="topRight" activeCell="D24" sqref="D24:M24"/>
      <selection pane="bottomLeft" activeCell="D24" sqref="D24:M24"/>
      <selection pane="bottomRight" activeCell="M24" sqref="M24"/>
    </sheetView>
  </sheetViews>
  <sheetFormatPr defaultRowHeight="15" x14ac:dyDescent="0.25"/>
  <cols>
    <col min="1" max="1" width="5.140625" style="391" bestFit="1" customWidth="1"/>
    <col min="2" max="2" width="43.85546875" style="391" customWidth="1"/>
    <col min="3" max="3" width="6" style="391" bestFit="1" customWidth="1"/>
    <col min="4" max="4" width="12.140625" style="391" bestFit="1" customWidth="1"/>
    <col min="5" max="5" width="11.28515625" style="391" bestFit="1" customWidth="1"/>
    <col min="6" max="6" width="11.42578125" style="391" bestFit="1" customWidth="1"/>
    <col min="7" max="7" width="12.5703125" style="391" customWidth="1"/>
    <col min="8" max="8" width="11.5703125" style="391" customWidth="1"/>
    <col min="9" max="16384" width="9.140625" style="391"/>
  </cols>
  <sheetData>
    <row r="1" spans="1:8" ht="36.75" customHeight="1" x14ac:dyDescent="0.25">
      <c r="A1" s="409" t="s">
        <v>350</v>
      </c>
      <c r="B1" s="409"/>
      <c r="C1" s="409"/>
      <c r="D1" s="409"/>
      <c r="E1" s="409"/>
      <c r="F1" s="409"/>
      <c r="G1" s="409"/>
      <c r="H1" s="409"/>
    </row>
    <row r="2" spans="1:8" x14ac:dyDescent="0.25">
      <c r="A2" s="410" t="s">
        <v>995</v>
      </c>
      <c r="B2" s="410"/>
      <c r="C2" s="410"/>
      <c r="D2" s="410"/>
      <c r="E2" s="410"/>
      <c r="F2" s="410"/>
      <c r="G2" s="410"/>
    </row>
    <row r="4" spans="1:8" ht="15.75" x14ac:dyDescent="0.25">
      <c r="A4" s="411" t="s">
        <v>3</v>
      </c>
      <c r="B4" s="411" t="s">
        <v>351</v>
      </c>
      <c r="C4" s="411" t="s">
        <v>352</v>
      </c>
      <c r="D4" s="412" t="s">
        <v>353</v>
      </c>
      <c r="E4" s="413" t="s">
        <v>354</v>
      </c>
      <c r="F4" s="413"/>
      <c r="G4" s="413" t="s">
        <v>355</v>
      </c>
      <c r="H4" s="413"/>
    </row>
    <row r="5" spans="1:8" ht="15.75" x14ac:dyDescent="0.25">
      <c r="A5" s="411"/>
      <c r="B5" s="411"/>
      <c r="C5" s="411"/>
      <c r="D5" s="412"/>
      <c r="E5" s="91" t="s">
        <v>356</v>
      </c>
      <c r="F5" s="91" t="s">
        <v>357</v>
      </c>
      <c r="G5" s="91" t="s">
        <v>356</v>
      </c>
      <c r="H5" s="91" t="s">
        <v>357</v>
      </c>
    </row>
    <row r="6" spans="1:8" ht="15.75" x14ac:dyDescent="0.25">
      <c r="A6" s="92">
        <v>1</v>
      </c>
      <c r="B6" s="93" t="s">
        <v>358</v>
      </c>
      <c r="C6" s="94" t="s">
        <v>359</v>
      </c>
      <c r="D6" s="95">
        <v>95115.97</v>
      </c>
      <c r="E6" s="95">
        <v>103202.25</v>
      </c>
      <c r="F6" s="95">
        <v>99379.696299999996</v>
      </c>
      <c r="G6" s="95">
        <v>109819.22999999997</v>
      </c>
      <c r="H6" s="95">
        <v>99480.964598999999</v>
      </c>
    </row>
    <row r="7" spans="1:8" ht="15.75" x14ac:dyDescent="0.25">
      <c r="A7" s="91" t="s">
        <v>360</v>
      </c>
      <c r="B7" s="96" t="s">
        <v>60</v>
      </c>
      <c r="C7" s="97" t="s">
        <v>361</v>
      </c>
      <c r="D7" s="98">
        <v>8912.880000000001</v>
      </c>
      <c r="E7" s="98">
        <v>8298.34</v>
      </c>
      <c r="F7" s="98">
        <v>9198.9313999999995</v>
      </c>
      <c r="G7" s="98">
        <v>6000</v>
      </c>
      <c r="H7" s="98">
        <v>8897.7731700000004</v>
      </c>
    </row>
    <row r="8" spans="1:8" ht="30" x14ac:dyDescent="0.25">
      <c r="A8" s="96"/>
      <c r="B8" s="99" t="s">
        <v>362</v>
      </c>
      <c r="C8" s="97" t="s">
        <v>82</v>
      </c>
      <c r="D8" s="98">
        <v>1090.18</v>
      </c>
      <c r="E8" s="98">
        <v>1135</v>
      </c>
      <c r="F8" s="98">
        <v>1497.78</v>
      </c>
      <c r="G8" s="98">
        <v>1493.26</v>
      </c>
      <c r="H8" s="98">
        <v>1474.1031699999999</v>
      </c>
    </row>
    <row r="9" spans="1:8" ht="15.75" x14ac:dyDescent="0.25">
      <c r="A9" s="91" t="s">
        <v>363</v>
      </c>
      <c r="B9" s="96" t="s">
        <v>364</v>
      </c>
      <c r="C9" s="97" t="s">
        <v>365</v>
      </c>
      <c r="D9" s="98">
        <v>19912.390000000003</v>
      </c>
      <c r="E9" s="98">
        <v>17621.900000000001</v>
      </c>
      <c r="F9" s="98">
        <v>49451.78</v>
      </c>
      <c r="G9" s="98">
        <v>9414.239999999998</v>
      </c>
      <c r="H9" s="98">
        <v>44083.977980000003</v>
      </c>
    </row>
    <row r="10" spans="1:8" ht="15.75" x14ac:dyDescent="0.25">
      <c r="A10" s="91" t="s">
        <v>366</v>
      </c>
      <c r="B10" s="96" t="s">
        <v>367</v>
      </c>
      <c r="C10" s="97" t="s">
        <v>368</v>
      </c>
      <c r="D10" s="98">
        <v>1011.9</v>
      </c>
      <c r="E10" s="98">
        <v>6265.67</v>
      </c>
      <c r="F10" s="98">
        <v>3361.59</v>
      </c>
      <c r="G10" s="98">
        <v>7211.5500000000011</v>
      </c>
      <c r="H10" s="98">
        <v>4195.7625889999999</v>
      </c>
    </row>
    <row r="11" spans="1:8" ht="15.75" x14ac:dyDescent="0.25">
      <c r="A11" s="91" t="s">
        <v>369</v>
      </c>
      <c r="B11" s="96" t="s">
        <v>62</v>
      </c>
      <c r="C11" s="97" t="s">
        <v>370</v>
      </c>
      <c r="D11" s="98">
        <v>46196.45</v>
      </c>
      <c r="E11" s="98">
        <v>46196.45</v>
      </c>
      <c r="F11" s="98">
        <v>24901.85</v>
      </c>
      <c r="G11" s="98">
        <v>64476.66</v>
      </c>
      <c r="H11" s="98">
        <v>32983.24</v>
      </c>
    </row>
    <row r="12" spans="1:8" ht="15.75" x14ac:dyDescent="0.25">
      <c r="A12" s="91" t="s">
        <v>371</v>
      </c>
      <c r="B12" s="96" t="s">
        <v>372</v>
      </c>
      <c r="C12" s="97" t="s">
        <v>373</v>
      </c>
      <c r="D12" s="98" t="s">
        <v>374</v>
      </c>
      <c r="E12" s="98">
        <v>0</v>
      </c>
      <c r="F12" s="98"/>
      <c r="G12" s="98">
        <v>0</v>
      </c>
      <c r="H12" s="98">
        <v>0</v>
      </c>
    </row>
    <row r="13" spans="1:8" ht="15.75" x14ac:dyDescent="0.25">
      <c r="A13" s="91" t="s">
        <v>375</v>
      </c>
      <c r="B13" s="96" t="s">
        <v>376</v>
      </c>
      <c r="C13" s="97" t="s">
        <v>377</v>
      </c>
      <c r="D13" s="98">
        <v>18875.349999999999</v>
      </c>
      <c r="E13" s="98">
        <v>24617</v>
      </c>
      <c r="F13" s="98">
        <v>12072.517</v>
      </c>
      <c r="G13" s="98">
        <v>22209.809999999998</v>
      </c>
      <c r="H13" s="98">
        <v>8824.7099999999991</v>
      </c>
    </row>
    <row r="14" spans="1:8" ht="15.75" x14ac:dyDescent="0.25">
      <c r="A14" s="91" t="s">
        <v>378</v>
      </c>
      <c r="B14" s="96" t="s">
        <v>379</v>
      </c>
      <c r="C14" s="97" t="s">
        <v>380</v>
      </c>
      <c r="D14" s="98">
        <v>206.72</v>
      </c>
      <c r="E14" s="98">
        <v>202.67</v>
      </c>
      <c r="F14" s="98">
        <v>393.03</v>
      </c>
      <c r="G14" s="98">
        <v>392.28</v>
      </c>
      <c r="H14" s="98">
        <v>390.87085999999999</v>
      </c>
    </row>
    <row r="15" spans="1:8" ht="15.75" x14ac:dyDescent="0.25">
      <c r="A15" s="91" t="s">
        <v>381</v>
      </c>
      <c r="B15" s="96" t="s">
        <v>382</v>
      </c>
      <c r="C15" s="97" t="s">
        <v>383</v>
      </c>
      <c r="D15" s="98">
        <v>0.22</v>
      </c>
      <c r="E15" s="98">
        <v>0.22</v>
      </c>
      <c r="F15" s="98"/>
      <c r="G15" s="98">
        <v>104.63</v>
      </c>
      <c r="H15" s="98">
        <v>104.63</v>
      </c>
    </row>
    <row r="16" spans="1:8" ht="15.75" x14ac:dyDescent="0.25">
      <c r="A16" s="92">
        <v>2</v>
      </c>
      <c r="B16" s="93" t="s">
        <v>384</v>
      </c>
      <c r="C16" s="94" t="s">
        <v>385</v>
      </c>
      <c r="D16" s="100">
        <v>2495.92</v>
      </c>
      <c r="E16" s="100">
        <v>3307.8100000000004</v>
      </c>
      <c r="F16" s="100">
        <f>SUM(F17:F24)+SUM(F36:F52)</f>
        <v>1899.06</v>
      </c>
      <c r="G16" s="100">
        <v>2590.7209999999995</v>
      </c>
      <c r="H16" s="100">
        <v>2111.6646009999999</v>
      </c>
    </row>
    <row r="17" spans="1:8" ht="15.75" x14ac:dyDescent="0.25">
      <c r="A17" s="91" t="s">
        <v>386</v>
      </c>
      <c r="B17" s="96" t="s">
        <v>387</v>
      </c>
      <c r="C17" s="97" t="s">
        <v>224</v>
      </c>
      <c r="D17" s="101">
        <v>7.7299999999999995</v>
      </c>
      <c r="E17" s="101">
        <v>70.16</v>
      </c>
      <c r="F17" s="101">
        <v>8.94</v>
      </c>
      <c r="G17" s="101">
        <v>82.449990000000014</v>
      </c>
      <c r="H17" s="101">
        <v>9.1399900000000009</v>
      </c>
    </row>
    <row r="18" spans="1:8" ht="15.75" x14ac:dyDescent="0.25">
      <c r="A18" s="91" t="s">
        <v>388</v>
      </c>
      <c r="B18" s="96" t="s">
        <v>389</v>
      </c>
      <c r="C18" s="97" t="s">
        <v>390</v>
      </c>
      <c r="D18" s="101">
        <v>8.94</v>
      </c>
      <c r="E18" s="101">
        <v>4.6399999999999997</v>
      </c>
      <c r="F18" s="101">
        <v>2.79</v>
      </c>
      <c r="G18" s="101">
        <v>14.78</v>
      </c>
      <c r="H18" s="101">
        <v>7.6136699999999999</v>
      </c>
    </row>
    <row r="19" spans="1:8" ht="15.75" x14ac:dyDescent="0.25">
      <c r="A19" s="91" t="s">
        <v>391</v>
      </c>
      <c r="B19" s="96" t="s">
        <v>392</v>
      </c>
      <c r="C19" s="97" t="s">
        <v>393</v>
      </c>
      <c r="D19" s="101">
        <v>0.85</v>
      </c>
      <c r="E19" s="101">
        <v>0</v>
      </c>
      <c r="F19" s="101">
        <v>4.0999999999999996</v>
      </c>
      <c r="G19" s="101">
        <v>0</v>
      </c>
      <c r="H19" s="101"/>
    </row>
    <row r="20" spans="1:8" ht="15.75" x14ac:dyDescent="0.25">
      <c r="A20" s="91" t="s">
        <v>394</v>
      </c>
      <c r="B20" s="96" t="s">
        <v>395</v>
      </c>
      <c r="C20" s="97" t="s">
        <v>396</v>
      </c>
      <c r="D20" s="101">
        <v>0</v>
      </c>
      <c r="E20" s="101">
        <v>13.2</v>
      </c>
      <c r="F20" s="101"/>
      <c r="G20" s="101">
        <v>50.1</v>
      </c>
      <c r="H20" s="101"/>
    </row>
    <row r="21" spans="1:8" ht="15.75" x14ac:dyDescent="0.25">
      <c r="A21" s="91" t="s">
        <v>397</v>
      </c>
      <c r="B21" s="96" t="s">
        <v>398</v>
      </c>
      <c r="C21" s="97" t="s">
        <v>399</v>
      </c>
      <c r="D21" s="101">
        <v>4.79</v>
      </c>
      <c r="E21" s="101">
        <v>0</v>
      </c>
      <c r="F21" s="101">
        <v>0.28999999999999998</v>
      </c>
      <c r="G21" s="101">
        <v>2.4899999999999998</v>
      </c>
      <c r="H21" s="101">
        <v>3</v>
      </c>
    </row>
    <row r="22" spans="1:8" ht="15.75" x14ac:dyDescent="0.25">
      <c r="A22" s="91" t="s">
        <v>400</v>
      </c>
      <c r="B22" s="96" t="s">
        <v>401</v>
      </c>
      <c r="C22" s="97" t="s">
        <v>402</v>
      </c>
      <c r="D22" s="101">
        <v>42.54</v>
      </c>
      <c r="E22" s="101">
        <v>5.48</v>
      </c>
      <c r="F22" s="101">
        <v>2.4500000000000002</v>
      </c>
      <c r="G22" s="101">
        <v>2.4500000000000002</v>
      </c>
      <c r="H22" s="101">
        <v>0.76059999999999994</v>
      </c>
    </row>
    <row r="23" spans="1:8" ht="15.75" x14ac:dyDescent="0.25">
      <c r="A23" s="91" t="s">
        <v>403</v>
      </c>
      <c r="B23" s="96" t="s">
        <v>404</v>
      </c>
      <c r="C23" s="97" t="s">
        <v>405</v>
      </c>
      <c r="D23" s="101">
        <v>171.81</v>
      </c>
      <c r="E23" s="101">
        <v>307</v>
      </c>
      <c r="F23" s="101">
        <v>171.9</v>
      </c>
      <c r="G23" s="101">
        <v>171.9</v>
      </c>
      <c r="H23" s="101">
        <v>22.404200000000003</v>
      </c>
    </row>
    <row r="24" spans="1:8" ht="30" x14ac:dyDescent="0.25">
      <c r="A24" s="91" t="s">
        <v>406</v>
      </c>
      <c r="B24" s="96" t="s">
        <v>407</v>
      </c>
      <c r="C24" s="97" t="s">
        <v>11</v>
      </c>
      <c r="D24" s="101">
        <v>529</v>
      </c>
      <c r="E24" s="101">
        <v>817.35</v>
      </c>
      <c r="F24" s="101">
        <f>SUM(F25:F35)</f>
        <v>613.69999999999993</v>
      </c>
      <c r="G24" s="101">
        <v>1100.4900000000002</v>
      </c>
      <c r="H24" s="101">
        <v>171.72</v>
      </c>
    </row>
    <row r="25" spans="1:8" ht="15.75" hidden="1" x14ac:dyDescent="0.25">
      <c r="A25" s="91" t="s">
        <v>374</v>
      </c>
      <c r="B25" s="96" t="s">
        <v>408</v>
      </c>
      <c r="C25" s="102" t="s">
        <v>16</v>
      </c>
      <c r="D25" s="101"/>
      <c r="E25" s="101"/>
      <c r="F25" s="101">
        <v>442.39</v>
      </c>
      <c r="G25" s="101"/>
      <c r="H25" s="101">
        <v>792.92011000000002</v>
      </c>
    </row>
    <row r="26" spans="1:8" ht="15.75" hidden="1" x14ac:dyDescent="0.25">
      <c r="A26" s="91" t="s">
        <v>374</v>
      </c>
      <c r="B26" s="96" t="s">
        <v>409</v>
      </c>
      <c r="C26" s="102" t="s">
        <v>410</v>
      </c>
      <c r="D26" s="101"/>
      <c r="E26" s="101"/>
      <c r="F26" s="101">
        <v>0.92</v>
      </c>
      <c r="G26" s="101"/>
      <c r="H26" s="101"/>
    </row>
    <row r="27" spans="1:8" ht="15.75" hidden="1" x14ac:dyDescent="0.25">
      <c r="A27" s="91" t="s">
        <v>374</v>
      </c>
      <c r="B27" s="96" t="s">
        <v>411</v>
      </c>
      <c r="C27" s="102" t="s">
        <v>412</v>
      </c>
      <c r="D27" s="101"/>
      <c r="E27" s="101"/>
      <c r="F27" s="101">
        <v>4.83</v>
      </c>
      <c r="G27" s="101"/>
      <c r="H27" s="101"/>
    </row>
    <row r="28" spans="1:8" ht="15.75" hidden="1" x14ac:dyDescent="0.25">
      <c r="A28" s="91" t="s">
        <v>374</v>
      </c>
      <c r="B28" s="96" t="s">
        <v>413</v>
      </c>
      <c r="C28" s="102" t="s">
        <v>51</v>
      </c>
      <c r="D28" s="101"/>
      <c r="E28" s="101"/>
      <c r="F28" s="101">
        <v>49.55</v>
      </c>
      <c r="G28" s="101"/>
      <c r="H28" s="101"/>
    </row>
    <row r="29" spans="1:8" ht="15.75" hidden="1" x14ac:dyDescent="0.25">
      <c r="A29" s="91" t="s">
        <v>374</v>
      </c>
      <c r="B29" s="96" t="s">
        <v>414</v>
      </c>
      <c r="C29" s="102" t="s">
        <v>26</v>
      </c>
      <c r="D29" s="101"/>
      <c r="E29" s="101"/>
      <c r="F29" s="101">
        <v>0.76</v>
      </c>
      <c r="G29" s="101"/>
      <c r="H29" s="101"/>
    </row>
    <row r="30" spans="1:8" ht="15.75" hidden="1" x14ac:dyDescent="0.25">
      <c r="A30" s="91" t="s">
        <v>374</v>
      </c>
      <c r="B30" s="96" t="s">
        <v>415</v>
      </c>
      <c r="C30" s="102" t="s">
        <v>416</v>
      </c>
      <c r="D30" s="101"/>
      <c r="E30" s="101"/>
      <c r="F30" s="101">
        <v>98.22</v>
      </c>
      <c r="G30" s="101"/>
      <c r="H30" s="101"/>
    </row>
    <row r="31" spans="1:8" ht="15.75" hidden="1" x14ac:dyDescent="0.25">
      <c r="A31" s="91" t="s">
        <v>374</v>
      </c>
      <c r="B31" s="96" t="s">
        <v>417</v>
      </c>
      <c r="C31" s="102" t="s">
        <v>418</v>
      </c>
      <c r="D31" s="101"/>
      <c r="E31" s="101"/>
      <c r="F31" s="101">
        <v>1.63</v>
      </c>
      <c r="G31" s="101"/>
      <c r="H31" s="101"/>
    </row>
    <row r="32" spans="1:8" ht="15.75" hidden="1" x14ac:dyDescent="0.25">
      <c r="A32" s="91" t="s">
        <v>374</v>
      </c>
      <c r="B32" s="96" t="s">
        <v>419</v>
      </c>
      <c r="C32" s="102" t="s">
        <v>420</v>
      </c>
      <c r="D32" s="101"/>
      <c r="E32" s="101"/>
      <c r="F32" s="101">
        <v>14.42</v>
      </c>
      <c r="G32" s="101"/>
      <c r="H32" s="101"/>
    </row>
    <row r="33" spans="1:8" ht="15.75" hidden="1" x14ac:dyDescent="0.25">
      <c r="A33" s="91" t="s">
        <v>374</v>
      </c>
      <c r="B33" s="96" t="s">
        <v>421</v>
      </c>
      <c r="C33" s="102" t="s">
        <v>422</v>
      </c>
      <c r="D33" s="101"/>
      <c r="E33" s="101"/>
      <c r="F33" s="101">
        <v>0.98</v>
      </c>
      <c r="G33" s="101"/>
      <c r="H33" s="101"/>
    </row>
    <row r="34" spans="1:8" ht="15.75" hidden="1" x14ac:dyDescent="0.25">
      <c r="A34" s="91" t="s">
        <v>374</v>
      </c>
      <c r="B34" s="96" t="s">
        <v>423</v>
      </c>
      <c r="C34" s="102" t="s">
        <v>424</v>
      </c>
      <c r="D34" s="101"/>
      <c r="E34" s="101"/>
      <c r="F34" s="101"/>
      <c r="G34" s="101"/>
      <c r="H34" s="101"/>
    </row>
    <row r="35" spans="1:8" ht="15.75" hidden="1" x14ac:dyDescent="0.25">
      <c r="A35" s="91" t="s">
        <v>374</v>
      </c>
      <c r="B35" s="96" t="s">
        <v>425</v>
      </c>
      <c r="C35" s="102" t="s">
        <v>426</v>
      </c>
      <c r="D35" s="101"/>
      <c r="E35" s="101"/>
      <c r="F35" s="101"/>
      <c r="G35" s="101"/>
      <c r="H35" s="101"/>
    </row>
    <row r="36" spans="1:8" ht="15.75" x14ac:dyDescent="0.25">
      <c r="A36" s="91" t="s">
        <v>427</v>
      </c>
      <c r="B36" s="96" t="s">
        <v>428</v>
      </c>
      <c r="C36" s="97" t="s">
        <v>429</v>
      </c>
      <c r="D36" s="98"/>
      <c r="E36" s="98">
        <v>130</v>
      </c>
      <c r="F36" s="98"/>
      <c r="G36" s="98">
        <v>6.5</v>
      </c>
      <c r="H36" s="98">
        <v>38.427369999999996</v>
      </c>
    </row>
    <row r="37" spans="1:8" ht="15.75" x14ac:dyDescent="0.25">
      <c r="A37" s="91" t="s">
        <v>430</v>
      </c>
      <c r="B37" s="96" t="s">
        <v>431</v>
      </c>
      <c r="C37" s="97" t="s">
        <v>432</v>
      </c>
      <c r="D37" s="98"/>
      <c r="E37" s="98">
        <v>7.25</v>
      </c>
      <c r="F37" s="98"/>
      <c r="G37" s="98">
        <v>39.700000000000003</v>
      </c>
      <c r="H37" s="98">
        <v>0</v>
      </c>
    </row>
    <row r="38" spans="1:8" ht="15.75" x14ac:dyDescent="0.25">
      <c r="A38" s="91" t="s">
        <v>433</v>
      </c>
      <c r="B38" s="96" t="s">
        <v>434</v>
      </c>
      <c r="C38" s="97" t="s">
        <v>24</v>
      </c>
      <c r="D38" s="98">
        <v>3.2</v>
      </c>
      <c r="E38" s="98">
        <v>10.3</v>
      </c>
      <c r="F38" s="98">
        <v>0.9</v>
      </c>
      <c r="G38" s="98">
        <v>9.2956099999999999</v>
      </c>
      <c r="H38" s="98">
        <v>0.9</v>
      </c>
    </row>
    <row r="39" spans="1:8" ht="15.75" x14ac:dyDescent="0.25">
      <c r="A39" s="91" t="s">
        <v>435</v>
      </c>
      <c r="B39" s="96" t="s">
        <v>436</v>
      </c>
      <c r="C39" s="97" t="s">
        <v>437</v>
      </c>
      <c r="D39" s="98">
        <v>990.8</v>
      </c>
      <c r="E39" s="98">
        <v>1093.32</v>
      </c>
      <c r="F39" s="98">
        <v>637.13</v>
      </c>
      <c r="G39" s="98">
        <v>660.81</v>
      </c>
      <c r="H39" s="98">
        <v>640.65683999999987</v>
      </c>
    </row>
    <row r="40" spans="1:8" ht="15.75" x14ac:dyDescent="0.25">
      <c r="A40" s="91" t="s">
        <v>438</v>
      </c>
      <c r="B40" s="96" t="s">
        <v>439</v>
      </c>
      <c r="C40" s="97" t="s">
        <v>440</v>
      </c>
      <c r="D40" s="98">
        <v>53.41</v>
      </c>
      <c r="E40" s="98">
        <v>67.17</v>
      </c>
      <c r="F40" s="98">
        <v>42.03</v>
      </c>
      <c r="G40" s="98">
        <v>55.34</v>
      </c>
      <c r="H40" s="98">
        <v>42.934300999999998</v>
      </c>
    </row>
    <row r="41" spans="1:8" ht="15.75" x14ac:dyDescent="0.25">
      <c r="A41" s="91" t="s">
        <v>441</v>
      </c>
      <c r="B41" s="96" t="s">
        <v>442</v>
      </c>
      <c r="C41" s="97" t="s">
        <v>21</v>
      </c>
      <c r="D41" s="98"/>
      <c r="E41" s="98">
        <v>13.27</v>
      </c>
      <c r="F41" s="98">
        <v>10.37</v>
      </c>
      <c r="G41" s="98">
        <v>12.4993</v>
      </c>
      <c r="H41" s="98">
        <v>10.80029</v>
      </c>
    </row>
    <row r="42" spans="1:8" ht="15.75" x14ac:dyDescent="0.25">
      <c r="A42" s="91" t="s">
        <v>443</v>
      </c>
      <c r="B42" s="96" t="s">
        <v>444</v>
      </c>
      <c r="C42" s="97" t="s">
        <v>445</v>
      </c>
      <c r="D42" s="98"/>
      <c r="E42" s="98">
        <v>0</v>
      </c>
      <c r="F42" s="98">
        <v>0.33</v>
      </c>
      <c r="G42" s="98">
        <v>0.33</v>
      </c>
      <c r="H42" s="98">
        <v>0.33</v>
      </c>
    </row>
    <row r="43" spans="1:8" ht="15.75" x14ac:dyDescent="0.25">
      <c r="A43" s="91" t="s">
        <v>446</v>
      </c>
      <c r="B43" s="96" t="s">
        <v>447</v>
      </c>
      <c r="C43" s="97" t="s">
        <v>448</v>
      </c>
      <c r="D43" s="98"/>
      <c r="E43" s="98">
        <v>0</v>
      </c>
      <c r="F43" s="98"/>
      <c r="G43" s="98">
        <v>0</v>
      </c>
      <c r="H43" s="98">
        <v>0</v>
      </c>
    </row>
    <row r="44" spans="1:8" ht="15.75" x14ac:dyDescent="0.25">
      <c r="A44" s="91" t="s">
        <v>449</v>
      </c>
      <c r="B44" s="96" t="s">
        <v>450</v>
      </c>
      <c r="C44" s="97" t="s">
        <v>451</v>
      </c>
      <c r="D44" s="98"/>
      <c r="E44" s="98">
        <v>0</v>
      </c>
      <c r="F44" s="98"/>
      <c r="G44" s="98">
        <v>0</v>
      </c>
      <c r="H44" s="98">
        <v>0</v>
      </c>
    </row>
    <row r="45" spans="1:8" ht="15.75" x14ac:dyDescent="0.25">
      <c r="A45" s="91" t="s">
        <v>452</v>
      </c>
      <c r="B45" s="96" t="s">
        <v>453</v>
      </c>
      <c r="C45" s="97" t="s">
        <v>454</v>
      </c>
      <c r="D45" s="98">
        <v>222.8</v>
      </c>
      <c r="E45" s="98">
        <v>244.25000000000003</v>
      </c>
      <c r="F45" s="98">
        <v>77.67</v>
      </c>
      <c r="G45" s="98">
        <v>83.169960000000003</v>
      </c>
      <c r="H45" s="98">
        <v>77.664419999999993</v>
      </c>
    </row>
    <row r="46" spans="1:8" ht="15.75" x14ac:dyDescent="0.25">
      <c r="A46" s="91" t="s">
        <v>455</v>
      </c>
      <c r="B46" s="96" t="s">
        <v>456</v>
      </c>
      <c r="C46" s="97" t="s">
        <v>457</v>
      </c>
      <c r="D46" s="98"/>
      <c r="E46" s="98">
        <v>40.130000000000003</v>
      </c>
      <c r="F46" s="98">
        <v>15.42</v>
      </c>
      <c r="G46" s="98">
        <v>21.15</v>
      </c>
      <c r="H46" s="98">
        <v>0</v>
      </c>
    </row>
    <row r="47" spans="1:8" ht="15.75" x14ac:dyDescent="0.25">
      <c r="A47" s="91" t="s">
        <v>458</v>
      </c>
      <c r="B47" s="96" t="s">
        <v>459</v>
      </c>
      <c r="C47" s="97" t="s">
        <v>32</v>
      </c>
      <c r="D47" s="98"/>
      <c r="E47" s="98">
        <v>0</v>
      </c>
      <c r="F47" s="98">
        <v>3.42</v>
      </c>
      <c r="G47" s="98">
        <v>16.720000000000002</v>
      </c>
      <c r="H47" s="98">
        <v>2.9900000000000007</v>
      </c>
    </row>
    <row r="48" spans="1:8" ht="15.75" x14ac:dyDescent="0.25">
      <c r="A48" s="91" t="s">
        <v>460</v>
      </c>
      <c r="B48" s="96" t="s">
        <v>461</v>
      </c>
      <c r="C48" s="97" t="s">
        <v>462</v>
      </c>
      <c r="D48" s="98"/>
      <c r="E48" s="98">
        <v>0</v>
      </c>
      <c r="F48" s="98"/>
      <c r="G48" s="98">
        <v>0</v>
      </c>
      <c r="H48" s="98">
        <v>0</v>
      </c>
    </row>
    <row r="49" spans="1:8" ht="15.75" x14ac:dyDescent="0.25">
      <c r="A49" s="91" t="s">
        <v>463</v>
      </c>
      <c r="B49" s="96" t="s">
        <v>464</v>
      </c>
      <c r="C49" s="97" t="s">
        <v>465</v>
      </c>
      <c r="D49" s="98"/>
      <c r="E49" s="98">
        <v>0</v>
      </c>
      <c r="F49" s="98"/>
      <c r="G49" s="98">
        <v>0</v>
      </c>
      <c r="H49" s="98">
        <v>0</v>
      </c>
    </row>
    <row r="50" spans="1:8" ht="15.75" x14ac:dyDescent="0.25">
      <c r="A50" s="91" t="s">
        <v>466</v>
      </c>
      <c r="B50" s="96" t="s">
        <v>467</v>
      </c>
      <c r="C50" s="97" t="s">
        <v>468</v>
      </c>
      <c r="D50" s="98">
        <v>460.05</v>
      </c>
      <c r="E50" s="98">
        <v>458.89000000000004</v>
      </c>
      <c r="F50" s="98">
        <v>307.39999999999998</v>
      </c>
      <c r="G50" s="98">
        <v>260.32614000000001</v>
      </c>
      <c r="H50" s="98">
        <v>289.18281000000002</v>
      </c>
    </row>
    <row r="51" spans="1:8" ht="15.75" x14ac:dyDescent="0.25">
      <c r="A51" s="91" t="s">
        <v>469</v>
      </c>
      <c r="B51" s="96" t="s">
        <v>470</v>
      </c>
      <c r="C51" s="97" t="s">
        <v>471</v>
      </c>
      <c r="D51" s="98"/>
      <c r="E51" s="98">
        <v>0</v>
      </c>
      <c r="F51" s="98"/>
      <c r="G51" s="98">
        <v>0</v>
      </c>
      <c r="H51" s="98">
        <v>0</v>
      </c>
    </row>
    <row r="52" spans="1:8" ht="15.75" x14ac:dyDescent="0.25">
      <c r="A52" s="91" t="s">
        <v>472</v>
      </c>
      <c r="B52" s="96" t="s">
        <v>473</v>
      </c>
      <c r="C52" s="97" t="s">
        <v>474</v>
      </c>
      <c r="D52" s="98"/>
      <c r="E52" s="98">
        <v>25.4</v>
      </c>
      <c r="F52" s="98">
        <v>0.22</v>
      </c>
      <c r="G52" s="98">
        <v>0.22</v>
      </c>
      <c r="H52" s="98">
        <v>0.22</v>
      </c>
    </row>
    <row r="53" spans="1:8" s="400" customFormat="1" ht="15.75" x14ac:dyDescent="0.25">
      <c r="A53" s="103">
        <v>3</v>
      </c>
      <c r="B53" s="104" t="s">
        <v>475</v>
      </c>
      <c r="C53" s="105" t="s">
        <v>476</v>
      </c>
      <c r="D53" s="106">
        <v>16164.929999999998</v>
      </c>
      <c r="E53" s="106">
        <v>7266.759999999992</v>
      </c>
      <c r="F53" s="106">
        <v>12263.516299999999</v>
      </c>
      <c r="G53" s="106">
        <v>1132.3155399999987</v>
      </c>
      <c r="H53" s="106">
        <v>11949.643840000004</v>
      </c>
    </row>
    <row r="54" spans="1:8" ht="15.75" x14ac:dyDescent="0.25">
      <c r="A54" s="103">
        <v>4</v>
      </c>
      <c r="B54" s="104" t="s">
        <v>477</v>
      </c>
      <c r="C54" s="105" t="s">
        <v>478</v>
      </c>
      <c r="D54" s="98"/>
      <c r="E54" s="98"/>
      <c r="F54" s="98"/>
      <c r="G54" s="98"/>
      <c r="H54" s="98"/>
    </row>
    <row r="55" spans="1:8" ht="15.75" x14ac:dyDescent="0.25">
      <c r="A55" s="103">
        <v>5</v>
      </c>
      <c r="B55" s="104" t="s">
        <v>479</v>
      </c>
      <c r="C55" s="105" t="s">
        <v>480</v>
      </c>
      <c r="D55" s="98"/>
      <c r="E55" s="98"/>
      <c r="F55" s="98"/>
      <c r="G55" s="98"/>
      <c r="H55" s="98"/>
    </row>
    <row r="56" spans="1:8" s="400" customFormat="1" ht="15.75" x14ac:dyDescent="0.25">
      <c r="A56" s="103">
        <v>6</v>
      </c>
      <c r="B56" s="104" t="s">
        <v>481</v>
      </c>
      <c r="C56" s="105" t="s">
        <v>482</v>
      </c>
      <c r="D56" s="106">
        <v>1714.89</v>
      </c>
      <c r="E56" s="106">
        <v>1714.89</v>
      </c>
      <c r="F56" s="106">
        <v>1714.89</v>
      </c>
      <c r="G56" s="106">
        <v>1714.89</v>
      </c>
      <c r="H56" s="106">
        <v>1714.89</v>
      </c>
    </row>
  </sheetData>
  <mergeCells count="8">
    <mergeCell ref="A1:H1"/>
    <mergeCell ref="A2:G2"/>
    <mergeCell ref="A4:A5"/>
    <mergeCell ref="B4:B5"/>
    <mergeCell ref="C4:C5"/>
    <mergeCell ref="D4:D5"/>
    <mergeCell ref="E4:F4"/>
    <mergeCell ref="G4:H4"/>
  </mergeCell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1"/>
  <sheetViews>
    <sheetView showZeros="0" view="pageBreakPreview" topLeftCell="A23" zoomScale="60" zoomScaleNormal="100" workbookViewId="0">
      <selection activeCell="W31" sqref="A1:W31"/>
    </sheetView>
  </sheetViews>
  <sheetFormatPr defaultRowHeight="15" x14ac:dyDescent="0.25"/>
  <cols>
    <col min="1" max="1" width="5.7109375" style="392" bestFit="1" customWidth="1"/>
    <col min="2" max="2" width="32.85546875" style="391" customWidth="1"/>
    <col min="3" max="3" width="13.5703125" style="391" bestFit="1" customWidth="1"/>
    <col min="4" max="4" width="10.42578125" style="391" customWidth="1"/>
    <col min="5" max="23" width="7.42578125" style="391" customWidth="1"/>
    <col min="24" max="16384" width="9.140625" style="391"/>
  </cols>
  <sheetData>
    <row r="1" spans="1:23" ht="39" customHeight="1" x14ac:dyDescent="0.25">
      <c r="A1" s="414" t="s">
        <v>483</v>
      </c>
      <c r="B1" s="415"/>
      <c r="C1" s="415"/>
      <c r="D1" s="415"/>
      <c r="E1" s="415"/>
      <c r="F1" s="415"/>
      <c r="G1" s="415"/>
      <c r="H1" s="415"/>
      <c r="I1" s="415"/>
      <c r="J1" s="415"/>
      <c r="K1" s="415"/>
      <c r="L1" s="415"/>
      <c r="M1" s="415"/>
      <c r="N1" s="415"/>
      <c r="O1" s="415"/>
      <c r="P1" s="415"/>
      <c r="Q1" s="415"/>
      <c r="R1" s="415"/>
      <c r="S1" s="415"/>
      <c r="T1" s="415"/>
      <c r="U1" s="415"/>
      <c r="V1" s="415"/>
      <c r="W1" s="415"/>
    </row>
    <row r="2" spans="1:23" x14ac:dyDescent="0.25">
      <c r="A2" s="416" t="s">
        <v>995</v>
      </c>
      <c r="B2" s="416"/>
      <c r="C2" s="416"/>
      <c r="D2" s="416"/>
      <c r="E2" s="416"/>
      <c r="F2" s="416"/>
      <c r="G2" s="416"/>
      <c r="H2" s="416"/>
      <c r="I2" s="416"/>
      <c r="J2" s="416"/>
      <c r="K2" s="416"/>
      <c r="L2" s="416"/>
      <c r="M2" s="416"/>
      <c r="N2" s="416"/>
      <c r="O2" s="416"/>
      <c r="P2" s="416"/>
      <c r="Q2" s="416"/>
      <c r="R2" s="416"/>
      <c r="S2" s="416"/>
      <c r="T2" s="416"/>
      <c r="U2" s="416"/>
      <c r="V2" s="416"/>
      <c r="W2" s="416"/>
    </row>
    <row r="3" spans="1:23" ht="22.5" customHeight="1" x14ac:dyDescent="0.25">
      <c r="A3" s="411" t="s">
        <v>3</v>
      </c>
      <c r="B3" s="411" t="s">
        <v>351</v>
      </c>
      <c r="C3" s="411" t="s">
        <v>352</v>
      </c>
      <c r="D3" s="411" t="s">
        <v>484</v>
      </c>
      <c r="E3" s="411" t="s">
        <v>485</v>
      </c>
      <c r="F3" s="411"/>
      <c r="G3" s="411"/>
      <c r="H3" s="411"/>
      <c r="I3" s="411"/>
      <c r="J3" s="411"/>
      <c r="K3" s="411"/>
      <c r="L3" s="411"/>
      <c r="M3" s="411"/>
      <c r="N3" s="411"/>
      <c r="O3" s="411"/>
      <c r="P3" s="411"/>
      <c r="Q3" s="411"/>
      <c r="R3" s="411"/>
      <c r="S3" s="411"/>
      <c r="T3" s="411"/>
      <c r="U3" s="411"/>
      <c r="V3" s="411"/>
      <c r="W3" s="411"/>
    </row>
    <row r="4" spans="1:23" ht="38.25" x14ac:dyDescent="0.25">
      <c r="A4" s="411"/>
      <c r="B4" s="411"/>
      <c r="C4" s="411"/>
      <c r="D4" s="411"/>
      <c r="E4" s="107" t="s">
        <v>20</v>
      </c>
      <c r="F4" s="107" t="s">
        <v>336</v>
      </c>
      <c r="G4" s="107" t="s">
        <v>222</v>
      </c>
      <c r="H4" s="107" t="s">
        <v>137</v>
      </c>
      <c r="I4" s="107" t="s">
        <v>28</v>
      </c>
      <c r="J4" s="107" t="s">
        <v>184</v>
      </c>
      <c r="K4" s="107" t="s">
        <v>17</v>
      </c>
      <c r="L4" s="107" t="s">
        <v>98</v>
      </c>
      <c r="M4" s="107" t="s">
        <v>144</v>
      </c>
      <c r="N4" s="107" t="s">
        <v>35</v>
      </c>
      <c r="O4" s="107" t="s">
        <v>128</v>
      </c>
      <c r="P4" s="107" t="s">
        <v>12</v>
      </c>
      <c r="Q4" s="107" t="s">
        <v>45</v>
      </c>
      <c r="R4" s="107" t="s">
        <v>37</v>
      </c>
      <c r="S4" s="107" t="s">
        <v>39</v>
      </c>
      <c r="T4" s="107" t="s">
        <v>33</v>
      </c>
      <c r="U4" s="107" t="s">
        <v>96</v>
      </c>
      <c r="V4" s="107" t="s">
        <v>30</v>
      </c>
      <c r="W4" s="107" t="s">
        <v>486</v>
      </c>
    </row>
    <row r="5" spans="1:23" s="110" customFormat="1" ht="22.5" x14ac:dyDescent="0.2">
      <c r="A5" s="108">
        <v>-1</v>
      </c>
      <c r="B5" s="108">
        <v>-2</v>
      </c>
      <c r="C5" s="108">
        <v>-3</v>
      </c>
      <c r="D5" s="109" t="s">
        <v>487</v>
      </c>
      <c r="E5" s="108">
        <v>-5</v>
      </c>
      <c r="F5" s="108">
        <v>-6</v>
      </c>
      <c r="G5" s="108">
        <v>-7</v>
      </c>
      <c r="H5" s="108">
        <v>-8</v>
      </c>
      <c r="I5" s="108">
        <v>-9</v>
      </c>
      <c r="J5" s="108">
        <v>-10</v>
      </c>
      <c r="K5" s="108">
        <v>-11</v>
      </c>
      <c r="L5" s="108">
        <v>-12</v>
      </c>
      <c r="M5" s="108">
        <v>-13</v>
      </c>
      <c r="N5" s="108">
        <v>-14</v>
      </c>
      <c r="O5" s="108">
        <v>-15</v>
      </c>
      <c r="P5" s="108">
        <v>-16</v>
      </c>
      <c r="Q5" s="108">
        <v>-17</v>
      </c>
      <c r="R5" s="108">
        <v>-18</v>
      </c>
      <c r="S5" s="108">
        <v>-19</v>
      </c>
      <c r="T5" s="108">
        <v>-20</v>
      </c>
      <c r="U5" s="108">
        <v>-21</v>
      </c>
      <c r="V5" s="108">
        <v>-22</v>
      </c>
      <c r="W5" s="108">
        <v>-23</v>
      </c>
    </row>
    <row r="6" spans="1:23" ht="31.5" x14ac:dyDescent="0.25">
      <c r="A6" s="92">
        <v>1</v>
      </c>
      <c r="B6" s="111" t="s">
        <v>488</v>
      </c>
      <c r="C6" s="92" t="s">
        <v>489</v>
      </c>
      <c r="D6" s="112">
        <v>653.24</v>
      </c>
      <c r="E6" s="112">
        <v>32.4</v>
      </c>
      <c r="F6" s="112">
        <v>43.599999999999994</v>
      </c>
      <c r="G6" s="112">
        <v>26.009999999999998</v>
      </c>
      <c r="H6" s="112">
        <v>16.89</v>
      </c>
      <c r="I6" s="113">
        <v>22.25</v>
      </c>
      <c r="J6" s="113">
        <v>22.820000000000004</v>
      </c>
      <c r="K6" s="113">
        <v>25.7</v>
      </c>
      <c r="L6" s="113">
        <v>32.710000000000008</v>
      </c>
      <c r="M6" s="113">
        <v>30.119999999999997</v>
      </c>
      <c r="N6" s="113">
        <v>112.5</v>
      </c>
      <c r="O6" s="113">
        <v>59.830000000000005</v>
      </c>
      <c r="P6" s="113">
        <v>26.53</v>
      </c>
      <c r="Q6" s="113">
        <v>23.61</v>
      </c>
      <c r="R6" s="113">
        <v>16.12</v>
      </c>
      <c r="S6" s="113">
        <v>14.73</v>
      </c>
      <c r="T6" s="113">
        <v>25.830000000000002</v>
      </c>
      <c r="U6" s="113">
        <v>22.3</v>
      </c>
      <c r="V6" s="113">
        <v>48.25</v>
      </c>
      <c r="W6" s="113">
        <v>51.039999999999992</v>
      </c>
    </row>
    <row r="7" spans="1:23" ht="15.75" x14ac:dyDescent="0.25">
      <c r="A7" s="91" t="s">
        <v>360</v>
      </c>
      <c r="B7" s="114" t="s">
        <v>60</v>
      </c>
      <c r="C7" s="91" t="s">
        <v>490</v>
      </c>
      <c r="D7" s="112">
        <v>72.900000000000006</v>
      </c>
      <c r="E7" s="112">
        <v>1.1000000000000001</v>
      </c>
      <c r="F7" s="112">
        <v>1</v>
      </c>
      <c r="G7" s="112">
        <v>2.48</v>
      </c>
      <c r="H7" s="112">
        <v>1.74</v>
      </c>
      <c r="I7" s="113">
        <v>2.4300000000000002</v>
      </c>
      <c r="J7" s="113">
        <v>1.4</v>
      </c>
      <c r="K7" s="113">
        <v>1.3</v>
      </c>
      <c r="L7" s="113">
        <v>1.56</v>
      </c>
      <c r="M7" s="113">
        <v>1.29</v>
      </c>
      <c r="N7" s="113">
        <v>4.92</v>
      </c>
      <c r="O7" s="113">
        <v>6.75</v>
      </c>
      <c r="P7" s="113">
        <v>2.7600000000000002</v>
      </c>
      <c r="Q7" s="113">
        <v>3.14</v>
      </c>
      <c r="R7" s="113">
        <v>2</v>
      </c>
      <c r="S7" s="113">
        <v>3.42</v>
      </c>
      <c r="T7" s="113">
        <v>3.7399999999999993</v>
      </c>
      <c r="U7" s="113">
        <v>0.89999999999999991</v>
      </c>
      <c r="V7" s="113">
        <v>25.810000000000002</v>
      </c>
      <c r="W7" s="113">
        <v>5.1599999999999993</v>
      </c>
    </row>
    <row r="8" spans="1:23" ht="31.5" x14ac:dyDescent="0.25">
      <c r="A8" s="91"/>
      <c r="B8" s="115" t="s">
        <v>491</v>
      </c>
      <c r="C8" s="116" t="s">
        <v>492</v>
      </c>
      <c r="D8" s="112">
        <v>4.5199999999999996</v>
      </c>
      <c r="E8" s="112"/>
      <c r="F8" s="112"/>
      <c r="G8" s="112">
        <v>0.28999999999999998</v>
      </c>
      <c r="H8" s="112"/>
      <c r="I8" s="113"/>
      <c r="J8" s="113">
        <v>0.1</v>
      </c>
      <c r="K8" s="113"/>
      <c r="L8" s="113"/>
      <c r="M8" s="113"/>
      <c r="N8" s="113">
        <v>0.4</v>
      </c>
      <c r="O8" s="113">
        <v>1.5</v>
      </c>
      <c r="P8" s="113">
        <v>1.73</v>
      </c>
      <c r="Q8" s="113"/>
      <c r="R8" s="113"/>
      <c r="S8" s="113"/>
      <c r="T8" s="113"/>
      <c r="U8" s="113"/>
      <c r="V8" s="113">
        <v>0.4</v>
      </c>
      <c r="W8" s="113">
        <v>0.1</v>
      </c>
    </row>
    <row r="9" spans="1:23" ht="15.75" x14ac:dyDescent="0.25">
      <c r="A9" s="91"/>
      <c r="B9" s="115" t="s">
        <v>493</v>
      </c>
      <c r="C9" s="116" t="s">
        <v>494</v>
      </c>
      <c r="D9" s="112"/>
      <c r="E9" s="112"/>
      <c r="F9" s="112"/>
      <c r="G9" s="112"/>
      <c r="H9" s="112"/>
      <c r="I9" s="113"/>
      <c r="J9" s="113"/>
      <c r="K9" s="113"/>
      <c r="L9" s="113"/>
      <c r="M9" s="113"/>
      <c r="N9" s="113"/>
      <c r="O9" s="113"/>
      <c r="P9" s="113"/>
      <c r="Q9" s="113"/>
      <c r="R9" s="113"/>
      <c r="S9" s="113"/>
      <c r="T9" s="113"/>
      <c r="U9" s="113"/>
      <c r="V9" s="113"/>
      <c r="W9" s="113"/>
    </row>
    <row r="10" spans="1:23" ht="15.75" x14ac:dyDescent="0.25">
      <c r="A10" s="91"/>
      <c r="B10" s="115" t="s">
        <v>66</v>
      </c>
      <c r="C10" s="116" t="s">
        <v>495</v>
      </c>
      <c r="D10" s="112"/>
      <c r="E10" s="112"/>
      <c r="F10" s="112"/>
      <c r="G10" s="112"/>
      <c r="H10" s="112"/>
      <c r="I10" s="113"/>
      <c r="J10" s="113"/>
      <c r="K10" s="113"/>
      <c r="L10" s="113"/>
      <c r="M10" s="113"/>
      <c r="N10" s="113"/>
      <c r="O10" s="113"/>
      <c r="P10" s="113"/>
      <c r="Q10" s="113"/>
      <c r="R10" s="113"/>
      <c r="S10" s="113"/>
      <c r="T10" s="113"/>
      <c r="U10" s="113"/>
      <c r="V10" s="113"/>
      <c r="W10" s="113"/>
    </row>
    <row r="11" spans="1:23" ht="15.75" x14ac:dyDescent="0.25">
      <c r="A11" s="91" t="s">
        <v>363</v>
      </c>
      <c r="B11" s="114" t="s">
        <v>364</v>
      </c>
      <c r="C11" s="91" t="s">
        <v>496</v>
      </c>
      <c r="D11" s="112">
        <v>147.82999999999998</v>
      </c>
      <c r="E11" s="112">
        <v>6.18</v>
      </c>
      <c r="F11" s="112">
        <v>3.9</v>
      </c>
      <c r="G11" s="112">
        <v>4.8</v>
      </c>
      <c r="H11" s="112">
        <v>7.75</v>
      </c>
      <c r="I11" s="113">
        <v>8.77</v>
      </c>
      <c r="J11" s="113">
        <v>2.4300000000000002</v>
      </c>
      <c r="K11" s="113">
        <v>10.08</v>
      </c>
      <c r="L11" s="113">
        <v>2.35</v>
      </c>
      <c r="M11" s="113">
        <v>15.360000000000001</v>
      </c>
      <c r="N11" s="113">
        <v>15.08</v>
      </c>
      <c r="O11" s="113">
        <v>15.48</v>
      </c>
      <c r="P11" s="113">
        <v>8.25</v>
      </c>
      <c r="Q11" s="113">
        <v>8.19</v>
      </c>
      <c r="R11" s="113">
        <v>7.78</v>
      </c>
      <c r="S11" s="113">
        <v>4.87</v>
      </c>
      <c r="T11" s="113">
        <v>7.95</v>
      </c>
      <c r="U11" s="113">
        <v>4.8899999999999997</v>
      </c>
      <c r="V11" s="113">
        <v>4.71</v>
      </c>
      <c r="W11" s="113">
        <v>9.01</v>
      </c>
    </row>
    <row r="12" spans="1:23" ht="15.75" x14ac:dyDescent="0.25">
      <c r="A12" s="91" t="s">
        <v>366</v>
      </c>
      <c r="B12" s="114" t="s">
        <v>367</v>
      </c>
      <c r="C12" s="91" t="s">
        <v>497</v>
      </c>
      <c r="D12" s="112">
        <v>128.41000000000003</v>
      </c>
      <c r="E12" s="112">
        <v>8</v>
      </c>
      <c r="F12" s="112">
        <v>2.5</v>
      </c>
      <c r="G12" s="112">
        <v>7.2899999999999991</v>
      </c>
      <c r="H12" s="112">
        <v>5.620000000000001</v>
      </c>
      <c r="I12" s="113">
        <v>7.28</v>
      </c>
      <c r="J12" s="113">
        <v>8.3000000000000007</v>
      </c>
      <c r="K12" s="113">
        <v>2.8</v>
      </c>
      <c r="L12" s="113">
        <v>6.1</v>
      </c>
      <c r="M12" s="113">
        <v>6.6300000000000008</v>
      </c>
      <c r="N12" s="113">
        <v>5.7</v>
      </c>
      <c r="O12" s="113">
        <v>16.190000000000001</v>
      </c>
      <c r="P12" s="113">
        <v>4.54</v>
      </c>
      <c r="Q12" s="113">
        <v>2.6</v>
      </c>
      <c r="R12" s="113">
        <v>2.44</v>
      </c>
      <c r="S12" s="113">
        <v>3</v>
      </c>
      <c r="T12" s="113">
        <v>7.54</v>
      </c>
      <c r="U12" s="113">
        <v>11.690000000000001</v>
      </c>
      <c r="V12" s="113">
        <v>6.82</v>
      </c>
      <c r="W12" s="113">
        <v>13.369999999999997</v>
      </c>
    </row>
    <row r="13" spans="1:23" ht="15.75" x14ac:dyDescent="0.25">
      <c r="A13" s="91" t="s">
        <v>369</v>
      </c>
      <c r="B13" s="114" t="s">
        <v>62</v>
      </c>
      <c r="C13" s="91" t="s">
        <v>498</v>
      </c>
      <c r="D13" s="112">
        <v>77.23</v>
      </c>
      <c r="E13" s="112">
        <v>0.92</v>
      </c>
      <c r="F13" s="112">
        <v>0.6</v>
      </c>
      <c r="G13" s="112">
        <v>1.8</v>
      </c>
      <c r="H13" s="112">
        <v>0</v>
      </c>
      <c r="I13" s="113">
        <v>0.4</v>
      </c>
      <c r="J13" s="113">
        <v>0</v>
      </c>
      <c r="K13" s="113">
        <v>1.32</v>
      </c>
      <c r="L13" s="113">
        <v>2.7199999999999998</v>
      </c>
      <c r="M13" s="113">
        <v>0.7</v>
      </c>
      <c r="N13" s="113">
        <v>47.5</v>
      </c>
      <c r="O13" s="113">
        <v>12.75</v>
      </c>
      <c r="P13" s="113">
        <v>2.2999999999999998</v>
      </c>
      <c r="Q13" s="113">
        <v>2.9</v>
      </c>
      <c r="R13" s="113">
        <v>0</v>
      </c>
      <c r="S13" s="113">
        <v>1.32</v>
      </c>
      <c r="T13" s="113">
        <v>0</v>
      </c>
      <c r="U13" s="113">
        <v>0</v>
      </c>
      <c r="V13" s="113">
        <v>0</v>
      </c>
      <c r="W13" s="113">
        <v>2</v>
      </c>
    </row>
    <row r="14" spans="1:23" ht="30" x14ac:dyDescent="0.25">
      <c r="A14" s="91"/>
      <c r="B14" s="99" t="s">
        <v>499</v>
      </c>
      <c r="C14" s="91" t="s">
        <v>498</v>
      </c>
      <c r="D14" s="112"/>
      <c r="E14" s="112"/>
      <c r="F14" s="112"/>
      <c r="G14" s="112"/>
      <c r="H14" s="112"/>
      <c r="I14" s="113"/>
      <c r="J14" s="113"/>
      <c r="K14" s="113"/>
      <c r="L14" s="113"/>
      <c r="M14" s="113"/>
      <c r="N14" s="113"/>
      <c r="O14" s="113"/>
      <c r="P14" s="113"/>
      <c r="Q14" s="113"/>
      <c r="R14" s="113"/>
      <c r="S14" s="113"/>
      <c r="T14" s="113"/>
      <c r="U14" s="113"/>
      <c r="V14" s="113"/>
      <c r="W14" s="113"/>
    </row>
    <row r="15" spans="1:23" ht="15.75" x14ac:dyDescent="0.25">
      <c r="A15" s="91" t="s">
        <v>371</v>
      </c>
      <c r="B15" s="114" t="s">
        <v>372</v>
      </c>
      <c r="C15" s="91" t="s">
        <v>500</v>
      </c>
      <c r="D15" s="112"/>
      <c r="E15" s="112"/>
      <c r="F15" s="112"/>
      <c r="G15" s="112"/>
      <c r="H15" s="112"/>
      <c r="I15" s="113"/>
      <c r="J15" s="113"/>
      <c r="K15" s="113"/>
      <c r="L15" s="113"/>
      <c r="M15" s="113"/>
      <c r="N15" s="113"/>
      <c r="O15" s="113"/>
      <c r="P15" s="113"/>
      <c r="Q15" s="113"/>
      <c r="R15" s="113"/>
      <c r="S15" s="113"/>
      <c r="T15" s="113"/>
      <c r="U15" s="113"/>
      <c r="V15" s="113"/>
      <c r="W15" s="113"/>
    </row>
    <row r="16" spans="1:23" ht="15.75" x14ac:dyDescent="0.25">
      <c r="A16" s="91" t="s">
        <v>375</v>
      </c>
      <c r="B16" s="114" t="s">
        <v>376</v>
      </c>
      <c r="C16" s="91" t="s">
        <v>501</v>
      </c>
      <c r="D16" s="112">
        <v>201.54</v>
      </c>
      <c r="E16" s="112">
        <v>16.2</v>
      </c>
      <c r="F16" s="112">
        <v>35.599999999999994</v>
      </c>
      <c r="G16" s="112">
        <v>7.54</v>
      </c>
      <c r="H16" s="112">
        <v>0.6</v>
      </c>
      <c r="I16" s="113">
        <v>2.3000000000000003</v>
      </c>
      <c r="J16" s="113">
        <v>8.89</v>
      </c>
      <c r="K16" s="113">
        <v>10</v>
      </c>
      <c r="L16" s="113">
        <v>19.28</v>
      </c>
      <c r="M16" s="113">
        <v>4.0999999999999996</v>
      </c>
      <c r="N16" s="113">
        <v>39.299999999999997</v>
      </c>
      <c r="O16" s="113">
        <v>6.32</v>
      </c>
      <c r="P16" s="113">
        <v>8.35</v>
      </c>
      <c r="Q16" s="113">
        <v>5.8800000000000008</v>
      </c>
      <c r="R16" s="113">
        <v>3.6</v>
      </c>
      <c r="S16" s="113">
        <v>2.12</v>
      </c>
      <c r="T16" s="113">
        <v>6</v>
      </c>
      <c r="U16" s="113">
        <v>2.5000000000000004</v>
      </c>
      <c r="V16" s="113">
        <v>5.8</v>
      </c>
      <c r="W16" s="113">
        <v>17.16</v>
      </c>
    </row>
    <row r="17" spans="1:23" ht="31.5" x14ac:dyDescent="0.25">
      <c r="A17" s="91"/>
      <c r="B17" s="115" t="s">
        <v>502</v>
      </c>
      <c r="C17" s="116" t="s">
        <v>503</v>
      </c>
      <c r="D17" s="113"/>
      <c r="E17" s="113"/>
      <c r="F17" s="113"/>
      <c r="G17" s="113"/>
      <c r="H17" s="113"/>
      <c r="I17" s="113"/>
      <c r="J17" s="113"/>
      <c r="K17" s="113"/>
      <c r="L17" s="113"/>
      <c r="M17" s="113"/>
      <c r="N17" s="113"/>
      <c r="O17" s="113"/>
      <c r="P17" s="113"/>
      <c r="Q17" s="113"/>
      <c r="R17" s="113"/>
      <c r="S17" s="113"/>
      <c r="T17" s="113"/>
      <c r="U17" s="113"/>
      <c r="V17" s="113"/>
      <c r="W17" s="113"/>
    </row>
    <row r="18" spans="1:23" ht="15.75" x14ac:dyDescent="0.25">
      <c r="A18" s="91" t="s">
        <v>378</v>
      </c>
      <c r="B18" s="114" t="s">
        <v>504</v>
      </c>
      <c r="C18" s="91" t="s">
        <v>505</v>
      </c>
      <c r="D18" s="112">
        <v>25.330000000000002</v>
      </c>
      <c r="E18" s="112"/>
      <c r="F18" s="112"/>
      <c r="G18" s="112">
        <v>2.1</v>
      </c>
      <c r="H18" s="112">
        <v>1.18</v>
      </c>
      <c r="I18" s="113">
        <v>1.07</v>
      </c>
      <c r="J18" s="113">
        <v>1.8</v>
      </c>
      <c r="K18" s="113">
        <v>0.2</v>
      </c>
      <c r="L18" s="113">
        <v>0.70000000000000007</v>
      </c>
      <c r="M18" s="113">
        <v>2.04</v>
      </c>
      <c r="N18" s="113"/>
      <c r="O18" s="113">
        <v>2.3400000000000003</v>
      </c>
      <c r="P18" s="113">
        <v>0.33</v>
      </c>
      <c r="Q18" s="113">
        <v>0.89999999999999991</v>
      </c>
      <c r="R18" s="113">
        <v>0.30000000000000004</v>
      </c>
      <c r="S18" s="113"/>
      <c r="T18" s="113">
        <v>0.60000000000000009</v>
      </c>
      <c r="U18" s="113">
        <v>2.3200000000000003</v>
      </c>
      <c r="V18" s="113">
        <v>5.1099999999999994</v>
      </c>
      <c r="W18" s="113">
        <v>4.34</v>
      </c>
    </row>
    <row r="19" spans="1:23" ht="15.75" x14ac:dyDescent="0.25">
      <c r="A19" s="91" t="s">
        <v>381</v>
      </c>
      <c r="B19" s="114" t="s">
        <v>382</v>
      </c>
      <c r="C19" s="91" t="s">
        <v>506</v>
      </c>
      <c r="D19" s="96"/>
      <c r="E19" s="96"/>
      <c r="F19" s="96"/>
      <c r="G19" s="96"/>
      <c r="H19" s="96"/>
      <c r="I19" s="402"/>
      <c r="J19" s="402"/>
      <c r="K19" s="402"/>
      <c r="L19" s="402"/>
      <c r="M19" s="402"/>
      <c r="N19" s="402"/>
      <c r="O19" s="402"/>
      <c r="P19" s="402"/>
      <c r="Q19" s="402"/>
      <c r="R19" s="402"/>
      <c r="S19" s="402"/>
      <c r="T19" s="402"/>
      <c r="U19" s="402"/>
      <c r="V19" s="402"/>
      <c r="W19" s="402"/>
    </row>
    <row r="20" spans="1:23" ht="31.5" x14ac:dyDescent="0.25">
      <c r="A20" s="117">
        <v>2</v>
      </c>
      <c r="B20" s="111" t="s">
        <v>507</v>
      </c>
      <c r="C20" s="114"/>
      <c r="D20" s="96"/>
      <c r="E20" s="96"/>
      <c r="F20" s="96"/>
      <c r="G20" s="96"/>
      <c r="H20" s="96"/>
      <c r="I20" s="402"/>
      <c r="J20" s="402"/>
      <c r="K20" s="402"/>
      <c r="L20" s="402"/>
      <c r="M20" s="402"/>
      <c r="N20" s="402"/>
      <c r="O20" s="402"/>
      <c r="P20" s="402"/>
      <c r="Q20" s="402"/>
      <c r="R20" s="402"/>
      <c r="S20" s="402"/>
      <c r="T20" s="402"/>
      <c r="U20" s="402"/>
      <c r="V20" s="402"/>
      <c r="W20" s="402"/>
    </row>
    <row r="21" spans="1:23" ht="15.75" x14ac:dyDescent="0.25">
      <c r="A21" s="118"/>
      <c r="B21" s="115" t="s">
        <v>508</v>
      </c>
      <c r="C21" s="96"/>
      <c r="D21" s="96"/>
      <c r="E21" s="96"/>
      <c r="F21" s="96"/>
      <c r="G21" s="96"/>
      <c r="H21" s="96"/>
      <c r="I21" s="402"/>
      <c r="J21" s="402"/>
      <c r="K21" s="402"/>
      <c r="L21" s="402"/>
      <c r="M21" s="402"/>
      <c r="N21" s="402"/>
      <c r="O21" s="402"/>
      <c r="P21" s="402"/>
      <c r="Q21" s="402"/>
      <c r="R21" s="402"/>
      <c r="S21" s="402"/>
      <c r="T21" s="402"/>
      <c r="U21" s="402"/>
      <c r="V21" s="402"/>
      <c r="W21" s="402"/>
    </row>
    <row r="22" spans="1:23" ht="47.25" x14ac:dyDescent="0.25">
      <c r="A22" s="91" t="s">
        <v>386</v>
      </c>
      <c r="B22" s="114" t="s">
        <v>509</v>
      </c>
      <c r="C22" s="91" t="s">
        <v>510</v>
      </c>
      <c r="D22" s="114"/>
      <c r="E22" s="114"/>
      <c r="F22" s="114"/>
      <c r="G22" s="114"/>
      <c r="H22" s="114"/>
      <c r="I22" s="402"/>
      <c r="J22" s="402"/>
      <c r="K22" s="402"/>
      <c r="L22" s="402"/>
      <c r="M22" s="402"/>
      <c r="N22" s="402"/>
      <c r="O22" s="402"/>
      <c r="P22" s="402"/>
      <c r="Q22" s="402"/>
      <c r="R22" s="402"/>
      <c r="S22" s="402"/>
      <c r="T22" s="402"/>
      <c r="U22" s="402"/>
      <c r="V22" s="402"/>
      <c r="W22" s="402"/>
    </row>
    <row r="23" spans="1:23" ht="47.25" x14ac:dyDescent="0.25">
      <c r="A23" s="91" t="s">
        <v>388</v>
      </c>
      <c r="B23" s="119" t="s">
        <v>511</v>
      </c>
      <c r="C23" s="91" t="s">
        <v>512</v>
      </c>
      <c r="D23" s="114"/>
      <c r="E23" s="114"/>
      <c r="F23" s="114"/>
      <c r="G23" s="114"/>
      <c r="H23" s="114"/>
      <c r="I23" s="402"/>
      <c r="J23" s="402"/>
      <c r="K23" s="402"/>
      <c r="L23" s="402"/>
      <c r="M23" s="402"/>
      <c r="N23" s="402"/>
      <c r="O23" s="402"/>
      <c r="P23" s="402"/>
      <c r="Q23" s="402"/>
      <c r="R23" s="402"/>
      <c r="S23" s="402"/>
      <c r="T23" s="402"/>
      <c r="U23" s="402"/>
      <c r="V23" s="402"/>
      <c r="W23" s="402"/>
    </row>
    <row r="24" spans="1:23" ht="47.25" x14ac:dyDescent="0.25">
      <c r="A24" s="91" t="s">
        <v>391</v>
      </c>
      <c r="B24" s="114" t="s">
        <v>513</v>
      </c>
      <c r="C24" s="91" t="s">
        <v>514</v>
      </c>
      <c r="D24" s="114"/>
      <c r="E24" s="114"/>
      <c r="F24" s="114"/>
      <c r="G24" s="114"/>
      <c r="H24" s="114"/>
      <c r="I24" s="402"/>
      <c r="J24" s="402"/>
      <c r="K24" s="402"/>
      <c r="L24" s="402"/>
      <c r="M24" s="402"/>
      <c r="N24" s="402"/>
      <c r="O24" s="402"/>
      <c r="P24" s="402"/>
      <c r="Q24" s="402"/>
      <c r="R24" s="402"/>
      <c r="S24" s="402"/>
      <c r="T24" s="402"/>
      <c r="U24" s="402"/>
      <c r="V24" s="402"/>
      <c r="W24" s="402"/>
    </row>
    <row r="25" spans="1:23" ht="31.5" x14ac:dyDescent="0.25">
      <c r="A25" s="91" t="s">
        <v>394</v>
      </c>
      <c r="B25" s="114" t="s">
        <v>515</v>
      </c>
      <c r="C25" s="91" t="s">
        <v>516</v>
      </c>
      <c r="D25" s="114"/>
      <c r="E25" s="114"/>
      <c r="F25" s="114"/>
      <c r="G25" s="114"/>
      <c r="H25" s="114"/>
      <c r="I25" s="402"/>
      <c r="J25" s="402"/>
      <c r="K25" s="402"/>
      <c r="L25" s="402"/>
      <c r="M25" s="402"/>
      <c r="N25" s="402"/>
      <c r="O25" s="402"/>
      <c r="P25" s="402"/>
      <c r="Q25" s="402"/>
      <c r="R25" s="402"/>
      <c r="S25" s="402"/>
      <c r="T25" s="402"/>
      <c r="U25" s="402"/>
      <c r="V25" s="402"/>
      <c r="W25" s="402"/>
    </row>
    <row r="26" spans="1:23" ht="31.5" x14ac:dyDescent="0.25">
      <c r="A26" s="91" t="s">
        <v>397</v>
      </c>
      <c r="B26" s="114" t="s">
        <v>517</v>
      </c>
      <c r="C26" s="91" t="s">
        <v>518</v>
      </c>
      <c r="D26" s="96"/>
      <c r="E26" s="96"/>
      <c r="F26" s="96"/>
      <c r="G26" s="96"/>
      <c r="H26" s="96"/>
      <c r="I26" s="402"/>
      <c r="J26" s="402"/>
      <c r="K26" s="402"/>
      <c r="L26" s="402"/>
      <c r="M26" s="402"/>
      <c r="N26" s="402"/>
      <c r="O26" s="402"/>
      <c r="P26" s="402"/>
      <c r="Q26" s="402"/>
      <c r="R26" s="402"/>
      <c r="S26" s="402"/>
      <c r="T26" s="402"/>
      <c r="U26" s="402"/>
      <c r="V26" s="402"/>
      <c r="W26" s="402"/>
    </row>
    <row r="27" spans="1:23" ht="31.5" x14ac:dyDescent="0.25">
      <c r="A27" s="91" t="s">
        <v>400</v>
      </c>
      <c r="B27" s="114" t="s">
        <v>519</v>
      </c>
      <c r="C27" s="91" t="s">
        <v>520</v>
      </c>
      <c r="D27" s="96"/>
      <c r="E27" s="96"/>
      <c r="F27" s="96"/>
      <c r="G27" s="96"/>
      <c r="H27" s="96"/>
      <c r="I27" s="402"/>
      <c r="J27" s="402"/>
      <c r="K27" s="402"/>
      <c r="L27" s="402"/>
      <c r="M27" s="402"/>
      <c r="N27" s="402"/>
      <c r="O27" s="402"/>
      <c r="P27" s="402"/>
      <c r="Q27" s="402"/>
      <c r="R27" s="402"/>
      <c r="S27" s="402"/>
      <c r="T27" s="402"/>
      <c r="U27" s="402"/>
      <c r="V27" s="402"/>
      <c r="W27" s="402"/>
    </row>
    <row r="28" spans="1:23" ht="31.5" x14ac:dyDescent="0.25">
      <c r="A28" s="120" t="s">
        <v>403</v>
      </c>
      <c r="B28" s="114" t="s">
        <v>521</v>
      </c>
      <c r="C28" s="91" t="s">
        <v>522</v>
      </c>
      <c r="D28" s="96"/>
      <c r="E28" s="96"/>
      <c r="F28" s="96"/>
      <c r="G28" s="96"/>
      <c r="H28" s="96"/>
      <c r="I28" s="402"/>
      <c r="J28" s="402"/>
      <c r="K28" s="402"/>
      <c r="L28" s="402"/>
      <c r="M28" s="402"/>
      <c r="N28" s="402"/>
      <c r="O28" s="402"/>
      <c r="P28" s="402"/>
      <c r="Q28" s="402"/>
      <c r="R28" s="402"/>
      <c r="S28" s="402"/>
      <c r="T28" s="402"/>
      <c r="U28" s="402"/>
      <c r="V28" s="402"/>
      <c r="W28" s="402"/>
    </row>
    <row r="29" spans="1:23" ht="31.5" x14ac:dyDescent="0.25">
      <c r="A29" s="91" t="s">
        <v>406</v>
      </c>
      <c r="B29" s="114" t="s">
        <v>523</v>
      </c>
      <c r="C29" s="91" t="s">
        <v>524</v>
      </c>
      <c r="D29" s="96"/>
      <c r="E29" s="96"/>
      <c r="F29" s="96"/>
      <c r="G29" s="96"/>
      <c r="H29" s="96"/>
      <c r="I29" s="402"/>
      <c r="J29" s="402"/>
      <c r="K29" s="402"/>
      <c r="L29" s="402"/>
      <c r="M29" s="402"/>
      <c r="N29" s="402"/>
      <c r="O29" s="402"/>
      <c r="P29" s="402"/>
      <c r="Q29" s="402"/>
      <c r="R29" s="402"/>
      <c r="S29" s="402"/>
      <c r="T29" s="402"/>
      <c r="U29" s="402"/>
      <c r="V29" s="402"/>
      <c r="W29" s="402"/>
    </row>
    <row r="30" spans="1:23" ht="31.5" x14ac:dyDescent="0.25">
      <c r="A30" s="403"/>
      <c r="B30" s="115" t="s">
        <v>502</v>
      </c>
      <c r="C30" s="116" t="s">
        <v>525</v>
      </c>
      <c r="D30" s="96"/>
      <c r="E30" s="96"/>
      <c r="F30" s="96"/>
      <c r="G30" s="96"/>
      <c r="H30" s="96"/>
      <c r="I30" s="402"/>
      <c r="J30" s="402"/>
      <c r="K30" s="402"/>
      <c r="L30" s="402"/>
      <c r="M30" s="402"/>
      <c r="N30" s="402"/>
      <c r="O30" s="402"/>
      <c r="P30" s="402"/>
      <c r="Q30" s="402"/>
      <c r="R30" s="402"/>
      <c r="S30" s="402"/>
      <c r="T30" s="402"/>
      <c r="U30" s="402"/>
      <c r="V30" s="402"/>
      <c r="W30" s="402"/>
    </row>
    <row r="31" spans="1:23" ht="31.5" x14ac:dyDescent="0.25">
      <c r="A31" s="117">
        <v>3</v>
      </c>
      <c r="B31" s="111" t="s">
        <v>526</v>
      </c>
      <c r="C31" s="114" t="s">
        <v>527</v>
      </c>
      <c r="D31" s="121">
        <v>0.371</v>
      </c>
      <c r="E31" s="121">
        <v>0</v>
      </c>
      <c r="F31" s="121">
        <v>0</v>
      </c>
      <c r="G31" s="121">
        <v>0</v>
      </c>
      <c r="H31" s="121">
        <v>0</v>
      </c>
      <c r="I31" s="122">
        <v>0</v>
      </c>
      <c r="J31" s="122">
        <v>0</v>
      </c>
      <c r="K31" s="122">
        <v>0</v>
      </c>
      <c r="L31" s="122">
        <v>0</v>
      </c>
      <c r="M31" s="122">
        <v>0</v>
      </c>
      <c r="N31" s="122">
        <v>0</v>
      </c>
      <c r="O31" s="122">
        <v>9.0999999999999998E-2</v>
      </c>
      <c r="P31" s="122">
        <v>0</v>
      </c>
      <c r="Q31" s="122">
        <v>0</v>
      </c>
      <c r="R31" s="122">
        <v>0</v>
      </c>
      <c r="S31" s="122">
        <v>0</v>
      </c>
      <c r="T31" s="122">
        <v>0</v>
      </c>
      <c r="U31" s="122">
        <v>0.08</v>
      </c>
      <c r="V31" s="122">
        <v>0.2</v>
      </c>
      <c r="W31" s="122">
        <v>0</v>
      </c>
    </row>
  </sheetData>
  <mergeCells count="7">
    <mergeCell ref="A1:W1"/>
    <mergeCell ref="A2:W2"/>
    <mergeCell ref="A3:A4"/>
    <mergeCell ref="B3:B4"/>
    <mergeCell ref="C3:C4"/>
    <mergeCell ref="D3:D4"/>
    <mergeCell ref="E3:W3"/>
  </mergeCells>
  <printOptions horizontalCentered="1"/>
  <pageMargins left="0.39370078740157483" right="0.39370078740157483" top="0.39370078740157483" bottom="0.39370078740157483"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77"/>
  <sheetViews>
    <sheetView showZeros="0" tabSelected="1" view="pageBreakPreview" zoomScale="70" zoomScaleNormal="70" zoomScaleSheetLayoutView="70" workbookViewId="0">
      <pane xSplit="5" ySplit="7" topLeftCell="F8" activePane="bottomRight" state="frozen"/>
      <selection activeCell="M24" sqref="M24"/>
      <selection pane="topRight" activeCell="M24" sqref="M24"/>
      <selection pane="bottomLeft" activeCell="M24" sqref="M24"/>
      <selection pane="bottomRight" activeCell="N11" sqref="N11"/>
    </sheetView>
  </sheetViews>
  <sheetFormatPr defaultRowHeight="15.75" x14ac:dyDescent="0.25"/>
  <cols>
    <col min="1" max="1" width="8.140625" style="29" customWidth="1"/>
    <col min="2" max="2" width="56.140625" style="87" customWidth="1"/>
    <col min="3" max="3" width="21.28515625" style="88" customWidth="1"/>
    <col min="4" max="4" width="15" style="29" customWidth="1"/>
    <col min="5" max="5" width="13.7109375" style="89" customWidth="1"/>
    <col min="6" max="8" width="11.140625" style="90" customWidth="1"/>
    <col min="9" max="9" width="9.42578125" style="90" customWidth="1"/>
    <col min="10" max="11" width="10.85546875" style="90" customWidth="1"/>
    <col min="12" max="12" width="10.5703125" style="90" customWidth="1"/>
    <col min="13" max="13" width="14.85546875" style="90" customWidth="1"/>
    <col min="14" max="14" width="32.7109375" style="88" customWidth="1"/>
    <col min="15" max="15" width="18.28515625" style="88" customWidth="1"/>
    <col min="16" max="16" width="50.42578125" style="29" hidden="1" customWidth="1"/>
    <col min="17" max="17" width="24.7109375" style="29" hidden="1" customWidth="1"/>
    <col min="18" max="16384" width="9.140625" style="29"/>
  </cols>
  <sheetData>
    <row r="1" spans="1:17" x14ac:dyDescent="0.25">
      <c r="A1" s="28"/>
      <c r="B1" s="421" t="s">
        <v>72</v>
      </c>
      <c r="C1" s="421"/>
      <c r="D1" s="421"/>
      <c r="E1" s="421"/>
      <c r="F1" s="421"/>
      <c r="G1" s="421"/>
      <c r="H1" s="421"/>
      <c r="I1" s="421"/>
      <c r="J1" s="421"/>
      <c r="K1" s="421"/>
      <c r="L1" s="421"/>
      <c r="M1" s="421"/>
      <c r="N1" s="421"/>
      <c r="O1" s="421"/>
      <c r="P1" s="421"/>
    </row>
    <row r="2" spans="1:17" x14ac:dyDescent="0.25">
      <c r="A2" s="421"/>
      <c r="B2" s="421"/>
      <c r="C2" s="421"/>
      <c r="D2" s="421"/>
      <c r="E2" s="421"/>
      <c r="F2" s="421"/>
      <c r="G2" s="421"/>
      <c r="H2" s="421"/>
      <c r="I2" s="421"/>
      <c r="J2" s="421"/>
      <c r="K2" s="421"/>
      <c r="L2" s="421"/>
      <c r="M2" s="421"/>
      <c r="N2" s="421"/>
      <c r="O2" s="421"/>
      <c r="P2" s="421"/>
    </row>
    <row r="3" spans="1:17" x14ac:dyDescent="0.25">
      <c r="A3" s="422" t="s">
        <v>997</v>
      </c>
      <c r="B3" s="422"/>
      <c r="C3" s="422"/>
      <c r="D3" s="422"/>
      <c r="E3" s="422"/>
      <c r="F3" s="422"/>
      <c r="G3" s="422"/>
      <c r="H3" s="422"/>
      <c r="I3" s="422"/>
      <c r="J3" s="422"/>
      <c r="K3" s="422"/>
      <c r="L3" s="422"/>
      <c r="M3" s="422"/>
      <c r="N3" s="422"/>
      <c r="O3" s="422"/>
      <c r="P3" s="422"/>
      <c r="Q3" s="28"/>
    </row>
    <row r="4" spans="1:17" x14ac:dyDescent="0.25">
      <c r="A4" s="28"/>
      <c r="B4" s="30"/>
      <c r="C4" s="28"/>
      <c r="D4" s="28"/>
      <c r="E4" s="31"/>
      <c r="F4" s="32"/>
      <c r="G4" s="32"/>
      <c r="H4" s="32"/>
      <c r="I4" s="32"/>
      <c r="J4" s="32"/>
      <c r="K4" s="32"/>
      <c r="L4" s="32"/>
      <c r="M4" s="32"/>
      <c r="N4" s="28"/>
      <c r="O4" s="28"/>
      <c r="P4" s="28"/>
      <c r="Q4" s="28"/>
    </row>
    <row r="5" spans="1:17" x14ac:dyDescent="0.25">
      <c r="A5" s="419" t="s">
        <v>3</v>
      </c>
      <c r="B5" s="419" t="s">
        <v>73</v>
      </c>
      <c r="C5" s="419" t="s">
        <v>74</v>
      </c>
      <c r="D5" s="419" t="s">
        <v>75</v>
      </c>
      <c r="E5" s="423" t="s">
        <v>76</v>
      </c>
      <c r="F5" s="419" t="s">
        <v>61</v>
      </c>
      <c r="G5" s="419"/>
      <c r="H5" s="419"/>
      <c r="I5" s="419"/>
      <c r="J5" s="419"/>
      <c r="K5" s="419"/>
      <c r="L5" s="419"/>
      <c r="M5" s="419"/>
      <c r="N5" s="419" t="s">
        <v>77</v>
      </c>
      <c r="O5" s="419" t="s">
        <v>78</v>
      </c>
      <c r="P5" s="420" t="s">
        <v>79</v>
      </c>
      <c r="Q5" s="419" t="s">
        <v>80</v>
      </c>
    </row>
    <row r="6" spans="1:17" x14ac:dyDescent="0.25">
      <c r="A6" s="419"/>
      <c r="B6" s="419"/>
      <c r="C6" s="419"/>
      <c r="D6" s="419"/>
      <c r="E6" s="423"/>
      <c r="F6" s="419" t="s">
        <v>60</v>
      </c>
      <c r="G6" s="419"/>
      <c r="H6" s="419"/>
      <c r="I6" s="419" t="s">
        <v>62</v>
      </c>
      <c r="J6" s="419"/>
      <c r="K6" s="419" t="s">
        <v>81</v>
      </c>
      <c r="L6" s="419"/>
      <c r="M6" s="33"/>
      <c r="N6" s="419"/>
      <c r="O6" s="419"/>
      <c r="P6" s="420"/>
      <c r="Q6" s="419"/>
    </row>
    <row r="7" spans="1:17" ht="31.5" x14ac:dyDescent="0.25">
      <c r="A7" s="419"/>
      <c r="B7" s="419"/>
      <c r="C7" s="419"/>
      <c r="D7" s="419"/>
      <c r="E7" s="423"/>
      <c r="F7" s="34" t="s">
        <v>82</v>
      </c>
      <c r="G7" s="34" t="s">
        <v>83</v>
      </c>
      <c r="H7" s="34" t="s">
        <v>84</v>
      </c>
      <c r="I7" s="34" t="s">
        <v>85</v>
      </c>
      <c r="J7" s="34" t="s">
        <v>86</v>
      </c>
      <c r="K7" s="34" t="s">
        <v>85</v>
      </c>
      <c r="L7" s="34" t="s">
        <v>86</v>
      </c>
      <c r="M7" s="34" t="s">
        <v>87</v>
      </c>
      <c r="N7" s="419"/>
      <c r="O7" s="419"/>
      <c r="P7" s="420"/>
      <c r="Q7" s="419"/>
    </row>
    <row r="8" spans="1:17" ht="31.5" x14ac:dyDescent="0.25">
      <c r="A8" s="34">
        <v>1</v>
      </c>
      <c r="B8" s="35" t="s">
        <v>88</v>
      </c>
      <c r="C8" s="34" t="s">
        <v>89</v>
      </c>
      <c r="D8" s="34"/>
      <c r="E8" s="36">
        <v>1.87</v>
      </c>
      <c r="F8" s="37"/>
      <c r="G8" s="37"/>
      <c r="H8" s="37"/>
      <c r="I8" s="37">
        <f>J8</f>
        <v>0</v>
      </c>
      <c r="J8" s="37"/>
      <c r="K8" s="37">
        <f>L8</f>
        <v>0</v>
      </c>
      <c r="L8" s="37"/>
      <c r="M8" s="37">
        <f>E8-F8-G8-H8-I8-K8</f>
        <v>1.87</v>
      </c>
      <c r="N8" s="34" t="s">
        <v>22</v>
      </c>
      <c r="O8" s="34">
        <v>2021</v>
      </c>
      <c r="P8" s="38"/>
      <c r="Q8" s="34"/>
    </row>
    <row r="9" spans="1:17" ht="31.5" x14ac:dyDescent="0.25">
      <c r="A9" s="34">
        <v>2</v>
      </c>
      <c r="B9" s="35" t="s">
        <v>90</v>
      </c>
      <c r="C9" s="34" t="s">
        <v>91</v>
      </c>
      <c r="D9" s="34"/>
      <c r="E9" s="36">
        <f>0.1*19</f>
        <v>1.9000000000000001</v>
      </c>
      <c r="F9" s="37"/>
      <c r="G9" s="37"/>
      <c r="H9" s="37"/>
      <c r="I9" s="37">
        <f>J9</f>
        <v>0</v>
      </c>
      <c r="J9" s="37"/>
      <c r="K9" s="37">
        <f>L9</f>
        <v>0</v>
      </c>
      <c r="L9" s="37"/>
      <c r="M9" s="37">
        <f>E9-F9-G9-H9-I9-K9</f>
        <v>1.9000000000000001</v>
      </c>
      <c r="N9" s="34" t="s">
        <v>92</v>
      </c>
      <c r="O9" s="34" t="s">
        <v>93</v>
      </c>
      <c r="P9" s="38"/>
      <c r="Q9" s="34"/>
    </row>
    <row r="10" spans="1:17" ht="31.5" x14ac:dyDescent="0.25">
      <c r="A10" s="34">
        <v>3</v>
      </c>
      <c r="B10" s="35" t="s">
        <v>94</v>
      </c>
      <c r="C10" s="34" t="s">
        <v>95</v>
      </c>
      <c r="D10" s="34"/>
      <c r="E10" s="36">
        <v>5</v>
      </c>
      <c r="F10" s="37"/>
      <c r="G10" s="37"/>
      <c r="H10" s="37"/>
      <c r="I10" s="37">
        <f t="shared" ref="I10:I14" si="0">J10</f>
        <v>0</v>
      </c>
      <c r="J10" s="37"/>
      <c r="K10" s="37">
        <f t="shared" ref="K10:K14" si="1">L10</f>
        <v>0</v>
      </c>
      <c r="L10" s="37"/>
      <c r="M10" s="37">
        <f t="shared" ref="M10:M73" si="2">E10-F10-G10-H10-I10-K10</f>
        <v>5</v>
      </c>
      <c r="N10" s="34" t="s">
        <v>96</v>
      </c>
      <c r="O10" s="34" t="s">
        <v>93</v>
      </c>
      <c r="P10" s="38"/>
      <c r="Q10" s="34"/>
    </row>
    <row r="11" spans="1:17" ht="31.5" x14ac:dyDescent="0.25">
      <c r="A11" s="34">
        <v>4</v>
      </c>
      <c r="B11" s="35" t="s">
        <v>97</v>
      </c>
      <c r="C11" s="34" t="s">
        <v>95</v>
      </c>
      <c r="D11" s="34"/>
      <c r="E11" s="36">
        <v>10</v>
      </c>
      <c r="F11" s="37"/>
      <c r="G11" s="37"/>
      <c r="H11" s="37"/>
      <c r="I11" s="37">
        <f t="shared" si="0"/>
        <v>0</v>
      </c>
      <c r="J11" s="37"/>
      <c r="K11" s="37">
        <f t="shared" si="1"/>
        <v>3</v>
      </c>
      <c r="L11" s="37">
        <v>3</v>
      </c>
      <c r="M11" s="37">
        <f t="shared" si="2"/>
        <v>7</v>
      </c>
      <c r="N11" s="34" t="s">
        <v>98</v>
      </c>
      <c r="O11" s="34" t="s">
        <v>93</v>
      </c>
      <c r="P11" s="38"/>
      <c r="Q11" s="34"/>
    </row>
    <row r="12" spans="1:17" ht="31.5" x14ac:dyDescent="0.25">
      <c r="A12" s="34">
        <v>5</v>
      </c>
      <c r="B12" s="35" t="s">
        <v>99</v>
      </c>
      <c r="C12" s="34" t="s">
        <v>95</v>
      </c>
      <c r="D12" s="34"/>
      <c r="E12" s="36">
        <v>0.36</v>
      </c>
      <c r="F12" s="37"/>
      <c r="G12" s="37"/>
      <c r="H12" s="37"/>
      <c r="I12" s="37">
        <f t="shared" si="0"/>
        <v>0</v>
      </c>
      <c r="J12" s="37"/>
      <c r="K12" s="37">
        <f t="shared" si="1"/>
        <v>0</v>
      </c>
      <c r="L12" s="37"/>
      <c r="M12" s="37">
        <f t="shared" si="2"/>
        <v>0.36</v>
      </c>
      <c r="N12" s="34" t="s">
        <v>28</v>
      </c>
      <c r="O12" s="34" t="s">
        <v>93</v>
      </c>
      <c r="P12" s="38"/>
      <c r="Q12" s="34"/>
    </row>
    <row r="13" spans="1:17" ht="50.25" customHeight="1" x14ac:dyDescent="0.25">
      <c r="A13" s="34">
        <v>6</v>
      </c>
      <c r="B13" s="35" t="s">
        <v>100</v>
      </c>
      <c r="C13" s="34" t="s">
        <v>95</v>
      </c>
      <c r="D13" s="34"/>
      <c r="E13" s="36">
        <v>0.432</v>
      </c>
      <c r="F13" s="37"/>
      <c r="G13" s="37"/>
      <c r="H13" s="37"/>
      <c r="I13" s="37">
        <f t="shared" si="0"/>
        <v>0</v>
      </c>
      <c r="J13" s="37"/>
      <c r="K13" s="37">
        <f t="shared" si="1"/>
        <v>0</v>
      </c>
      <c r="L13" s="37"/>
      <c r="M13" s="37">
        <f t="shared" si="2"/>
        <v>0.432</v>
      </c>
      <c r="N13" s="34" t="s">
        <v>101</v>
      </c>
      <c r="O13" s="34" t="s">
        <v>93</v>
      </c>
      <c r="P13" s="38"/>
      <c r="Q13" s="34"/>
    </row>
    <row r="14" spans="1:17" ht="45.75" customHeight="1" x14ac:dyDescent="0.25">
      <c r="A14" s="34">
        <v>7</v>
      </c>
      <c r="B14" s="399" t="s">
        <v>102</v>
      </c>
      <c r="C14" s="34" t="s">
        <v>95</v>
      </c>
      <c r="D14" s="34"/>
      <c r="E14" s="36">
        <v>0.32400000000000001</v>
      </c>
      <c r="F14" s="37"/>
      <c r="G14" s="37"/>
      <c r="H14" s="37"/>
      <c r="I14" s="37">
        <f t="shared" si="0"/>
        <v>0</v>
      </c>
      <c r="J14" s="37"/>
      <c r="K14" s="37">
        <f t="shared" si="1"/>
        <v>0</v>
      </c>
      <c r="L14" s="37"/>
      <c r="M14" s="37">
        <f t="shared" si="2"/>
        <v>0.32400000000000001</v>
      </c>
      <c r="N14" s="34" t="s">
        <v>103</v>
      </c>
      <c r="O14" s="34" t="s">
        <v>93</v>
      </c>
      <c r="P14" s="38"/>
      <c r="Q14" s="34"/>
    </row>
    <row r="15" spans="1:17" ht="42.75" customHeight="1" x14ac:dyDescent="0.25">
      <c r="A15" s="34">
        <v>8</v>
      </c>
      <c r="B15" s="39" t="s">
        <v>921</v>
      </c>
      <c r="C15" s="40" t="s">
        <v>104</v>
      </c>
      <c r="D15" s="41"/>
      <c r="E15" s="37">
        <v>0.6</v>
      </c>
      <c r="F15" s="37"/>
      <c r="G15" s="37"/>
      <c r="H15" s="37"/>
      <c r="I15" s="37">
        <f>J15</f>
        <v>0</v>
      </c>
      <c r="J15" s="37"/>
      <c r="K15" s="37">
        <f>L15</f>
        <v>0</v>
      </c>
      <c r="L15" s="37"/>
      <c r="M15" s="37">
        <f t="shared" si="2"/>
        <v>0.6</v>
      </c>
      <c r="N15" s="34" t="s">
        <v>12</v>
      </c>
      <c r="O15" s="34">
        <f>Q15</f>
        <v>2021</v>
      </c>
      <c r="P15" s="38" t="s">
        <v>13</v>
      </c>
      <c r="Q15" s="42">
        <v>2021</v>
      </c>
    </row>
    <row r="16" spans="1:17" ht="78.75" x14ac:dyDescent="0.25">
      <c r="A16" s="34">
        <v>9</v>
      </c>
      <c r="B16" s="43" t="s">
        <v>998</v>
      </c>
      <c r="C16" s="40" t="s">
        <v>104</v>
      </c>
      <c r="D16" s="41"/>
      <c r="E16" s="37">
        <v>2.2999999999999998</v>
      </c>
      <c r="F16" s="37">
        <f>12000/10000</f>
        <v>1.2</v>
      </c>
      <c r="G16" s="37"/>
      <c r="H16" s="37"/>
      <c r="I16" s="37">
        <f t="shared" ref="I16:I79" si="3">J16</f>
        <v>0</v>
      </c>
      <c r="J16" s="37"/>
      <c r="K16" s="37">
        <f t="shared" ref="K16:K79" si="4">L16</f>
        <v>0</v>
      </c>
      <c r="L16" s="37"/>
      <c r="M16" s="37">
        <f t="shared" si="2"/>
        <v>1.0999999999999999</v>
      </c>
      <c r="N16" s="40" t="s">
        <v>22</v>
      </c>
      <c r="O16" s="34">
        <f t="shared" ref="O16:O41" si="5">Q16</f>
        <v>2021</v>
      </c>
      <c r="P16" s="48" t="str">
        <f>'[1]Biểu 1'!$E$10</f>
        <v>Quyết định số 956/QĐ-UBND ngày 08/10/2019 của UBND tỉnh Điện Biên Phê duyệt Báo cáo nghiên cứu khả thi Dự án đầu tư xây dựng Chợ thị trấn Tuần Giáo, huyện Tuần Giáo, theo hình thức đối tác công tư (PPP)</v>
      </c>
      <c r="Q16" s="42">
        <v>2021</v>
      </c>
    </row>
    <row r="17" spans="1:17" ht="31.5" x14ac:dyDescent="0.25">
      <c r="A17" s="34">
        <v>10</v>
      </c>
      <c r="B17" s="43" t="s">
        <v>15</v>
      </c>
      <c r="C17" s="40" t="s">
        <v>104</v>
      </c>
      <c r="D17" s="41"/>
      <c r="E17" s="37">
        <v>0.9</v>
      </c>
      <c r="F17" s="37"/>
      <c r="G17" s="37"/>
      <c r="H17" s="37"/>
      <c r="I17" s="37">
        <f t="shared" si="3"/>
        <v>0</v>
      </c>
      <c r="J17" s="37"/>
      <c r="K17" s="37">
        <f t="shared" si="4"/>
        <v>0</v>
      </c>
      <c r="L17" s="37"/>
      <c r="M17" s="37">
        <f t="shared" si="2"/>
        <v>0.9</v>
      </c>
      <c r="N17" s="40" t="s">
        <v>17</v>
      </c>
      <c r="O17" s="34">
        <f t="shared" si="5"/>
        <v>2021</v>
      </c>
      <c r="P17" s="48"/>
      <c r="Q17" s="42">
        <v>2021</v>
      </c>
    </row>
    <row r="18" spans="1:17" x14ac:dyDescent="0.25">
      <c r="A18" s="34">
        <v>11</v>
      </c>
      <c r="B18" s="43" t="s">
        <v>18</v>
      </c>
      <c r="C18" s="40" t="s">
        <v>104</v>
      </c>
      <c r="D18" s="41"/>
      <c r="E18" s="37">
        <v>0.6</v>
      </c>
      <c r="F18" s="37"/>
      <c r="G18" s="37"/>
      <c r="H18" s="37"/>
      <c r="I18" s="37">
        <f t="shared" si="3"/>
        <v>0</v>
      </c>
      <c r="J18" s="37"/>
      <c r="K18" s="37">
        <f t="shared" si="4"/>
        <v>0</v>
      </c>
      <c r="L18" s="37"/>
      <c r="M18" s="37">
        <f t="shared" si="2"/>
        <v>0.6</v>
      </c>
      <c r="N18" s="40" t="s">
        <v>17</v>
      </c>
      <c r="O18" s="34">
        <f t="shared" si="5"/>
        <v>2021</v>
      </c>
      <c r="P18" s="48"/>
      <c r="Q18" s="42">
        <v>2021</v>
      </c>
    </row>
    <row r="19" spans="1:17" ht="31.5" x14ac:dyDescent="0.25">
      <c r="A19" s="34">
        <v>12</v>
      </c>
      <c r="B19" s="43" t="s">
        <v>19</v>
      </c>
      <c r="C19" s="40" t="s">
        <v>104</v>
      </c>
      <c r="D19" s="41"/>
      <c r="E19" s="37">
        <v>0.8</v>
      </c>
      <c r="F19" s="37"/>
      <c r="G19" s="37"/>
      <c r="H19" s="37"/>
      <c r="I19" s="37">
        <f t="shared" si="3"/>
        <v>0</v>
      </c>
      <c r="J19" s="37"/>
      <c r="K19" s="37">
        <f t="shared" si="4"/>
        <v>0</v>
      </c>
      <c r="L19" s="37"/>
      <c r="M19" s="37">
        <f t="shared" si="2"/>
        <v>0.8</v>
      </c>
      <c r="N19" s="40" t="s">
        <v>20</v>
      </c>
      <c r="O19" s="34">
        <f t="shared" si="5"/>
        <v>2021</v>
      </c>
      <c r="P19" s="48"/>
      <c r="Q19" s="42">
        <v>2021</v>
      </c>
    </row>
    <row r="20" spans="1:17" ht="31.5" x14ac:dyDescent="0.25">
      <c r="A20" s="34">
        <v>13</v>
      </c>
      <c r="B20" s="43" t="s">
        <v>999</v>
      </c>
      <c r="C20" s="40" t="s">
        <v>104</v>
      </c>
      <c r="D20" s="41"/>
      <c r="E20" s="37">
        <v>0.04</v>
      </c>
      <c r="F20" s="37"/>
      <c r="G20" s="37"/>
      <c r="H20" s="37"/>
      <c r="I20" s="37">
        <f t="shared" si="3"/>
        <v>0</v>
      </c>
      <c r="J20" s="37"/>
      <c r="K20" s="37">
        <f t="shared" si="4"/>
        <v>0</v>
      </c>
      <c r="L20" s="37"/>
      <c r="M20" s="37">
        <f t="shared" si="2"/>
        <v>0.04</v>
      </c>
      <c r="N20" s="40" t="s">
        <v>22</v>
      </c>
      <c r="O20" s="34">
        <v>2021</v>
      </c>
      <c r="P20" s="48"/>
      <c r="Q20" s="42"/>
    </row>
    <row r="21" spans="1:17" x14ac:dyDescent="0.25">
      <c r="A21" s="34">
        <v>14</v>
      </c>
      <c r="B21" s="43" t="s">
        <v>23</v>
      </c>
      <c r="C21" s="40" t="s">
        <v>104</v>
      </c>
      <c r="D21" s="41"/>
      <c r="E21" s="37">
        <v>0.4</v>
      </c>
      <c r="F21" s="37"/>
      <c r="G21" s="37"/>
      <c r="H21" s="37"/>
      <c r="I21" s="37">
        <f t="shared" si="3"/>
        <v>0</v>
      </c>
      <c r="J21" s="37"/>
      <c r="K21" s="37">
        <f t="shared" si="4"/>
        <v>0</v>
      </c>
      <c r="L21" s="37"/>
      <c r="M21" s="37">
        <f t="shared" si="2"/>
        <v>0.4</v>
      </c>
      <c r="N21" s="40" t="s">
        <v>22</v>
      </c>
      <c r="O21" s="34">
        <f t="shared" si="5"/>
        <v>2021</v>
      </c>
      <c r="P21" s="48"/>
      <c r="Q21" s="42">
        <v>2021</v>
      </c>
    </row>
    <row r="22" spans="1:17" x14ac:dyDescent="0.25">
      <c r="A22" s="34">
        <v>15</v>
      </c>
      <c r="B22" s="39" t="s">
        <v>25</v>
      </c>
      <c r="C22" s="40" t="s">
        <v>104</v>
      </c>
      <c r="D22" s="41"/>
      <c r="E22" s="37">
        <v>0.8</v>
      </c>
      <c r="F22" s="37">
        <f>7000/10000</f>
        <v>0.7</v>
      </c>
      <c r="G22" s="37"/>
      <c r="H22" s="37"/>
      <c r="I22" s="37">
        <f t="shared" si="3"/>
        <v>0</v>
      </c>
      <c r="J22" s="37"/>
      <c r="K22" s="37">
        <f t="shared" si="4"/>
        <v>0</v>
      </c>
      <c r="L22" s="37"/>
      <c r="M22" s="37">
        <f t="shared" si="2"/>
        <v>0.10000000000000009</v>
      </c>
      <c r="N22" s="40" t="s">
        <v>22</v>
      </c>
      <c r="O22" s="34">
        <f t="shared" si="5"/>
        <v>2021</v>
      </c>
      <c r="P22" s="48"/>
      <c r="Q22" s="42">
        <v>2021</v>
      </c>
    </row>
    <row r="23" spans="1:17" x14ac:dyDescent="0.25">
      <c r="A23" s="34">
        <v>16</v>
      </c>
      <c r="B23" s="43" t="s">
        <v>105</v>
      </c>
      <c r="C23" s="40" t="s">
        <v>104</v>
      </c>
      <c r="D23" s="41"/>
      <c r="E23" s="37">
        <v>1.3</v>
      </c>
      <c r="F23" s="37">
        <f>8000/10000</f>
        <v>0.8</v>
      </c>
      <c r="G23" s="37"/>
      <c r="H23" s="37"/>
      <c r="I23" s="37">
        <f t="shared" si="3"/>
        <v>0</v>
      </c>
      <c r="J23" s="37"/>
      <c r="K23" s="37">
        <f t="shared" si="4"/>
        <v>0</v>
      </c>
      <c r="L23" s="37"/>
      <c r="M23" s="37">
        <f t="shared" si="2"/>
        <v>0.5</v>
      </c>
      <c r="N23" s="40" t="s">
        <v>22</v>
      </c>
      <c r="O23" s="34">
        <f t="shared" si="5"/>
        <v>2021</v>
      </c>
      <c r="P23" s="48"/>
      <c r="Q23" s="42">
        <v>2021</v>
      </c>
    </row>
    <row r="24" spans="1:17" x14ac:dyDescent="0.25">
      <c r="A24" s="34">
        <v>17</v>
      </c>
      <c r="B24" s="39" t="s">
        <v>27</v>
      </c>
      <c r="C24" s="40" t="s">
        <v>104</v>
      </c>
      <c r="D24" s="41"/>
      <c r="E24" s="37">
        <v>2.8559999999999999</v>
      </c>
      <c r="F24" s="37"/>
      <c r="G24" s="37"/>
      <c r="H24" s="37"/>
      <c r="I24" s="37">
        <f t="shared" si="3"/>
        <v>0</v>
      </c>
      <c r="J24" s="37"/>
      <c r="K24" s="37">
        <f t="shared" si="4"/>
        <v>0</v>
      </c>
      <c r="L24" s="37"/>
      <c r="M24" s="37">
        <f t="shared" si="2"/>
        <v>2.8559999999999999</v>
      </c>
      <c r="N24" s="40" t="s">
        <v>28</v>
      </c>
      <c r="O24" s="34">
        <f t="shared" si="5"/>
        <v>2021</v>
      </c>
      <c r="P24" s="48"/>
      <c r="Q24" s="42">
        <v>2021</v>
      </c>
    </row>
    <row r="25" spans="1:17" x14ac:dyDescent="0.25">
      <c r="A25" s="34">
        <v>18</v>
      </c>
      <c r="B25" s="43" t="s">
        <v>29</v>
      </c>
      <c r="C25" s="40" t="s">
        <v>104</v>
      </c>
      <c r="D25" s="41"/>
      <c r="E25" s="37">
        <v>0.5</v>
      </c>
      <c r="F25" s="37"/>
      <c r="G25" s="37"/>
      <c r="H25" s="37">
        <f>2000/10000</f>
        <v>0.2</v>
      </c>
      <c r="I25" s="37">
        <f t="shared" si="3"/>
        <v>0</v>
      </c>
      <c r="J25" s="37"/>
      <c r="K25" s="37">
        <f t="shared" si="4"/>
        <v>0</v>
      </c>
      <c r="L25" s="37"/>
      <c r="M25" s="37">
        <f t="shared" si="2"/>
        <v>0.3</v>
      </c>
      <c r="N25" s="40" t="s">
        <v>30</v>
      </c>
      <c r="O25" s="34">
        <f t="shared" si="5"/>
        <v>2021</v>
      </c>
      <c r="P25" s="48"/>
      <c r="Q25" s="42">
        <v>2021</v>
      </c>
    </row>
    <row r="26" spans="1:17" x14ac:dyDescent="0.25">
      <c r="A26" s="34">
        <v>19</v>
      </c>
      <c r="B26" s="43" t="s">
        <v>31</v>
      </c>
      <c r="C26" s="40" t="s">
        <v>104</v>
      </c>
      <c r="D26" s="41"/>
      <c r="E26" s="37">
        <v>0.25</v>
      </c>
      <c r="F26" s="37"/>
      <c r="G26" s="37"/>
      <c r="H26" s="37"/>
      <c r="I26" s="37">
        <f t="shared" si="3"/>
        <v>0</v>
      </c>
      <c r="J26" s="37"/>
      <c r="K26" s="37">
        <f t="shared" si="4"/>
        <v>0</v>
      </c>
      <c r="L26" s="37"/>
      <c r="M26" s="37">
        <f t="shared" si="2"/>
        <v>0.25</v>
      </c>
      <c r="N26" s="40" t="s">
        <v>33</v>
      </c>
      <c r="O26" s="34">
        <f t="shared" si="5"/>
        <v>2021</v>
      </c>
      <c r="P26" s="48"/>
      <c r="Q26" s="42">
        <v>2021</v>
      </c>
    </row>
    <row r="27" spans="1:17" x14ac:dyDescent="0.25">
      <c r="A27" s="34">
        <v>20</v>
      </c>
      <c r="B27" s="43" t="s">
        <v>34</v>
      </c>
      <c r="C27" s="40" t="s">
        <v>104</v>
      </c>
      <c r="D27" s="41"/>
      <c r="E27" s="37">
        <v>0.45</v>
      </c>
      <c r="F27" s="37"/>
      <c r="G27" s="37"/>
      <c r="H27" s="37"/>
      <c r="I27" s="37">
        <f t="shared" si="3"/>
        <v>0</v>
      </c>
      <c r="J27" s="37"/>
      <c r="K27" s="37">
        <f t="shared" si="4"/>
        <v>0</v>
      </c>
      <c r="L27" s="37"/>
      <c r="M27" s="37">
        <f t="shared" si="2"/>
        <v>0.45</v>
      </c>
      <c r="N27" s="40" t="s">
        <v>35</v>
      </c>
      <c r="O27" s="34">
        <f t="shared" si="5"/>
        <v>2021</v>
      </c>
      <c r="P27" s="48"/>
      <c r="Q27" s="42">
        <v>2021</v>
      </c>
    </row>
    <row r="28" spans="1:17" x14ac:dyDescent="0.25">
      <c r="A28" s="34">
        <v>21</v>
      </c>
      <c r="B28" s="43" t="s">
        <v>36</v>
      </c>
      <c r="C28" s="40" t="s">
        <v>104</v>
      </c>
      <c r="D28" s="41"/>
      <c r="E28" s="37">
        <v>0.3</v>
      </c>
      <c r="F28" s="37"/>
      <c r="G28" s="37"/>
      <c r="H28" s="37"/>
      <c r="I28" s="37">
        <f t="shared" si="3"/>
        <v>0</v>
      </c>
      <c r="J28" s="37"/>
      <c r="K28" s="37">
        <f t="shared" si="4"/>
        <v>0</v>
      </c>
      <c r="L28" s="37"/>
      <c r="M28" s="37">
        <f t="shared" si="2"/>
        <v>0.3</v>
      </c>
      <c r="N28" s="40" t="s">
        <v>37</v>
      </c>
      <c r="O28" s="34">
        <f t="shared" si="5"/>
        <v>2021</v>
      </c>
      <c r="P28" s="48"/>
      <c r="Q28" s="42">
        <v>2021</v>
      </c>
    </row>
    <row r="29" spans="1:17" x14ac:dyDescent="0.25">
      <c r="A29" s="34">
        <v>22</v>
      </c>
      <c r="B29" s="43" t="s">
        <v>38</v>
      </c>
      <c r="C29" s="40" t="s">
        <v>104</v>
      </c>
      <c r="D29" s="41"/>
      <c r="E29" s="37">
        <v>0.3</v>
      </c>
      <c r="F29" s="37"/>
      <c r="G29" s="37"/>
      <c r="H29" s="37"/>
      <c r="I29" s="37">
        <f t="shared" si="3"/>
        <v>0</v>
      </c>
      <c r="J29" s="37"/>
      <c r="K29" s="37">
        <f t="shared" si="4"/>
        <v>0</v>
      </c>
      <c r="L29" s="37"/>
      <c r="M29" s="37">
        <f t="shared" si="2"/>
        <v>0.3</v>
      </c>
      <c r="N29" s="40" t="s">
        <v>39</v>
      </c>
      <c r="O29" s="34">
        <f t="shared" si="5"/>
        <v>2021</v>
      </c>
      <c r="P29" s="48"/>
      <c r="Q29" s="42">
        <v>2021</v>
      </c>
    </row>
    <row r="30" spans="1:17" x14ac:dyDescent="0.25">
      <c r="A30" s="34">
        <v>23</v>
      </c>
      <c r="B30" s="43" t="s">
        <v>40</v>
      </c>
      <c r="C30" s="40" t="s">
        <v>104</v>
      </c>
      <c r="D30" s="41"/>
      <c r="E30" s="37">
        <v>4.25</v>
      </c>
      <c r="F30" s="37"/>
      <c r="G30" s="37"/>
      <c r="H30" s="37"/>
      <c r="I30" s="37">
        <f t="shared" si="3"/>
        <v>0</v>
      </c>
      <c r="J30" s="37"/>
      <c r="K30" s="37">
        <f t="shared" si="4"/>
        <v>0</v>
      </c>
      <c r="L30" s="37"/>
      <c r="M30" s="37">
        <f t="shared" si="2"/>
        <v>4.25</v>
      </c>
      <c r="N30" s="40" t="s">
        <v>17</v>
      </c>
      <c r="O30" s="34">
        <f t="shared" si="5"/>
        <v>2021</v>
      </c>
      <c r="P30" s="48"/>
      <c r="Q30" s="42">
        <v>2021</v>
      </c>
    </row>
    <row r="31" spans="1:17" x14ac:dyDescent="0.25">
      <c r="A31" s="34">
        <v>24</v>
      </c>
      <c r="B31" s="43" t="s">
        <v>41</v>
      </c>
      <c r="C31" s="40" t="s">
        <v>104</v>
      </c>
      <c r="D31" s="41"/>
      <c r="E31" s="37">
        <v>2.6</v>
      </c>
      <c r="F31" s="37"/>
      <c r="G31" s="37"/>
      <c r="H31" s="37"/>
      <c r="I31" s="37">
        <f t="shared" si="3"/>
        <v>0</v>
      </c>
      <c r="J31" s="37"/>
      <c r="K31" s="37">
        <f t="shared" si="4"/>
        <v>0</v>
      </c>
      <c r="L31" s="37"/>
      <c r="M31" s="37">
        <f t="shared" si="2"/>
        <v>2.6</v>
      </c>
      <c r="N31" s="40" t="s">
        <v>37</v>
      </c>
      <c r="O31" s="34">
        <f t="shared" si="5"/>
        <v>2021</v>
      </c>
      <c r="P31" s="48"/>
      <c r="Q31" s="42">
        <v>2021</v>
      </c>
    </row>
    <row r="32" spans="1:17" x14ac:dyDescent="0.25">
      <c r="A32" s="34">
        <v>25</v>
      </c>
      <c r="B32" s="39" t="s">
        <v>42</v>
      </c>
      <c r="C32" s="40" t="s">
        <v>104</v>
      </c>
      <c r="D32" s="41"/>
      <c r="E32" s="37">
        <v>0.4</v>
      </c>
      <c r="F32" s="37"/>
      <c r="G32" s="37"/>
      <c r="H32" s="37"/>
      <c r="I32" s="37">
        <f t="shared" si="3"/>
        <v>0</v>
      </c>
      <c r="J32" s="37"/>
      <c r="K32" s="37">
        <f t="shared" si="4"/>
        <v>0</v>
      </c>
      <c r="L32" s="37"/>
      <c r="M32" s="37">
        <f t="shared" si="2"/>
        <v>0.4</v>
      </c>
      <c r="N32" s="40" t="s">
        <v>17</v>
      </c>
      <c r="O32" s="34">
        <f t="shared" si="5"/>
        <v>2021</v>
      </c>
      <c r="P32" s="48"/>
      <c r="Q32" s="42">
        <v>2021</v>
      </c>
    </row>
    <row r="33" spans="1:17" x14ac:dyDescent="0.25">
      <c r="A33" s="34">
        <v>26</v>
      </c>
      <c r="B33" s="43" t="s">
        <v>43</v>
      </c>
      <c r="C33" s="40" t="s">
        <v>104</v>
      </c>
      <c r="D33" s="41"/>
      <c r="E33" s="37">
        <v>0.66300000000000003</v>
      </c>
      <c r="F33" s="37"/>
      <c r="G33" s="37"/>
      <c r="H33" s="37"/>
      <c r="I33" s="37">
        <f t="shared" si="3"/>
        <v>0</v>
      </c>
      <c r="J33" s="37"/>
      <c r="K33" s="37">
        <f t="shared" si="4"/>
        <v>0</v>
      </c>
      <c r="L33" s="37"/>
      <c r="M33" s="37">
        <f t="shared" si="2"/>
        <v>0.66300000000000003</v>
      </c>
      <c r="N33" s="40" t="s">
        <v>17</v>
      </c>
      <c r="O33" s="34">
        <f t="shared" si="5"/>
        <v>2021</v>
      </c>
      <c r="P33" s="48"/>
      <c r="Q33" s="42">
        <v>2021</v>
      </c>
    </row>
    <row r="34" spans="1:17" x14ac:dyDescent="0.25">
      <c r="A34" s="34">
        <v>27</v>
      </c>
      <c r="B34" s="43" t="s">
        <v>44</v>
      </c>
      <c r="C34" s="40" t="s">
        <v>104</v>
      </c>
      <c r="D34" s="41"/>
      <c r="E34" s="37">
        <v>2</v>
      </c>
      <c r="F34" s="37"/>
      <c r="G34" s="37"/>
      <c r="H34" s="37"/>
      <c r="I34" s="37">
        <f t="shared" si="3"/>
        <v>0</v>
      </c>
      <c r="J34" s="37"/>
      <c r="K34" s="37">
        <f t="shared" si="4"/>
        <v>0</v>
      </c>
      <c r="L34" s="37"/>
      <c r="M34" s="37">
        <f t="shared" si="2"/>
        <v>2</v>
      </c>
      <c r="N34" s="40" t="s">
        <v>45</v>
      </c>
      <c r="O34" s="34">
        <f t="shared" si="5"/>
        <v>2021</v>
      </c>
      <c r="P34" s="48"/>
      <c r="Q34" s="42">
        <v>2021</v>
      </c>
    </row>
    <row r="35" spans="1:17" x14ac:dyDescent="0.25">
      <c r="A35" s="34">
        <v>28</v>
      </c>
      <c r="B35" s="43" t="s">
        <v>46</v>
      </c>
      <c r="C35" s="40" t="s">
        <v>104</v>
      </c>
      <c r="D35" s="41"/>
      <c r="E35" s="37">
        <v>0.35</v>
      </c>
      <c r="F35" s="37"/>
      <c r="G35" s="37"/>
      <c r="H35" s="37"/>
      <c r="I35" s="37">
        <f t="shared" si="3"/>
        <v>0</v>
      </c>
      <c r="J35" s="37"/>
      <c r="K35" s="37">
        <f t="shared" si="4"/>
        <v>0</v>
      </c>
      <c r="L35" s="37"/>
      <c r="M35" s="37">
        <f t="shared" si="2"/>
        <v>0.35</v>
      </c>
      <c r="N35" s="40" t="s">
        <v>17</v>
      </c>
      <c r="O35" s="34">
        <f t="shared" si="5"/>
        <v>2021</v>
      </c>
      <c r="P35" s="48"/>
      <c r="Q35" s="42">
        <v>2021</v>
      </c>
    </row>
    <row r="36" spans="1:17" x14ac:dyDescent="0.25">
      <c r="A36" s="34">
        <v>29</v>
      </c>
      <c r="B36" s="43" t="s">
        <v>47</v>
      </c>
      <c r="C36" s="40" t="s">
        <v>104</v>
      </c>
      <c r="D36" s="41"/>
      <c r="E36" s="37">
        <v>1.67</v>
      </c>
      <c r="F36" s="37"/>
      <c r="G36" s="37"/>
      <c r="H36" s="37"/>
      <c r="I36" s="37">
        <f t="shared" si="3"/>
        <v>0</v>
      </c>
      <c r="J36" s="37"/>
      <c r="K36" s="37">
        <f t="shared" si="4"/>
        <v>0</v>
      </c>
      <c r="L36" s="37"/>
      <c r="M36" s="37">
        <f t="shared" si="2"/>
        <v>1.67</v>
      </c>
      <c r="N36" s="40" t="s">
        <v>28</v>
      </c>
      <c r="O36" s="34">
        <f t="shared" si="5"/>
        <v>2021</v>
      </c>
      <c r="P36" s="48"/>
      <c r="Q36" s="42">
        <v>2021</v>
      </c>
    </row>
    <row r="37" spans="1:17" x14ac:dyDescent="0.25">
      <c r="A37" s="34">
        <v>30</v>
      </c>
      <c r="B37" s="43" t="s">
        <v>48</v>
      </c>
      <c r="C37" s="40" t="s">
        <v>104</v>
      </c>
      <c r="D37" s="41"/>
      <c r="E37" s="37">
        <v>1.26</v>
      </c>
      <c r="F37" s="37">
        <f>4000/10000</f>
        <v>0.4</v>
      </c>
      <c r="G37" s="37"/>
      <c r="H37" s="37"/>
      <c r="I37" s="37">
        <f t="shared" si="3"/>
        <v>0</v>
      </c>
      <c r="J37" s="37"/>
      <c r="K37" s="37">
        <f t="shared" si="4"/>
        <v>0</v>
      </c>
      <c r="L37" s="37"/>
      <c r="M37" s="37">
        <f t="shared" si="2"/>
        <v>0.86</v>
      </c>
      <c r="N37" s="40" t="s">
        <v>30</v>
      </c>
      <c r="O37" s="34">
        <f t="shared" si="5"/>
        <v>2021</v>
      </c>
      <c r="P37" s="48"/>
      <c r="Q37" s="42">
        <v>2021</v>
      </c>
    </row>
    <row r="38" spans="1:17" x14ac:dyDescent="0.25">
      <c r="A38" s="34">
        <v>31</v>
      </c>
      <c r="B38" s="43" t="s">
        <v>49</v>
      </c>
      <c r="C38" s="40" t="s">
        <v>104</v>
      </c>
      <c r="D38" s="41"/>
      <c r="E38" s="37">
        <v>4.4000000000000004</v>
      </c>
      <c r="F38" s="37"/>
      <c r="G38" s="37"/>
      <c r="H38" s="37"/>
      <c r="I38" s="37">
        <f t="shared" si="3"/>
        <v>0</v>
      </c>
      <c r="J38" s="37"/>
      <c r="K38" s="37">
        <f t="shared" si="4"/>
        <v>0</v>
      </c>
      <c r="L38" s="37"/>
      <c r="M38" s="37">
        <f t="shared" si="2"/>
        <v>4.4000000000000004</v>
      </c>
      <c r="N38" s="40" t="s">
        <v>39</v>
      </c>
      <c r="O38" s="34">
        <f t="shared" si="5"/>
        <v>2021</v>
      </c>
      <c r="P38" s="48"/>
      <c r="Q38" s="42">
        <v>2021</v>
      </c>
    </row>
    <row r="39" spans="1:17" x14ac:dyDescent="0.25">
      <c r="A39" s="34">
        <v>32</v>
      </c>
      <c r="B39" s="43" t="s">
        <v>50</v>
      </c>
      <c r="C39" s="40" t="s">
        <v>104</v>
      </c>
      <c r="D39" s="41"/>
      <c r="E39" s="37">
        <v>0.85</v>
      </c>
      <c r="F39" s="37"/>
      <c r="G39" s="37"/>
      <c r="H39" s="37"/>
      <c r="I39" s="37">
        <f t="shared" si="3"/>
        <v>0</v>
      </c>
      <c r="J39" s="37"/>
      <c r="K39" s="37">
        <f t="shared" si="4"/>
        <v>0</v>
      </c>
      <c r="L39" s="37"/>
      <c r="M39" s="37">
        <f t="shared" si="2"/>
        <v>0.85</v>
      </c>
      <c r="N39" s="40" t="s">
        <v>17</v>
      </c>
      <c r="O39" s="34">
        <f t="shared" si="5"/>
        <v>2021</v>
      </c>
      <c r="P39" s="48"/>
      <c r="Q39" s="42">
        <v>2021</v>
      </c>
    </row>
    <row r="40" spans="1:17" ht="31.5" x14ac:dyDescent="0.25">
      <c r="A40" s="34">
        <v>33</v>
      </c>
      <c r="B40" s="43" t="s">
        <v>52</v>
      </c>
      <c r="C40" s="40" t="s">
        <v>104</v>
      </c>
      <c r="D40" s="41"/>
      <c r="E40" s="37">
        <v>8.4</v>
      </c>
      <c r="F40" s="37"/>
      <c r="G40" s="37"/>
      <c r="H40" s="37"/>
      <c r="I40" s="37">
        <f t="shared" si="3"/>
        <v>0</v>
      </c>
      <c r="J40" s="37"/>
      <c r="K40" s="37">
        <f t="shared" si="4"/>
        <v>0</v>
      </c>
      <c r="L40" s="37"/>
      <c r="M40" s="37">
        <f t="shared" si="2"/>
        <v>8.4</v>
      </c>
      <c r="N40" s="40" t="s">
        <v>53</v>
      </c>
      <c r="O40" s="34">
        <f t="shared" si="5"/>
        <v>2021</v>
      </c>
      <c r="P40" s="48"/>
      <c r="Q40" s="42">
        <v>2021</v>
      </c>
    </row>
    <row r="41" spans="1:17" ht="31.5" x14ac:dyDescent="0.25">
      <c r="A41" s="34">
        <v>34</v>
      </c>
      <c r="B41" s="43" t="s">
        <v>54</v>
      </c>
      <c r="C41" s="40" t="s">
        <v>104</v>
      </c>
      <c r="D41" s="41"/>
      <c r="E41" s="37">
        <v>6</v>
      </c>
      <c r="F41" s="44"/>
      <c r="G41" s="37"/>
      <c r="H41" s="37"/>
      <c r="I41" s="37">
        <f t="shared" si="3"/>
        <v>0</v>
      </c>
      <c r="J41" s="37"/>
      <c r="K41" s="37">
        <f t="shared" si="4"/>
        <v>0</v>
      </c>
      <c r="L41" s="37"/>
      <c r="M41" s="37">
        <f t="shared" si="2"/>
        <v>6</v>
      </c>
      <c r="N41" s="40" t="s">
        <v>55</v>
      </c>
      <c r="O41" s="34">
        <f t="shared" si="5"/>
        <v>2021</v>
      </c>
      <c r="P41" s="48"/>
      <c r="Q41" s="42">
        <v>2021</v>
      </c>
    </row>
    <row r="42" spans="1:17" x14ac:dyDescent="0.25">
      <c r="A42" s="34">
        <v>35</v>
      </c>
      <c r="B42" s="43" t="s">
        <v>56</v>
      </c>
      <c r="C42" s="40" t="s">
        <v>104</v>
      </c>
      <c r="D42" s="41"/>
      <c r="E42" s="37">
        <v>1</v>
      </c>
      <c r="F42" s="37"/>
      <c r="G42" s="37"/>
      <c r="H42" s="37"/>
      <c r="I42" s="37">
        <f t="shared" si="3"/>
        <v>0</v>
      </c>
      <c r="J42" s="37"/>
      <c r="K42" s="37">
        <f t="shared" si="4"/>
        <v>0</v>
      </c>
      <c r="L42" s="37"/>
      <c r="M42" s="37">
        <f t="shared" si="2"/>
        <v>1</v>
      </c>
      <c r="N42" s="40" t="s">
        <v>37</v>
      </c>
      <c r="O42" s="34">
        <f>Q42</f>
        <v>2021</v>
      </c>
      <c r="P42" s="48"/>
      <c r="Q42" s="42">
        <v>2021</v>
      </c>
    </row>
    <row r="43" spans="1:17" x14ac:dyDescent="0.25">
      <c r="A43" s="34">
        <v>36</v>
      </c>
      <c r="B43" s="39" t="s">
        <v>106</v>
      </c>
      <c r="C43" s="40" t="s">
        <v>104</v>
      </c>
      <c r="D43" s="41"/>
      <c r="E43" s="37">
        <v>0.2</v>
      </c>
      <c r="F43" s="37"/>
      <c r="G43" s="37"/>
      <c r="H43" s="37" t="s">
        <v>107</v>
      </c>
      <c r="I43" s="37">
        <f t="shared" si="3"/>
        <v>0</v>
      </c>
      <c r="J43" s="37"/>
      <c r="K43" s="37">
        <f t="shared" si="4"/>
        <v>0</v>
      </c>
      <c r="L43" s="37"/>
      <c r="M43" s="37">
        <v>0.2</v>
      </c>
      <c r="N43" s="34" t="s">
        <v>17</v>
      </c>
      <c r="O43" s="34">
        <f t="shared" ref="O43:O75" si="6">Q43</f>
        <v>2021</v>
      </c>
      <c r="P43" s="45"/>
      <c r="Q43" s="42">
        <v>2021</v>
      </c>
    </row>
    <row r="44" spans="1:17" x14ac:dyDescent="0.25">
      <c r="A44" s="34">
        <v>37</v>
      </c>
      <c r="B44" s="39" t="s">
        <v>108</v>
      </c>
      <c r="C44" s="40" t="s">
        <v>104</v>
      </c>
      <c r="D44" s="41"/>
      <c r="E44" s="37">
        <v>0.9</v>
      </c>
      <c r="F44" s="37">
        <f>E44</f>
        <v>0.9</v>
      </c>
      <c r="G44" s="37"/>
      <c r="H44" s="37"/>
      <c r="I44" s="37">
        <f t="shared" si="3"/>
        <v>0</v>
      </c>
      <c r="J44" s="37"/>
      <c r="K44" s="37">
        <f t="shared" si="4"/>
        <v>0</v>
      </c>
      <c r="L44" s="37"/>
      <c r="M44" s="37">
        <f t="shared" si="2"/>
        <v>0</v>
      </c>
      <c r="N44" s="40" t="s">
        <v>22</v>
      </c>
      <c r="O44" s="34">
        <f t="shared" si="6"/>
        <v>2021</v>
      </c>
      <c r="P44" s="45"/>
      <c r="Q44" s="42">
        <v>2021</v>
      </c>
    </row>
    <row r="45" spans="1:17" x14ac:dyDescent="0.25">
      <c r="A45" s="34">
        <v>38</v>
      </c>
      <c r="B45" s="39" t="s">
        <v>25</v>
      </c>
      <c r="C45" s="40" t="s">
        <v>104</v>
      </c>
      <c r="D45" s="41"/>
      <c r="E45" s="37">
        <v>0.8</v>
      </c>
      <c r="F45" s="37"/>
      <c r="G45" s="37"/>
      <c r="H45" s="37"/>
      <c r="I45" s="37">
        <f t="shared" si="3"/>
        <v>0</v>
      </c>
      <c r="J45" s="37"/>
      <c r="K45" s="37">
        <f t="shared" si="4"/>
        <v>0</v>
      </c>
      <c r="L45" s="37"/>
      <c r="M45" s="37">
        <f t="shared" si="2"/>
        <v>0.8</v>
      </c>
      <c r="N45" s="40" t="s">
        <v>22</v>
      </c>
      <c r="O45" s="34">
        <f t="shared" si="6"/>
        <v>2021</v>
      </c>
      <c r="P45" s="45"/>
      <c r="Q45" s="42">
        <v>2021</v>
      </c>
    </row>
    <row r="46" spans="1:17" x14ac:dyDescent="0.25">
      <c r="A46" s="34">
        <v>39</v>
      </c>
      <c r="B46" s="39" t="s">
        <v>23</v>
      </c>
      <c r="C46" s="40" t="s">
        <v>104</v>
      </c>
      <c r="D46" s="41"/>
      <c r="E46" s="37">
        <v>0.4</v>
      </c>
      <c r="F46" s="37"/>
      <c r="G46" s="37"/>
      <c r="H46" s="37"/>
      <c r="I46" s="37">
        <f t="shared" si="3"/>
        <v>0</v>
      </c>
      <c r="J46" s="37"/>
      <c r="K46" s="37">
        <f t="shared" si="4"/>
        <v>0</v>
      </c>
      <c r="L46" s="37"/>
      <c r="M46" s="37">
        <f t="shared" si="2"/>
        <v>0.4</v>
      </c>
      <c r="N46" s="40" t="s">
        <v>22</v>
      </c>
      <c r="O46" s="34">
        <f t="shared" si="6"/>
        <v>2021</v>
      </c>
      <c r="P46" s="45"/>
      <c r="Q46" s="42">
        <v>2021</v>
      </c>
    </row>
    <row r="47" spans="1:17" x14ac:dyDescent="0.25">
      <c r="A47" s="34">
        <v>40</v>
      </c>
      <c r="B47" s="39" t="s">
        <v>27</v>
      </c>
      <c r="C47" s="40" t="s">
        <v>104</v>
      </c>
      <c r="D47" s="41"/>
      <c r="E47" s="37">
        <v>2.8559999999999999</v>
      </c>
      <c r="F47" s="37"/>
      <c r="G47" s="37"/>
      <c r="H47" s="37"/>
      <c r="I47" s="37">
        <f t="shared" si="3"/>
        <v>0</v>
      </c>
      <c r="J47" s="37"/>
      <c r="K47" s="37">
        <f t="shared" si="4"/>
        <v>0</v>
      </c>
      <c r="L47" s="37"/>
      <c r="M47" s="37">
        <f t="shared" si="2"/>
        <v>2.8559999999999999</v>
      </c>
      <c r="N47" s="34" t="s">
        <v>28</v>
      </c>
      <c r="O47" s="34">
        <f t="shared" si="6"/>
        <v>2021</v>
      </c>
      <c r="P47" s="45"/>
      <c r="Q47" s="42">
        <v>2021</v>
      </c>
    </row>
    <row r="48" spans="1:17" x14ac:dyDescent="0.25">
      <c r="A48" s="34">
        <v>41</v>
      </c>
      <c r="B48" s="39" t="s">
        <v>109</v>
      </c>
      <c r="C48" s="40" t="s">
        <v>104</v>
      </c>
      <c r="D48" s="41"/>
      <c r="E48" s="37">
        <v>2.2799999999999998</v>
      </c>
      <c r="F48" s="37"/>
      <c r="G48" s="37"/>
      <c r="H48" s="37"/>
      <c r="I48" s="37">
        <f t="shared" si="3"/>
        <v>0</v>
      </c>
      <c r="J48" s="37"/>
      <c r="K48" s="37">
        <f t="shared" si="4"/>
        <v>0</v>
      </c>
      <c r="L48" s="37"/>
      <c r="M48" s="37">
        <f t="shared" si="2"/>
        <v>2.2799999999999998</v>
      </c>
      <c r="N48" s="34" t="s">
        <v>12</v>
      </c>
      <c r="O48" s="34">
        <f t="shared" si="6"/>
        <v>2021</v>
      </c>
      <c r="P48" s="45"/>
      <c r="Q48" s="42">
        <v>2021</v>
      </c>
    </row>
    <row r="49" spans="1:17" x14ac:dyDescent="0.25">
      <c r="A49" s="34">
        <v>42</v>
      </c>
      <c r="B49" s="39" t="s">
        <v>110</v>
      </c>
      <c r="C49" s="40" t="s">
        <v>104</v>
      </c>
      <c r="D49" s="41"/>
      <c r="E49" s="37">
        <v>2.6</v>
      </c>
      <c r="F49" s="37"/>
      <c r="G49" s="37"/>
      <c r="H49" s="37"/>
      <c r="I49" s="37">
        <f t="shared" si="3"/>
        <v>0</v>
      </c>
      <c r="J49" s="37"/>
      <c r="K49" s="37">
        <f t="shared" si="4"/>
        <v>0</v>
      </c>
      <c r="L49" s="37"/>
      <c r="M49" s="37">
        <f t="shared" si="2"/>
        <v>2.6</v>
      </c>
      <c r="N49" s="34" t="s">
        <v>37</v>
      </c>
      <c r="O49" s="34">
        <f t="shared" si="6"/>
        <v>2021</v>
      </c>
      <c r="P49" s="45"/>
      <c r="Q49" s="46">
        <v>2021</v>
      </c>
    </row>
    <row r="50" spans="1:17" ht="31.5" x14ac:dyDescent="0.25">
      <c r="A50" s="34">
        <v>43</v>
      </c>
      <c r="B50" s="39" t="s">
        <v>111</v>
      </c>
      <c r="C50" s="40" t="s">
        <v>104</v>
      </c>
      <c r="D50" s="41"/>
      <c r="E50" s="37">
        <v>0.8</v>
      </c>
      <c r="F50" s="37"/>
      <c r="G50" s="37"/>
      <c r="H50" s="37"/>
      <c r="I50" s="37">
        <f t="shared" si="3"/>
        <v>0</v>
      </c>
      <c r="J50" s="37"/>
      <c r="K50" s="37">
        <f t="shared" si="4"/>
        <v>0</v>
      </c>
      <c r="L50" s="37"/>
      <c r="M50" s="37">
        <f t="shared" si="2"/>
        <v>0.8</v>
      </c>
      <c r="N50" s="34" t="s">
        <v>20</v>
      </c>
      <c r="O50" s="34">
        <f t="shared" si="6"/>
        <v>2021</v>
      </c>
      <c r="P50" s="45"/>
      <c r="Q50" s="42">
        <v>2021</v>
      </c>
    </row>
    <row r="51" spans="1:17" x14ac:dyDescent="0.25">
      <c r="A51" s="34">
        <v>44</v>
      </c>
      <c r="B51" s="39" t="s">
        <v>31</v>
      </c>
      <c r="C51" s="40" t="s">
        <v>104</v>
      </c>
      <c r="D51" s="41"/>
      <c r="E51" s="37">
        <v>0.2</v>
      </c>
      <c r="F51" s="37"/>
      <c r="G51" s="37"/>
      <c r="H51" s="37"/>
      <c r="I51" s="37">
        <f t="shared" si="3"/>
        <v>0</v>
      </c>
      <c r="J51" s="37"/>
      <c r="K51" s="37">
        <f t="shared" si="4"/>
        <v>0</v>
      </c>
      <c r="L51" s="37"/>
      <c r="M51" s="37">
        <f t="shared" si="2"/>
        <v>0.2</v>
      </c>
      <c r="N51" s="34" t="s">
        <v>33</v>
      </c>
      <c r="O51" s="34">
        <f t="shared" si="6"/>
        <v>2021</v>
      </c>
      <c r="P51" s="45"/>
      <c r="Q51" s="42">
        <v>2021</v>
      </c>
    </row>
    <row r="52" spans="1:17" x14ac:dyDescent="0.25">
      <c r="A52" s="34">
        <v>45</v>
      </c>
      <c r="B52" s="39" t="s">
        <v>112</v>
      </c>
      <c r="C52" s="40" t="s">
        <v>104</v>
      </c>
      <c r="D52" s="41"/>
      <c r="E52" s="37">
        <v>0.2</v>
      </c>
      <c r="F52" s="37"/>
      <c r="G52" s="37"/>
      <c r="H52" s="37"/>
      <c r="I52" s="37">
        <f t="shared" si="3"/>
        <v>0</v>
      </c>
      <c r="J52" s="37"/>
      <c r="K52" s="37">
        <f t="shared" si="4"/>
        <v>0</v>
      </c>
      <c r="L52" s="37"/>
      <c r="M52" s="37">
        <f t="shared" si="2"/>
        <v>0.2</v>
      </c>
      <c r="N52" s="34" t="s">
        <v>45</v>
      </c>
      <c r="O52" s="34">
        <f t="shared" si="6"/>
        <v>2021</v>
      </c>
      <c r="P52" s="45"/>
      <c r="Q52" s="42">
        <v>2021</v>
      </c>
    </row>
    <row r="53" spans="1:17" x14ac:dyDescent="0.25">
      <c r="A53" s="34">
        <v>46</v>
      </c>
      <c r="B53" s="39" t="s">
        <v>44</v>
      </c>
      <c r="C53" s="40" t="s">
        <v>104</v>
      </c>
      <c r="D53" s="41"/>
      <c r="E53" s="37">
        <v>2</v>
      </c>
      <c r="F53" s="37"/>
      <c r="G53" s="37"/>
      <c r="H53" s="37"/>
      <c r="I53" s="37">
        <f t="shared" si="3"/>
        <v>0</v>
      </c>
      <c r="J53" s="37"/>
      <c r="K53" s="37">
        <f t="shared" si="4"/>
        <v>0</v>
      </c>
      <c r="L53" s="37"/>
      <c r="M53" s="37">
        <f t="shared" si="2"/>
        <v>2</v>
      </c>
      <c r="N53" s="34" t="s">
        <v>45</v>
      </c>
      <c r="O53" s="34">
        <f t="shared" si="6"/>
        <v>2021</v>
      </c>
      <c r="P53" s="45"/>
      <c r="Q53" s="42">
        <v>2021</v>
      </c>
    </row>
    <row r="54" spans="1:17" x14ac:dyDescent="0.25">
      <c r="A54" s="34">
        <v>47</v>
      </c>
      <c r="B54" s="39" t="s">
        <v>42</v>
      </c>
      <c r="C54" s="40" t="s">
        <v>104</v>
      </c>
      <c r="D54" s="41"/>
      <c r="E54" s="37">
        <v>0.4</v>
      </c>
      <c r="F54" s="37"/>
      <c r="G54" s="37"/>
      <c r="H54" s="37"/>
      <c r="I54" s="37">
        <f t="shared" si="3"/>
        <v>0</v>
      </c>
      <c r="J54" s="37"/>
      <c r="K54" s="37">
        <f t="shared" si="4"/>
        <v>0</v>
      </c>
      <c r="L54" s="37"/>
      <c r="M54" s="37">
        <f t="shared" si="2"/>
        <v>0.4</v>
      </c>
      <c r="N54" s="34" t="s">
        <v>17</v>
      </c>
      <c r="O54" s="34">
        <f t="shared" si="6"/>
        <v>2021</v>
      </c>
      <c r="P54" s="45"/>
      <c r="Q54" s="42">
        <v>2021</v>
      </c>
    </row>
    <row r="55" spans="1:17" x14ac:dyDescent="0.25">
      <c r="A55" s="34">
        <v>48</v>
      </c>
      <c r="B55" s="39" t="s">
        <v>113</v>
      </c>
      <c r="C55" s="40" t="s">
        <v>104</v>
      </c>
      <c r="D55" s="41"/>
      <c r="E55" s="37">
        <v>3.75</v>
      </c>
      <c r="F55" s="37"/>
      <c r="G55" s="37"/>
      <c r="H55" s="37"/>
      <c r="I55" s="37">
        <f t="shared" si="3"/>
        <v>0</v>
      </c>
      <c r="J55" s="37"/>
      <c r="K55" s="37">
        <f t="shared" si="4"/>
        <v>0</v>
      </c>
      <c r="L55" s="37"/>
      <c r="M55" s="37">
        <f t="shared" si="2"/>
        <v>3.75</v>
      </c>
      <c r="N55" s="34" t="s">
        <v>35</v>
      </c>
      <c r="O55" s="34">
        <f t="shared" si="6"/>
        <v>2021</v>
      </c>
      <c r="P55" s="45"/>
      <c r="Q55" s="42">
        <v>2021</v>
      </c>
    </row>
    <row r="56" spans="1:17" x14ac:dyDescent="0.25">
      <c r="A56" s="34">
        <v>49</v>
      </c>
      <c r="B56" s="39" t="s">
        <v>114</v>
      </c>
      <c r="C56" s="40" t="s">
        <v>104</v>
      </c>
      <c r="D56" s="41"/>
      <c r="E56" s="37">
        <v>0.2</v>
      </c>
      <c r="F56" s="37"/>
      <c r="G56" s="37"/>
      <c r="H56" s="37"/>
      <c r="I56" s="37">
        <f t="shared" si="3"/>
        <v>0</v>
      </c>
      <c r="J56" s="37"/>
      <c r="K56" s="37">
        <f t="shared" si="4"/>
        <v>0</v>
      </c>
      <c r="L56" s="37"/>
      <c r="M56" s="37">
        <f t="shared" si="2"/>
        <v>0.2</v>
      </c>
      <c r="N56" s="34" t="s">
        <v>30</v>
      </c>
      <c r="O56" s="34">
        <f t="shared" si="6"/>
        <v>2021</v>
      </c>
      <c r="P56" s="45"/>
      <c r="Q56" s="42">
        <v>2021</v>
      </c>
    </row>
    <row r="57" spans="1:17" ht="31.5" x14ac:dyDescent="0.25">
      <c r="A57" s="34">
        <v>50</v>
      </c>
      <c r="B57" s="39" t="s">
        <v>115</v>
      </c>
      <c r="C57" s="40" t="s">
        <v>104</v>
      </c>
      <c r="D57" s="41"/>
      <c r="E57" s="37">
        <v>1.5</v>
      </c>
      <c r="F57" s="37"/>
      <c r="G57" s="37"/>
      <c r="H57" s="37"/>
      <c r="I57" s="37">
        <f t="shared" si="3"/>
        <v>0</v>
      </c>
      <c r="J57" s="37"/>
      <c r="K57" s="37">
        <f t="shared" si="4"/>
        <v>0</v>
      </c>
      <c r="L57" s="37"/>
      <c r="M57" s="37">
        <f t="shared" si="2"/>
        <v>1.5</v>
      </c>
      <c r="N57" s="34" t="s">
        <v>17</v>
      </c>
      <c r="O57" s="34">
        <f t="shared" si="6"/>
        <v>2021</v>
      </c>
      <c r="P57" s="45"/>
      <c r="Q57" s="42">
        <v>2021</v>
      </c>
    </row>
    <row r="58" spans="1:17" x14ac:dyDescent="0.25">
      <c r="A58" s="34">
        <v>51</v>
      </c>
      <c r="B58" s="39" t="s">
        <v>50</v>
      </c>
      <c r="C58" s="40" t="s">
        <v>104</v>
      </c>
      <c r="D58" s="41"/>
      <c r="E58" s="37">
        <v>0.2</v>
      </c>
      <c r="F58" s="37"/>
      <c r="G58" s="37"/>
      <c r="H58" s="37"/>
      <c r="I58" s="37">
        <f t="shared" si="3"/>
        <v>0</v>
      </c>
      <c r="J58" s="37"/>
      <c r="K58" s="37">
        <f t="shared" si="4"/>
        <v>0</v>
      </c>
      <c r="L58" s="37"/>
      <c r="M58" s="37">
        <f t="shared" si="2"/>
        <v>0.2</v>
      </c>
      <c r="N58" s="34" t="s">
        <v>17</v>
      </c>
      <c r="O58" s="34">
        <f t="shared" si="6"/>
        <v>2021</v>
      </c>
      <c r="P58" s="45"/>
      <c r="Q58" s="42">
        <v>2021</v>
      </c>
    </row>
    <row r="59" spans="1:17" x14ac:dyDescent="0.25">
      <c r="A59" s="34">
        <v>52</v>
      </c>
      <c r="B59" s="39" t="s">
        <v>49</v>
      </c>
      <c r="C59" s="40" t="s">
        <v>104</v>
      </c>
      <c r="D59" s="41"/>
      <c r="E59" s="37">
        <v>4.4000000000000004</v>
      </c>
      <c r="F59" s="37"/>
      <c r="G59" s="37"/>
      <c r="H59" s="37"/>
      <c r="I59" s="37">
        <f t="shared" si="3"/>
        <v>0</v>
      </c>
      <c r="J59" s="37"/>
      <c r="K59" s="37">
        <f t="shared" si="4"/>
        <v>0</v>
      </c>
      <c r="L59" s="37"/>
      <c r="M59" s="37">
        <f t="shared" si="2"/>
        <v>4.4000000000000004</v>
      </c>
      <c r="N59" s="34" t="s">
        <v>39</v>
      </c>
      <c r="O59" s="34">
        <f t="shared" si="6"/>
        <v>2021</v>
      </c>
      <c r="P59" s="45"/>
      <c r="Q59" s="42">
        <v>2021</v>
      </c>
    </row>
    <row r="60" spans="1:17" x14ac:dyDescent="0.25">
      <c r="A60" s="34">
        <v>53</v>
      </c>
      <c r="B60" s="39" t="s">
        <v>116</v>
      </c>
      <c r="C60" s="40" t="s">
        <v>104</v>
      </c>
      <c r="D60" s="41"/>
      <c r="E60" s="37">
        <v>1.26</v>
      </c>
      <c r="F60" s="37"/>
      <c r="G60" s="37"/>
      <c r="H60" s="37"/>
      <c r="I60" s="37">
        <f t="shared" si="3"/>
        <v>0</v>
      </c>
      <c r="J60" s="37"/>
      <c r="K60" s="37">
        <f t="shared" si="4"/>
        <v>0</v>
      </c>
      <c r="L60" s="37"/>
      <c r="M60" s="37">
        <f t="shared" si="2"/>
        <v>1.26</v>
      </c>
      <c r="N60" s="34" t="s">
        <v>30</v>
      </c>
      <c r="O60" s="34">
        <f t="shared" si="6"/>
        <v>2021</v>
      </c>
      <c r="P60" s="45"/>
      <c r="Q60" s="42">
        <v>2021</v>
      </c>
    </row>
    <row r="61" spans="1:17" x14ac:dyDescent="0.25">
      <c r="A61" s="34">
        <v>54</v>
      </c>
      <c r="B61" s="39" t="s">
        <v>47</v>
      </c>
      <c r="C61" s="40" t="s">
        <v>104</v>
      </c>
      <c r="D61" s="41"/>
      <c r="E61" s="37">
        <v>1.67</v>
      </c>
      <c r="F61" s="37"/>
      <c r="G61" s="37"/>
      <c r="H61" s="37"/>
      <c r="I61" s="37">
        <f t="shared" si="3"/>
        <v>0</v>
      </c>
      <c r="J61" s="37"/>
      <c r="K61" s="37">
        <f t="shared" si="4"/>
        <v>0</v>
      </c>
      <c r="L61" s="37"/>
      <c r="M61" s="37">
        <f t="shared" si="2"/>
        <v>1.67</v>
      </c>
      <c r="N61" s="34" t="s">
        <v>28</v>
      </c>
      <c r="O61" s="34">
        <f t="shared" si="6"/>
        <v>2021</v>
      </c>
      <c r="P61" s="45"/>
      <c r="Q61" s="42">
        <v>2021</v>
      </c>
    </row>
    <row r="62" spans="1:17" x14ac:dyDescent="0.25">
      <c r="A62" s="34">
        <v>55</v>
      </c>
      <c r="B62" s="39" t="s">
        <v>117</v>
      </c>
      <c r="C62" s="40" t="s">
        <v>104</v>
      </c>
      <c r="D62" s="41"/>
      <c r="E62" s="37">
        <v>8.4</v>
      </c>
      <c r="F62" s="37"/>
      <c r="G62" s="37"/>
      <c r="H62" s="37"/>
      <c r="I62" s="37">
        <f t="shared" si="3"/>
        <v>0</v>
      </c>
      <c r="J62" s="37"/>
      <c r="K62" s="37">
        <f t="shared" si="4"/>
        <v>0</v>
      </c>
      <c r="L62" s="37"/>
      <c r="M62" s="37">
        <f t="shared" si="2"/>
        <v>8.4</v>
      </c>
      <c r="N62" s="34" t="s">
        <v>53</v>
      </c>
      <c r="O62" s="34">
        <f t="shared" si="6"/>
        <v>2021</v>
      </c>
      <c r="P62" s="45"/>
      <c r="Q62" s="42">
        <v>2021</v>
      </c>
    </row>
    <row r="63" spans="1:17" x14ac:dyDescent="0.25">
      <c r="A63" s="34">
        <v>56</v>
      </c>
      <c r="B63" s="39" t="s">
        <v>56</v>
      </c>
      <c r="C63" s="40" t="s">
        <v>104</v>
      </c>
      <c r="D63" s="41"/>
      <c r="E63" s="37">
        <v>1</v>
      </c>
      <c r="F63" s="37"/>
      <c r="G63" s="37"/>
      <c r="H63" s="37"/>
      <c r="I63" s="37">
        <f t="shared" si="3"/>
        <v>0</v>
      </c>
      <c r="J63" s="37"/>
      <c r="K63" s="37">
        <f t="shared" si="4"/>
        <v>0</v>
      </c>
      <c r="L63" s="37"/>
      <c r="M63" s="37">
        <f t="shared" si="2"/>
        <v>1</v>
      </c>
      <c r="N63" s="34" t="s">
        <v>37</v>
      </c>
      <c r="O63" s="34">
        <f t="shared" si="6"/>
        <v>2021</v>
      </c>
      <c r="P63" s="45"/>
      <c r="Q63" s="42">
        <v>2021</v>
      </c>
    </row>
    <row r="64" spans="1:17" x14ac:dyDescent="0.25">
      <c r="A64" s="34">
        <v>57</v>
      </c>
      <c r="B64" s="39" t="s">
        <v>118</v>
      </c>
      <c r="C64" s="40" t="s">
        <v>104</v>
      </c>
      <c r="D64" s="41"/>
      <c r="E64" s="37">
        <v>0.8</v>
      </c>
      <c r="F64" s="37">
        <v>0.8</v>
      </c>
      <c r="G64" s="37"/>
      <c r="H64" s="37"/>
      <c r="I64" s="37">
        <f t="shared" si="3"/>
        <v>0</v>
      </c>
      <c r="J64" s="37"/>
      <c r="K64" s="37">
        <f t="shared" si="4"/>
        <v>0</v>
      </c>
      <c r="L64" s="37"/>
      <c r="M64" s="37">
        <f t="shared" si="2"/>
        <v>0</v>
      </c>
      <c r="N64" s="34" t="s">
        <v>22</v>
      </c>
      <c r="O64" s="34">
        <f t="shared" si="6"/>
        <v>2021</v>
      </c>
      <c r="P64" s="45"/>
      <c r="Q64" s="42">
        <v>2021</v>
      </c>
    </row>
    <row r="65" spans="1:17" ht="63" x14ac:dyDescent="0.25">
      <c r="A65" s="34">
        <v>58</v>
      </c>
      <c r="B65" s="39" t="s">
        <v>119</v>
      </c>
      <c r="C65" s="40" t="s">
        <v>104</v>
      </c>
      <c r="D65" s="41"/>
      <c r="E65" s="37">
        <v>0.8</v>
      </c>
      <c r="F65" s="37">
        <f>E65</f>
        <v>0.8</v>
      </c>
      <c r="G65" s="37"/>
      <c r="H65" s="37"/>
      <c r="I65" s="37">
        <f t="shared" si="3"/>
        <v>0</v>
      </c>
      <c r="J65" s="37"/>
      <c r="K65" s="37">
        <f t="shared" si="4"/>
        <v>0</v>
      </c>
      <c r="L65" s="37"/>
      <c r="M65" s="37">
        <f t="shared" si="2"/>
        <v>0</v>
      </c>
      <c r="N65" s="40" t="s">
        <v>22</v>
      </c>
      <c r="O65" s="34">
        <f t="shared" si="6"/>
        <v>2021</v>
      </c>
      <c r="P65" s="38" t="s">
        <v>120</v>
      </c>
      <c r="Q65" s="42">
        <v>2021</v>
      </c>
    </row>
    <row r="66" spans="1:17" ht="78.75" x14ac:dyDescent="0.25">
      <c r="A66" s="34">
        <v>59</v>
      </c>
      <c r="B66" s="42" t="s">
        <v>121</v>
      </c>
      <c r="C66" s="40" t="s">
        <v>104</v>
      </c>
      <c r="D66" s="41"/>
      <c r="E66" s="37">
        <v>2.1</v>
      </c>
      <c r="F66" s="37"/>
      <c r="G66" s="37">
        <f>14000/10000</f>
        <v>1.4</v>
      </c>
      <c r="H66" s="37"/>
      <c r="I66" s="37">
        <f t="shared" si="3"/>
        <v>0</v>
      </c>
      <c r="J66" s="37"/>
      <c r="K66" s="37">
        <f t="shared" si="4"/>
        <v>0</v>
      </c>
      <c r="L66" s="37"/>
      <c r="M66" s="37">
        <f t="shared" si="2"/>
        <v>0.70000000000000018</v>
      </c>
      <c r="N66" s="40" t="s">
        <v>28</v>
      </c>
      <c r="O66" s="34">
        <f>Q66</f>
        <v>2021</v>
      </c>
      <c r="P66" s="38" t="str">
        <f>'[1]Biểu 1'!$E$8</f>
        <v>Quyết định số 295/QĐ-UBND ngày 20/10/2017 của UBND huyện Tuần Giáo về việc phê duyệt Báo cáo kinh tế kỹ thuật đầu tư xây dựng công trình: Xây dựng cơ sở hạ tầng khu đất đấu giá QSD đất khu trung tâm xã Chiềng Đông</v>
      </c>
      <c r="Q66" s="42">
        <v>2021</v>
      </c>
    </row>
    <row r="67" spans="1:17" ht="63" x14ac:dyDescent="0.25">
      <c r="A67" s="34">
        <v>60</v>
      </c>
      <c r="B67" s="42" t="s">
        <v>122</v>
      </c>
      <c r="C67" s="40" t="s">
        <v>104</v>
      </c>
      <c r="D67" s="41"/>
      <c r="E67" s="37">
        <v>0.51</v>
      </c>
      <c r="F67" s="37"/>
      <c r="G67" s="37"/>
      <c r="H67" s="37"/>
      <c r="I67" s="37">
        <f t="shared" si="3"/>
        <v>0</v>
      </c>
      <c r="J67" s="37"/>
      <c r="K67" s="37">
        <f t="shared" si="4"/>
        <v>0</v>
      </c>
      <c r="L67" s="37"/>
      <c r="M67" s="37">
        <f t="shared" si="2"/>
        <v>0.51</v>
      </c>
      <c r="N67" s="40" t="s">
        <v>22</v>
      </c>
      <c r="O67" s="34">
        <f t="shared" si="6"/>
        <v>2021</v>
      </c>
      <c r="P67" s="38" t="str">
        <f>'[2]Mau so 1'!$C$22</f>
        <v>Quyết định 1538/QĐ-UBND ngày 30/12/2017 của UBND huyện Tuần Giáo về việc giao danh mục đầu tư công vốn ngân sách nhà nước; vốn trái phiếu chính phủ và vốn ngân sách huyện Tuần Giáo năm 2018</v>
      </c>
      <c r="Q67" s="42">
        <v>2021</v>
      </c>
    </row>
    <row r="68" spans="1:17" ht="78.75" x14ac:dyDescent="0.25">
      <c r="A68" s="34">
        <v>61</v>
      </c>
      <c r="B68" s="42" t="s">
        <v>123</v>
      </c>
      <c r="C68" s="40" t="s">
        <v>104</v>
      </c>
      <c r="D68" s="41"/>
      <c r="E68" s="37">
        <v>1</v>
      </c>
      <c r="F68" s="37">
        <v>1</v>
      </c>
      <c r="G68" s="37"/>
      <c r="H68" s="37"/>
      <c r="I68" s="37">
        <f t="shared" si="3"/>
        <v>0</v>
      </c>
      <c r="J68" s="37"/>
      <c r="K68" s="37">
        <f t="shared" si="4"/>
        <v>0</v>
      </c>
      <c r="L68" s="37"/>
      <c r="M68" s="37">
        <f t="shared" si="2"/>
        <v>0</v>
      </c>
      <c r="N68" s="40" t="s">
        <v>22</v>
      </c>
      <c r="O68" s="34">
        <f t="shared" si="6"/>
        <v>2021</v>
      </c>
      <c r="P68" s="38" t="str">
        <f>'[2]Mau so 1'!$C$24</f>
        <v>Căn cứ Quyết định số 1303/QĐ-UBND ngày 31/12/2016 của UBND huyện Tuần Giáo về việc giao danh mục và vốn đầu tư phát triển từ nguồn cân đối ngân sách địa phương năm 2017 của huyện Tuần Giáo</v>
      </c>
      <c r="Q68" s="42">
        <v>2021</v>
      </c>
    </row>
    <row r="69" spans="1:17" ht="31.5" x14ac:dyDescent="0.25">
      <c r="A69" s="34">
        <v>62</v>
      </c>
      <c r="B69" s="47" t="s">
        <v>124</v>
      </c>
      <c r="C69" s="40" t="s">
        <v>104</v>
      </c>
      <c r="D69" s="41"/>
      <c r="E69" s="37">
        <v>1.47</v>
      </c>
      <c r="F69" s="37"/>
      <c r="G69" s="37"/>
      <c r="H69" s="37"/>
      <c r="I69" s="37">
        <f t="shared" si="3"/>
        <v>0</v>
      </c>
      <c r="J69" s="37"/>
      <c r="K69" s="37">
        <f t="shared" si="4"/>
        <v>0</v>
      </c>
      <c r="L69" s="37"/>
      <c r="M69" s="37">
        <f t="shared" si="2"/>
        <v>1.47</v>
      </c>
      <c r="N69" s="40" t="s">
        <v>22</v>
      </c>
      <c r="O69" s="34">
        <f t="shared" si="6"/>
        <v>2021</v>
      </c>
      <c r="P69" s="38" t="str">
        <f>'[2]Mau so 1'!$C$26</f>
        <v>Quyết định số 40/QĐ-UBND ngày 20/6/2013 của UBND huyện Tuần Giáo</v>
      </c>
      <c r="Q69" s="42">
        <v>2021</v>
      </c>
    </row>
    <row r="70" spans="1:17" ht="31.5" x14ac:dyDescent="0.25">
      <c r="A70" s="34">
        <v>63</v>
      </c>
      <c r="B70" s="43" t="s">
        <v>1000</v>
      </c>
      <c r="C70" s="40" t="s">
        <v>104</v>
      </c>
      <c r="D70" s="41"/>
      <c r="E70" s="37">
        <v>0.75</v>
      </c>
      <c r="F70" s="37"/>
      <c r="G70" s="37"/>
      <c r="H70" s="37"/>
      <c r="I70" s="37">
        <f t="shared" si="3"/>
        <v>0</v>
      </c>
      <c r="J70" s="37"/>
      <c r="K70" s="37">
        <f t="shared" si="4"/>
        <v>0</v>
      </c>
      <c r="L70" s="37"/>
      <c r="M70" s="37">
        <f t="shared" si="2"/>
        <v>0.75</v>
      </c>
      <c r="N70" s="40" t="s">
        <v>22</v>
      </c>
      <c r="O70" s="34">
        <f t="shared" si="6"/>
        <v>2021</v>
      </c>
      <c r="P70" s="38" t="str">
        <f>'[2]Mau so 1'!$C$27</f>
        <v>Quyết định số 1259/QĐ-UBND ngày 30/12/2013 của UBND huyện Tuần Giáo</v>
      </c>
      <c r="Q70" s="42">
        <v>2021</v>
      </c>
    </row>
    <row r="71" spans="1:17" ht="63" x14ac:dyDescent="0.25">
      <c r="A71" s="34">
        <v>64</v>
      </c>
      <c r="B71" s="39" t="s">
        <v>125</v>
      </c>
      <c r="C71" s="40" t="s">
        <v>104</v>
      </c>
      <c r="D71" s="41"/>
      <c r="E71" s="37">
        <v>0.6</v>
      </c>
      <c r="F71" s="37"/>
      <c r="G71" s="37"/>
      <c r="H71" s="37"/>
      <c r="I71" s="37">
        <f t="shared" si="3"/>
        <v>0</v>
      </c>
      <c r="J71" s="37"/>
      <c r="K71" s="37">
        <f t="shared" si="4"/>
        <v>0</v>
      </c>
      <c r="L71" s="37"/>
      <c r="M71" s="37">
        <f t="shared" si="2"/>
        <v>0.6</v>
      </c>
      <c r="N71" s="40" t="s">
        <v>35</v>
      </c>
      <c r="O71" s="34">
        <f t="shared" si="6"/>
        <v>2021</v>
      </c>
      <c r="P71" s="48" t="s">
        <v>126</v>
      </c>
      <c r="Q71" s="42">
        <v>2021</v>
      </c>
    </row>
    <row r="72" spans="1:17" x14ac:dyDescent="0.25">
      <c r="A72" s="34">
        <v>65</v>
      </c>
      <c r="B72" s="39" t="s">
        <v>923</v>
      </c>
      <c r="C72" s="40" t="s">
        <v>104</v>
      </c>
      <c r="D72" s="41"/>
      <c r="E72" s="37">
        <v>0.12</v>
      </c>
      <c r="F72" s="37"/>
      <c r="G72" s="37"/>
      <c r="H72" s="37"/>
      <c r="I72" s="37">
        <f t="shared" si="3"/>
        <v>0</v>
      </c>
      <c r="J72" s="37"/>
      <c r="K72" s="37">
        <f t="shared" si="4"/>
        <v>0</v>
      </c>
      <c r="L72" s="37"/>
      <c r="M72" s="37">
        <f t="shared" si="2"/>
        <v>0.12</v>
      </c>
      <c r="N72" s="40" t="s">
        <v>22</v>
      </c>
      <c r="O72" s="34">
        <f t="shared" si="6"/>
        <v>2021</v>
      </c>
      <c r="P72" s="417" t="str">
        <f>'[2]Biểu 3'!$F$16</f>
        <v>Quyết định 138a/QĐ-UBND ngày 4 tháng 10 năm 2019 của UBND huyện Tuần Giáo về việc giao kế hoạch chuẩn bị đầu tư công trình khởi công năm 2020</v>
      </c>
      <c r="Q72" s="42">
        <v>2021</v>
      </c>
    </row>
    <row r="73" spans="1:17" x14ac:dyDescent="0.25">
      <c r="A73" s="34">
        <v>66</v>
      </c>
      <c r="B73" s="39" t="s">
        <v>926</v>
      </c>
      <c r="C73" s="40" t="s">
        <v>104</v>
      </c>
      <c r="D73" s="41"/>
      <c r="E73" s="37">
        <v>0.6</v>
      </c>
      <c r="F73" s="37"/>
      <c r="G73" s="37"/>
      <c r="H73" s="37"/>
      <c r="I73" s="37">
        <f t="shared" si="3"/>
        <v>0</v>
      </c>
      <c r="J73" s="37"/>
      <c r="K73" s="37">
        <f t="shared" si="4"/>
        <v>0</v>
      </c>
      <c r="L73" s="37"/>
      <c r="M73" s="37">
        <f t="shared" si="2"/>
        <v>0.6</v>
      </c>
      <c r="N73" s="40" t="s">
        <v>22</v>
      </c>
      <c r="O73" s="34">
        <f t="shared" si="6"/>
        <v>2021</v>
      </c>
      <c r="P73" s="417"/>
      <c r="Q73" s="42">
        <v>2021</v>
      </c>
    </row>
    <row r="74" spans="1:17" x14ac:dyDescent="0.25">
      <c r="A74" s="34">
        <v>67</v>
      </c>
      <c r="B74" s="39" t="s">
        <v>927</v>
      </c>
      <c r="C74" s="40" t="s">
        <v>104</v>
      </c>
      <c r="D74" s="41"/>
      <c r="E74" s="37">
        <v>0.3</v>
      </c>
      <c r="F74" s="37"/>
      <c r="G74" s="37"/>
      <c r="H74" s="37"/>
      <c r="I74" s="37">
        <f t="shared" si="3"/>
        <v>0</v>
      </c>
      <c r="J74" s="37"/>
      <c r="K74" s="37">
        <f t="shared" si="4"/>
        <v>0</v>
      </c>
      <c r="L74" s="37"/>
      <c r="M74" s="37">
        <f t="shared" ref="M74:M137" si="7">E74-F74-G74-H74-I74-K74</f>
        <v>0.3</v>
      </c>
      <c r="N74" s="40" t="s">
        <v>22</v>
      </c>
      <c r="O74" s="34">
        <f t="shared" si="6"/>
        <v>2021</v>
      </c>
      <c r="P74" s="417"/>
      <c r="Q74" s="42">
        <v>2021</v>
      </c>
    </row>
    <row r="75" spans="1:17" ht="78.75" x14ac:dyDescent="0.25">
      <c r="A75" s="34">
        <v>68</v>
      </c>
      <c r="B75" s="39" t="s">
        <v>127</v>
      </c>
      <c r="C75" s="40" t="s">
        <v>104</v>
      </c>
      <c r="D75" s="41"/>
      <c r="E75" s="37">
        <v>0.55000000000000004</v>
      </c>
      <c r="F75" s="37"/>
      <c r="G75" s="37"/>
      <c r="H75" s="37"/>
      <c r="I75" s="37">
        <f t="shared" si="3"/>
        <v>0</v>
      </c>
      <c r="J75" s="37"/>
      <c r="K75" s="37">
        <f t="shared" si="4"/>
        <v>0</v>
      </c>
      <c r="L75" s="37"/>
      <c r="M75" s="37">
        <f t="shared" si="7"/>
        <v>0.55000000000000004</v>
      </c>
      <c r="N75" s="40" t="s">
        <v>128</v>
      </c>
      <c r="O75" s="34">
        <f t="shared" si="6"/>
        <v>2021</v>
      </c>
      <c r="P75" s="38" t="s">
        <v>129</v>
      </c>
      <c r="Q75" s="42">
        <v>2021</v>
      </c>
    </row>
    <row r="76" spans="1:17" s="51" customFormat="1" x14ac:dyDescent="0.25">
      <c r="A76" s="34">
        <v>69</v>
      </c>
      <c r="B76" s="49" t="s">
        <v>108</v>
      </c>
      <c r="C76" s="40" t="s">
        <v>104</v>
      </c>
      <c r="D76" s="41"/>
      <c r="E76" s="37">
        <v>0.4</v>
      </c>
      <c r="F76" s="37"/>
      <c r="G76" s="37"/>
      <c r="H76" s="37"/>
      <c r="I76" s="37">
        <f t="shared" si="3"/>
        <v>0</v>
      </c>
      <c r="J76" s="37"/>
      <c r="K76" s="37">
        <f t="shared" si="4"/>
        <v>0</v>
      </c>
      <c r="L76" s="37"/>
      <c r="M76" s="37">
        <f t="shared" si="7"/>
        <v>0.4</v>
      </c>
      <c r="N76" s="50" t="s">
        <v>22</v>
      </c>
      <c r="O76" s="34" t="s">
        <v>93</v>
      </c>
      <c r="P76" s="45"/>
      <c r="Q76" s="42"/>
    </row>
    <row r="77" spans="1:17" s="51" customFormat="1" x14ac:dyDescent="0.25">
      <c r="A77" s="34">
        <v>70</v>
      </c>
      <c r="B77" s="49" t="s">
        <v>130</v>
      </c>
      <c r="C77" s="40" t="s">
        <v>104</v>
      </c>
      <c r="D77" s="41"/>
      <c r="E77" s="37">
        <v>0.5</v>
      </c>
      <c r="F77" s="37"/>
      <c r="G77" s="37"/>
      <c r="H77" s="37"/>
      <c r="I77" s="37">
        <f t="shared" si="3"/>
        <v>0</v>
      </c>
      <c r="J77" s="37"/>
      <c r="K77" s="37">
        <f t="shared" si="4"/>
        <v>0</v>
      </c>
      <c r="L77" s="37"/>
      <c r="M77" s="37">
        <f t="shared" si="7"/>
        <v>0.5</v>
      </c>
      <c r="N77" s="50" t="s">
        <v>22</v>
      </c>
      <c r="O77" s="34" t="s">
        <v>93</v>
      </c>
      <c r="P77" s="52"/>
      <c r="Q77" s="53"/>
    </row>
    <row r="78" spans="1:17" s="51" customFormat="1" x14ac:dyDescent="0.25">
      <c r="A78" s="34">
        <v>71</v>
      </c>
      <c r="B78" s="49" t="s">
        <v>1001</v>
      </c>
      <c r="C78" s="40" t="s">
        <v>104</v>
      </c>
      <c r="D78" s="41"/>
      <c r="E78" s="37">
        <v>0.5</v>
      </c>
      <c r="F78" s="37"/>
      <c r="G78" s="37"/>
      <c r="H78" s="37"/>
      <c r="I78" s="37">
        <f t="shared" si="3"/>
        <v>0</v>
      </c>
      <c r="J78" s="37"/>
      <c r="K78" s="37">
        <f t="shared" si="4"/>
        <v>0</v>
      </c>
      <c r="L78" s="37"/>
      <c r="M78" s="37">
        <f t="shared" si="7"/>
        <v>0.5</v>
      </c>
      <c r="N78" s="50" t="str">
        <f>N77</f>
        <v>Thị trấn Tuần Giáo</v>
      </c>
      <c r="O78" s="34" t="s">
        <v>93</v>
      </c>
      <c r="P78" s="52"/>
      <c r="Q78" s="53"/>
    </row>
    <row r="79" spans="1:17" s="51" customFormat="1" x14ac:dyDescent="0.25">
      <c r="A79" s="34">
        <v>72</v>
      </c>
      <c r="B79" s="42" t="s">
        <v>131</v>
      </c>
      <c r="C79" s="40" t="s">
        <v>104</v>
      </c>
      <c r="D79" s="41"/>
      <c r="E79" s="37">
        <f>9.5*1200/10000</f>
        <v>1.1399999999999999</v>
      </c>
      <c r="F79" s="37"/>
      <c r="G79" s="37"/>
      <c r="H79" s="37"/>
      <c r="I79" s="37">
        <f t="shared" si="3"/>
        <v>0</v>
      </c>
      <c r="J79" s="37"/>
      <c r="K79" s="37">
        <f t="shared" si="4"/>
        <v>0</v>
      </c>
      <c r="L79" s="37"/>
      <c r="M79" s="37">
        <f t="shared" si="7"/>
        <v>1.1399999999999999</v>
      </c>
      <c r="N79" s="50" t="s">
        <v>22</v>
      </c>
      <c r="O79" s="34" t="s">
        <v>93</v>
      </c>
      <c r="P79" s="52"/>
      <c r="Q79" s="53"/>
    </row>
    <row r="80" spans="1:17" s="51" customFormat="1" x14ac:dyDescent="0.25">
      <c r="A80" s="34">
        <v>73</v>
      </c>
      <c r="B80" s="54" t="s">
        <v>1002</v>
      </c>
      <c r="C80" s="40" t="s">
        <v>104</v>
      </c>
      <c r="D80" s="41"/>
      <c r="E80" s="37">
        <v>0.5</v>
      </c>
      <c r="F80" s="37"/>
      <c r="G80" s="37"/>
      <c r="H80" s="37"/>
      <c r="I80" s="37">
        <f t="shared" ref="I80:I143" si="8">J80</f>
        <v>0</v>
      </c>
      <c r="J80" s="37"/>
      <c r="K80" s="37">
        <f t="shared" ref="K80:K143" si="9">L80</f>
        <v>0</v>
      </c>
      <c r="L80" s="37"/>
      <c r="M80" s="37">
        <f t="shared" si="7"/>
        <v>0.5</v>
      </c>
      <c r="N80" s="50" t="s">
        <v>22</v>
      </c>
      <c r="O80" s="34" t="s">
        <v>93</v>
      </c>
      <c r="P80" s="52"/>
      <c r="Q80" s="53"/>
    </row>
    <row r="81" spans="1:17" s="51" customFormat="1" ht="31.5" x14ac:dyDescent="0.25">
      <c r="A81" s="34">
        <v>74</v>
      </c>
      <c r="B81" s="54" t="s">
        <v>1003</v>
      </c>
      <c r="C81" s="40" t="s">
        <v>104</v>
      </c>
      <c r="D81" s="41"/>
      <c r="E81" s="37">
        <v>0.5</v>
      </c>
      <c r="F81" s="37"/>
      <c r="G81" s="37"/>
      <c r="H81" s="37"/>
      <c r="I81" s="37">
        <f t="shared" si="8"/>
        <v>0</v>
      </c>
      <c r="J81" s="37"/>
      <c r="K81" s="37">
        <f t="shared" si="9"/>
        <v>0</v>
      </c>
      <c r="L81" s="37"/>
      <c r="M81" s="37">
        <f t="shared" si="7"/>
        <v>0.5</v>
      </c>
      <c r="N81" s="50" t="s">
        <v>22</v>
      </c>
      <c r="O81" s="34" t="s">
        <v>93</v>
      </c>
      <c r="P81" s="52"/>
      <c r="Q81" s="53"/>
    </row>
    <row r="82" spans="1:17" s="51" customFormat="1" ht="31.5" x14ac:dyDescent="0.25">
      <c r="A82" s="34">
        <v>75</v>
      </c>
      <c r="B82" s="49" t="s">
        <v>132</v>
      </c>
      <c r="C82" s="40" t="s">
        <v>104</v>
      </c>
      <c r="D82" s="41"/>
      <c r="E82" s="37">
        <v>1</v>
      </c>
      <c r="F82" s="37"/>
      <c r="G82" s="37"/>
      <c r="H82" s="37"/>
      <c r="I82" s="37">
        <f t="shared" si="8"/>
        <v>0</v>
      </c>
      <c r="J82" s="37"/>
      <c r="K82" s="37">
        <f t="shared" si="9"/>
        <v>0</v>
      </c>
      <c r="L82" s="37"/>
      <c r="M82" s="37">
        <f t="shared" si="7"/>
        <v>1</v>
      </c>
      <c r="N82" s="50" t="s">
        <v>22</v>
      </c>
      <c r="O82" s="34" t="s">
        <v>93</v>
      </c>
      <c r="P82" s="52"/>
      <c r="Q82" s="53"/>
    </row>
    <row r="83" spans="1:17" s="51" customFormat="1" x14ac:dyDescent="0.25">
      <c r="A83" s="34">
        <v>76</v>
      </c>
      <c r="B83" s="49" t="s">
        <v>133</v>
      </c>
      <c r="C83" s="40" t="s">
        <v>104</v>
      </c>
      <c r="D83" s="41"/>
      <c r="E83" s="37">
        <v>1.5</v>
      </c>
      <c r="F83" s="37"/>
      <c r="G83" s="37"/>
      <c r="H83" s="37"/>
      <c r="I83" s="37">
        <f t="shared" si="8"/>
        <v>0</v>
      </c>
      <c r="J83" s="37"/>
      <c r="K83" s="37">
        <f t="shared" si="9"/>
        <v>0</v>
      </c>
      <c r="L83" s="37"/>
      <c r="M83" s="37">
        <f t="shared" si="7"/>
        <v>1.5</v>
      </c>
      <c r="N83" s="50" t="s">
        <v>22</v>
      </c>
      <c r="O83" s="34" t="s">
        <v>93</v>
      </c>
      <c r="P83" s="52"/>
      <c r="Q83" s="53"/>
    </row>
    <row r="84" spans="1:17" s="51" customFormat="1" x14ac:dyDescent="0.25">
      <c r="A84" s="34">
        <v>77</v>
      </c>
      <c r="B84" s="49" t="s">
        <v>1004</v>
      </c>
      <c r="C84" s="40" t="s">
        <v>104</v>
      </c>
      <c r="D84" s="41"/>
      <c r="E84" s="37">
        <v>1</v>
      </c>
      <c r="F84" s="37"/>
      <c r="G84" s="37"/>
      <c r="H84" s="37"/>
      <c r="I84" s="37">
        <f t="shared" si="8"/>
        <v>0</v>
      </c>
      <c r="J84" s="37"/>
      <c r="K84" s="37">
        <f t="shared" si="9"/>
        <v>0</v>
      </c>
      <c r="L84" s="37"/>
      <c r="M84" s="37">
        <f t="shared" si="7"/>
        <v>1</v>
      </c>
      <c r="N84" s="50" t="str">
        <f>N83</f>
        <v>Thị trấn Tuần Giáo</v>
      </c>
      <c r="O84" s="34" t="s">
        <v>93</v>
      </c>
      <c r="P84" s="52"/>
      <c r="Q84" s="53"/>
    </row>
    <row r="85" spans="1:17" s="51" customFormat="1" x14ac:dyDescent="0.25">
      <c r="A85" s="34">
        <v>78</v>
      </c>
      <c r="B85" s="49" t="s">
        <v>134</v>
      </c>
      <c r="C85" s="40" t="s">
        <v>104</v>
      </c>
      <c r="D85" s="41"/>
      <c r="E85" s="55">
        <v>0.3</v>
      </c>
      <c r="F85" s="55"/>
      <c r="G85" s="55"/>
      <c r="H85" s="37"/>
      <c r="I85" s="37">
        <f t="shared" si="8"/>
        <v>0</v>
      </c>
      <c r="J85" s="37"/>
      <c r="K85" s="37">
        <f t="shared" si="9"/>
        <v>0</v>
      </c>
      <c r="L85" s="37"/>
      <c r="M85" s="37">
        <f t="shared" si="7"/>
        <v>0.3</v>
      </c>
      <c r="N85" s="56" t="s">
        <v>28</v>
      </c>
      <c r="O85" s="34" t="s">
        <v>93</v>
      </c>
      <c r="P85" s="52"/>
      <c r="Q85" s="53"/>
    </row>
    <row r="86" spans="1:17" s="51" customFormat="1" x14ac:dyDescent="0.25">
      <c r="A86" s="34">
        <v>79</v>
      </c>
      <c r="B86" s="49" t="s">
        <v>135</v>
      </c>
      <c r="C86" s="40" t="s">
        <v>104</v>
      </c>
      <c r="D86" s="41"/>
      <c r="E86" s="57">
        <v>0.5</v>
      </c>
      <c r="F86" s="57"/>
      <c r="G86" s="57"/>
      <c r="H86" s="37"/>
      <c r="I86" s="37">
        <f t="shared" si="8"/>
        <v>0</v>
      </c>
      <c r="J86" s="37"/>
      <c r="K86" s="37">
        <f t="shared" si="9"/>
        <v>0</v>
      </c>
      <c r="L86" s="37"/>
      <c r="M86" s="37">
        <f t="shared" si="7"/>
        <v>0.5</v>
      </c>
      <c r="N86" s="50" t="s">
        <v>28</v>
      </c>
      <c r="O86" s="34" t="s">
        <v>93</v>
      </c>
      <c r="P86" s="52"/>
      <c r="Q86" s="53"/>
    </row>
    <row r="87" spans="1:17" s="51" customFormat="1" x14ac:dyDescent="0.25">
      <c r="A87" s="34">
        <v>80</v>
      </c>
      <c r="B87" s="42" t="s">
        <v>136</v>
      </c>
      <c r="C87" s="40" t="s">
        <v>104</v>
      </c>
      <c r="D87" s="41"/>
      <c r="E87" s="37">
        <v>0.05</v>
      </c>
      <c r="F87" s="37"/>
      <c r="G87" s="37"/>
      <c r="H87" s="37"/>
      <c r="I87" s="37">
        <f t="shared" si="8"/>
        <v>0</v>
      </c>
      <c r="J87" s="37"/>
      <c r="K87" s="37">
        <f t="shared" si="9"/>
        <v>0</v>
      </c>
      <c r="L87" s="37"/>
      <c r="M87" s="37">
        <f t="shared" si="7"/>
        <v>0.05</v>
      </c>
      <c r="N87" s="56" t="s">
        <v>137</v>
      </c>
      <c r="O87" s="34" t="s">
        <v>93</v>
      </c>
      <c r="P87" s="52"/>
      <c r="Q87" s="53"/>
    </row>
    <row r="88" spans="1:17" s="51" customFormat="1" x14ac:dyDescent="0.25">
      <c r="A88" s="34">
        <v>81</v>
      </c>
      <c r="B88" s="49" t="s">
        <v>138</v>
      </c>
      <c r="C88" s="40" t="s">
        <v>104</v>
      </c>
      <c r="D88" s="41"/>
      <c r="E88" s="37">
        <v>0.15</v>
      </c>
      <c r="F88" s="37"/>
      <c r="G88" s="37"/>
      <c r="H88" s="37"/>
      <c r="I88" s="37">
        <f t="shared" si="8"/>
        <v>0</v>
      </c>
      <c r="J88" s="37"/>
      <c r="K88" s="37">
        <f t="shared" si="9"/>
        <v>0</v>
      </c>
      <c r="L88" s="37"/>
      <c r="M88" s="37">
        <f t="shared" si="7"/>
        <v>0.15</v>
      </c>
      <c r="N88" s="56" t="s">
        <v>137</v>
      </c>
      <c r="O88" s="34" t="s">
        <v>93</v>
      </c>
      <c r="P88" s="52"/>
      <c r="Q88" s="53"/>
    </row>
    <row r="89" spans="1:17" s="51" customFormat="1" x14ac:dyDescent="0.25">
      <c r="A89" s="34">
        <v>82</v>
      </c>
      <c r="B89" s="42" t="s">
        <v>139</v>
      </c>
      <c r="C89" s="40" t="s">
        <v>104</v>
      </c>
      <c r="D89" s="41"/>
      <c r="E89" s="55">
        <v>0.15</v>
      </c>
      <c r="F89" s="37"/>
      <c r="G89" s="37"/>
      <c r="H89" s="37"/>
      <c r="I89" s="37">
        <f t="shared" si="8"/>
        <v>0</v>
      </c>
      <c r="J89" s="37"/>
      <c r="K89" s="37">
        <f t="shared" si="9"/>
        <v>0</v>
      </c>
      <c r="L89" s="37"/>
      <c r="M89" s="37">
        <f t="shared" si="7"/>
        <v>0.15</v>
      </c>
      <c r="N89" s="56" t="s">
        <v>128</v>
      </c>
      <c r="O89" s="34" t="s">
        <v>93</v>
      </c>
      <c r="P89" s="52"/>
      <c r="Q89" s="53"/>
    </row>
    <row r="90" spans="1:17" s="51" customFormat="1" x14ac:dyDescent="0.25">
      <c r="A90" s="34">
        <v>83</v>
      </c>
      <c r="B90" s="42" t="s">
        <v>140</v>
      </c>
      <c r="C90" s="40" t="s">
        <v>104</v>
      </c>
      <c r="D90" s="41"/>
      <c r="E90" s="55">
        <v>0.15</v>
      </c>
      <c r="F90" s="37"/>
      <c r="G90" s="37"/>
      <c r="H90" s="37"/>
      <c r="I90" s="37">
        <f t="shared" si="8"/>
        <v>0</v>
      </c>
      <c r="J90" s="37"/>
      <c r="K90" s="37">
        <f t="shared" si="9"/>
        <v>0</v>
      </c>
      <c r="L90" s="37"/>
      <c r="M90" s="37">
        <f t="shared" si="7"/>
        <v>0.15</v>
      </c>
      <c r="N90" s="56" t="s">
        <v>128</v>
      </c>
      <c r="O90" s="34" t="s">
        <v>93</v>
      </c>
      <c r="P90" s="52"/>
      <c r="Q90" s="53"/>
    </row>
    <row r="91" spans="1:17" s="51" customFormat="1" ht="31.5" x14ac:dyDescent="0.25">
      <c r="A91" s="34">
        <v>84</v>
      </c>
      <c r="B91" s="42" t="s">
        <v>141</v>
      </c>
      <c r="C91" s="40" t="s">
        <v>142</v>
      </c>
      <c r="D91" s="41"/>
      <c r="E91" s="55">
        <v>0.2</v>
      </c>
      <c r="F91" s="37"/>
      <c r="G91" s="37"/>
      <c r="H91" s="37"/>
      <c r="I91" s="37">
        <f t="shared" si="8"/>
        <v>0</v>
      </c>
      <c r="J91" s="37"/>
      <c r="K91" s="37">
        <f t="shared" si="9"/>
        <v>0</v>
      </c>
      <c r="L91" s="37"/>
      <c r="M91" s="37">
        <f t="shared" si="7"/>
        <v>0.2</v>
      </c>
      <c r="N91" s="56" t="s">
        <v>128</v>
      </c>
      <c r="O91" s="34" t="s">
        <v>93</v>
      </c>
      <c r="P91" s="52"/>
      <c r="Q91" s="53"/>
    </row>
    <row r="92" spans="1:17" s="51" customFormat="1" x14ac:dyDescent="0.25">
      <c r="A92" s="34">
        <v>85</v>
      </c>
      <c r="B92" s="42" t="s">
        <v>106</v>
      </c>
      <c r="C92" s="40" t="s">
        <v>104</v>
      </c>
      <c r="D92" s="41"/>
      <c r="E92" s="37">
        <v>0.2</v>
      </c>
      <c r="F92" s="37"/>
      <c r="G92" s="37"/>
      <c r="H92" s="37"/>
      <c r="I92" s="37">
        <f t="shared" si="8"/>
        <v>0</v>
      </c>
      <c r="J92" s="37"/>
      <c r="K92" s="37">
        <f t="shared" si="9"/>
        <v>0</v>
      </c>
      <c r="L92" s="37"/>
      <c r="M92" s="37">
        <f t="shared" si="7"/>
        <v>0.2</v>
      </c>
      <c r="N92" s="56" t="s">
        <v>17</v>
      </c>
      <c r="O92" s="34" t="s">
        <v>93</v>
      </c>
      <c r="P92" s="52"/>
      <c r="Q92" s="53"/>
    </row>
    <row r="93" spans="1:17" s="51" customFormat="1" x14ac:dyDescent="0.25">
      <c r="A93" s="34">
        <v>86</v>
      </c>
      <c r="B93" s="42" t="s">
        <v>143</v>
      </c>
      <c r="C93" s="40" t="s">
        <v>104</v>
      </c>
      <c r="D93" s="41"/>
      <c r="E93" s="55">
        <v>0.15</v>
      </c>
      <c r="F93" s="37"/>
      <c r="G93" s="37"/>
      <c r="H93" s="37"/>
      <c r="I93" s="37">
        <f t="shared" si="8"/>
        <v>0</v>
      </c>
      <c r="J93" s="37"/>
      <c r="K93" s="37">
        <f t="shared" si="9"/>
        <v>0</v>
      </c>
      <c r="L93" s="37"/>
      <c r="M93" s="37">
        <f t="shared" si="7"/>
        <v>0.15</v>
      </c>
      <c r="N93" s="56" t="s">
        <v>144</v>
      </c>
      <c r="O93" s="34" t="s">
        <v>93</v>
      </c>
      <c r="P93" s="52"/>
      <c r="Q93" s="53"/>
    </row>
    <row r="94" spans="1:17" s="51" customFormat="1" x14ac:dyDescent="0.25">
      <c r="A94" s="34">
        <v>87</v>
      </c>
      <c r="B94" s="49" t="s">
        <v>145</v>
      </c>
      <c r="C94" s="40" t="s">
        <v>104</v>
      </c>
      <c r="D94" s="41"/>
      <c r="E94" s="55">
        <v>0.15</v>
      </c>
      <c r="F94" s="37"/>
      <c r="G94" s="37"/>
      <c r="H94" s="37"/>
      <c r="I94" s="37">
        <f t="shared" si="8"/>
        <v>0</v>
      </c>
      <c r="J94" s="37"/>
      <c r="K94" s="37">
        <f t="shared" si="9"/>
        <v>0</v>
      </c>
      <c r="L94" s="37"/>
      <c r="M94" s="37">
        <f t="shared" si="7"/>
        <v>0.15</v>
      </c>
      <c r="N94" s="56" t="s">
        <v>144</v>
      </c>
      <c r="O94" s="34" t="s">
        <v>93</v>
      </c>
      <c r="P94" s="52"/>
      <c r="Q94" s="53"/>
    </row>
    <row r="95" spans="1:17" x14ac:dyDescent="0.25">
      <c r="A95" s="34">
        <v>88</v>
      </c>
      <c r="B95" s="49" t="s">
        <v>146</v>
      </c>
      <c r="C95" s="40" t="s">
        <v>104</v>
      </c>
      <c r="D95" s="41"/>
      <c r="E95" s="37">
        <v>8.4</v>
      </c>
      <c r="F95" s="44"/>
      <c r="G95" s="44"/>
      <c r="H95" s="44"/>
      <c r="I95" s="37">
        <f t="shared" si="8"/>
        <v>0</v>
      </c>
      <c r="J95" s="44"/>
      <c r="K95" s="37">
        <f t="shared" si="9"/>
        <v>0</v>
      </c>
      <c r="L95" s="44"/>
      <c r="M95" s="37">
        <f t="shared" si="7"/>
        <v>8.4</v>
      </c>
      <c r="N95" s="50" t="s">
        <v>53</v>
      </c>
      <c r="O95" s="34" t="s">
        <v>93</v>
      </c>
      <c r="P95" s="58"/>
      <c r="Q95" s="59"/>
    </row>
    <row r="96" spans="1:17" x14ac:dyDescent="0.25">
      <c r="A96" s="34">
        <v>89</v>
      </c>
      <c r="B96" s="49" t="s">
        <v>147</v>
      </c>
      <c r="C96" s="40" t="s">
        <v>104</v>
      </c>
      <c r="D96" s="41"/>
      <c r="E96" s="44">
        <v>0.2</v>
      </c>
      <c r="F96" s="44"/>
      <c r="G96" s="44"/>
      <c r="H96" s="44"/>
      <c r="I96" s="37">
        <f t="shared" si="8"/>
        <v>0</v>
      </c>
      <c r="J96" s="60"/>
      <c r="K96" s="37">
        <f t="shared" si="9"/>
        <v>0</v>
      </c>
      <c r="L96" s="44"/>
      <c r="M96" s="37">
        <f t="shared" si="7"/>
        <v>0.2</v>
      </c>
      <c r="N96" s="56" t="s">
        <v>98</v>
      </c>
      <c r="O96" s="34" t="s">
        <v>93</v>
      </c>
      <c r="P96" s="58"/>
      <c r="Q96" s="59"/>
    </row>
    <row r="97" spans="1:17" ht="31.5" x14ac:dyDescent="0.25">
      <c r="A97" s="34">
        <v>90</v>
      </c>
      <c r="B97" s="61" t="s">
        <v>148</v>
      </c>
      <c r="C97" s="40" t="s">
        <v>149</v>
      </c>
      <c r="D97" s="41"/>
      <c r="E97" s="62">
        <v>50</v>
      </c>
      <c r="F97" s="60"/>
      <c r="G97" s="60"/>
      <c r="H97" s="60"/>
      <c r="I97" s="37">
        <f t="shared" si="8"/>
        <v>0</v>
      </c>
      <c r="J97" s="44"/>
      <c r="K97" s="37">
        <f t="shared" si="9"/>
        <v>0</v>
      </c>
      <c r="L97" s="44"/>
      <c r="M97" s="37">
        <f t="shared" si="7"/>
        <v>50</v>
      </c>
      <c r="N97" s="56" t="s">
        <v>98</v>
      </c>
      <c r="O97" s="34" t="s">
        <v>93</v>
      </c>
      <c r="P97" s="58"/>
      <c r="Q97" s="59"/>
    </row>
    <row r="98" spans="1:17" x14ac:dyDescent="0.25">
      <c r="A98" s="34">
        <v>91</v>
      </c>
      <c r="B98" s="61" t="s">
        <v>150</v>
      </c>
      <c r="C98" s="40"/>
      <c r="D98" s="41"/>
      <c r="E98" s="62">
        <v>10</v>
      </c>
      <c r="F98" s="44"/>
      <c r="G98" s="44"/>
      <c r="H98" s="44"/>
      <c r="I98" s="37">
        <f t="shared" si="8"/>
        <v>0</v>
      </c>
      <c r="J98" s="44"/>
      <c r="K98" s="37">
        <f t="shared" si="9"/>
        <v>0</v>
      </c>
      <c r="L98" s="44"/>
      <c r="M98" s="37">
        <f t="shared" si="7"/>
        <v>10</v>
      </c>
      <c r="N98" s="56" t="s">
        <v>98</v>
      </c>
      <c r="O98" s="34" t="s">
        <v>93</v>
      </c>
      <c r="P98" s="58"/>
      <c r="Q98" s="59"/>
    </row>
    <row r="99" spans="1:17" ht="31.5" x14ac:dyDescent="0.25">
      <c r="A99" s="34">
        <v>92</v>
      </c>
      <c r="B99" s="61" t="s">
        <v>151</v>
      </c>
      <c r="C99" s="40" t="s">
        <v>149</v>
      </c>
      <c r="D99" s="41"/>
      <c r="E99" s="62">
        <v>0.24</v>
      </c>
      <c r="F99" s="44"/>
      <c r="G99" s="44"/>
      <c r="H99" s="44"/>
      <c r="I99" s="37">
        <f t="shared" si="8"/>
        <v>0</v>
      </c>
      <c r="J99" s="44"/>
      <c r="K99" s="37">
        <f t="shared" si="9"/>
        <v>0</v>
      </c>
      <c r="L99" s="44"/>
      <c r="M99" s="37">
        <f t="shared" si="7"/>
        <v>0.24</v>
      </c>
      <c r="N99" s="56" t="s">
        <v>98</v>
      </c>
      <c r="O99" s="34" t="s">
        <v>93</v>
      </c>
      <c r="P99" s="58"/>
      <c r="Q99" s="59"/>
    </row>
    <row r="100" spans="1:17" ht="31.5" x14ac:dyDescent="0.25">
      <c r="A100" s="34">
        <v>93</v>
      </c>
      <c r="B100" s="61" t="s">
        <v>152</v>
      </c>
      <c r="C100" s="40" t="s">
        <v>149</v>
      </c>
      <c r="D100" s="41"/>
      <c r="E100" s="62">
        <v>15</v>
      </c>
      <c r="F100" s="44"/>
      <c r="G100" s="44"/>
      <c r="H100" s="44"/>
      <c r="I100" s="37">
        <f t="shared" si="8"/>
        <v>0</v>
      </c>
      <c r="J100" s="44"/>
      <c r="K100" s="37">
        <f t="shared" si="9"/>
        <v>0</v>
      </c>
      <c r="L100" s="44"/>
      <c r="M100" s="37">
        <f t="shared" si="7"/>
        <v>15</v>
      </c>
      <c r="N100" s="56" t="s">
        <v>98</v>
      </c>
      <c r="O100" s="34" t="s">
        <v>93</v>
      </c>
      <c r="P100" s="58"/>
      <c r="Q100" s="59"/>
    </row>
    <row r="101" spans="1:17" ht="31.5" x14ac:dyDescent="0.25">
      <c r="A101" s="34">
        <v>94</v>
      </c>
      <c r="B101" s="61" t="s">
        <v>153</v>
      </c>
      <c r="C101" s="40" t="s">
        <v>149</v>
      </c>
      <c r="D101" s="41"/>
      <c r="E101" s="62">
        <v>0.05</v>
      </c>
      <c r="F101" s="44"/>
      <c r="G101" s="62">
        <v>0.05</v>
      </c>
      <c r="H101" s="44"/>
      <c r="I101" s="37">
        <f t="shared" si="8"/>
        <v>0</v>
      </c>
      <c r="J101" s="44"/>
      <c r="K101" s="37">
        <f t="shared" si="9"/>
        <v>0</v>
      </c>
      <c r="L101" s="44"/>
      <c r="M101" s="37">
        <f t="shared" si="7"/>
        <v>0</v>
      </c>
      <c r="N101" s="56" t="s">
        <v>98</v>
      </c>
      <c r="O101" s="34" t="s">
        <v>93</v>
      </c>
      <c r="P101" s="58"/>
      <c r="Q101" s="59"/>
    </row>
    <row r="102" spans="1:17" ht="31.5" x14ac:dyDescent="0.25">
      <c r="A102" s="34">
        <v>95</v>
      </c>
      <c r="B102" s="61" t="s">
        <v>154</v>
      </c>
      <c r="C102" s="40" t="s">
        <v>149</v>
      </c>
      <c r="D102" s="41"/>
      <c r="E102" s="62">
        <v>0.05</v>
      </c>
      <c r="F102" s="44"/>
      <c r="G102" s="44"/>
      <c r="H102" s="44"/>
      <c r="I102" s="37">
        <f t="shared" si="8"/>
        <v>0</v>
      </c>
      <c r="J102" s="44"/>
      <c r="K102" s="37">
        <f t="shared" si="9"/>
        <v>0</v>
      </c>
      <c r="L102" s="44"/>
      <c r="M102" s="37">
        <f t="shared" si="7"/>
        <v>0.05</v>
      </c>
      <c r="N102" s="56" t="s">
        <v>98</v>
      </c>
      <c r="O102" s="34" t="s">
        <v>93</v>
      </c>
      <c r="P102" s="58"/>
      <c r="Q102" s="59"/>
    </row>
    <row r="103" spans="1:17" ht="31.5" x14ac:dyDescent="0.25">
      <c r="A103" s="34">
        <v>96</v>
      </c>
      <c r="B103" s="61" t="s">
        <v>155</v>
      </c>
      <c r="C103" s="40" t="s">
        <v>149</v>
      </c>
      <c r="D103" s="41"/>
      <c r="E103" s="62">
        <v>0.05</v>
      </c>
      <c r="F103" s="44"/>
      <c r="G103" s="44"/>
      <c r="H103" s="44"/>
      <c r="I103" s="37">
        <f t="shared" si="8"/>
        <v>0</v>
      </c>
      <c r="J103" s="44"/>
      <c r="K103" s="37">
        <f t="shared" si="9"/>
        <v>0</v>
      </c>
      <c r="L103" s="44"/>
      <c r="M103" s="37">
        <f t="shared" si="7"/>
        <v>0.05</v>
      </c>
      <c r="N103" s="56" t="s">
        <v>98</v>
      </c>
      <c r="O103" s="34" t="s">
        <v>93</v>
      </c>
      <c r="P103" s="58"/>
      <c r="Q103" s="59"/>
    </row>
    <row r="104" spans="1:17" ht="31.5" x14ac:dyDescent="0.25">
      <c r="A104" s="34">
        <v>97</v>
      </c>
      <c r="B104" s="61" t="s">
        <v>156</v>
      </c>
      <c r="C104" s="40" t="s">
        <v>149</v>
      </c>
      <c r="D104" s="41"/>
      <c r="E104" s="62">
        <v>15</v>
      </c>
      <c r="F104" s="44"/>
      <c r="G104" s="44"/>
      <c r="H104" s="62">
        <v>15</v>
      </c>
      <c r="I104" s="37">
        <f t="shared" si="8"/>
        <v>0</v>
      </c>
      <c r="J104" s="62"/>
      <c r="K104" s="37">
        <f t="shared" si="9"/>
        <v>0</v>
      </c>
      <c r="L104" s="44"/>
      <c r="M104" s="37">
        <f t="shared" si="7"/>
        <v>0</v>
      </c>
      <c r="N104" s="56" t="s">
        <v>98</v>
      </c>
      <c r="O104" s="34" t="s">
        <v>93</v>
      </c>
      <c r="P104" s="58"/>
      <c r="Q104" s="59"/>
    </row>
    <row r="105" spans="1:17" ht="31.5" x14ac:dyDescent="0.25">
      <c r="A105" s="34">
        <v>98</v>
      </c>
      <c r="B105" s="61" t="s">
        <v>157</v>
      </c>
      <c r="C105" s="40" t="s">
        <v>149</v>
      </c>
      <c r="D105" s="41"/>
      <c r="E105" s="62">
        <v>1.5</v>
      </c>
      <c r="F105" s="44"/>
      <c r="G105" s="44"/>
      <c r="H105" s="44"/>
      <c r="I105" s="37">
        <f t="shared" si="8"/>
        <v>1.5</v>
      </c>
      <c r="J105" s="62">
        <v>1.5</v>
      </c>
      <c r="K105" s="37">
        <f t="shared" si="9"/>
        <v>0</v>
      </c>
      <c r="L105" s="44"/>
      <c r="M105" s="37">
        <f t="shared" si="7"/>
        <v>0</v>
      </c>
      <c r="N105" s="56" t="s">
        <v>98</v>
      </c>
      <c r="O105" s="34" t="s">
        <v>93</v>
      </c>
      <c r="P105" s="58"/>
      <c r="Q105" s="59"/>
    </row>
    <row r="106" spans="1:17" ht="31.5" x14ac:dyDescent="0.25">
      <c r="A106" s="34">
        <v>99</v>
      </c>
      <c r="B106" s="61" t="s">
        <v>158</v>
      </c>
      <c r="C106" s="40" t="s">
        <v>149</v>
      </c>
      <c r="D106" s="41"/>
      <c r="E106" s="62">
        <v>0.1</v>
      </c>
      <c r="F106" s="44"/>
      <c r="G106" s="44"/>
      <c r="H106" s="44"/>
      <c r="I106" s="37">
        <f t="shared" si="8"/>
        <v>0</v>
      </c>
      <c r="J106" s="44"/>
      <c r="K106" s="37">
        <f t="shared" si="9"/>
        <v>0</v>
      </c>
      <c r="L106" s="44"/>
      <c r="M106" s="37">
        <f t="shared" si="7"/>
        <v>0.1</v>
      </c>
      <c r="N106" s="56" t="s">
        <v>98</v>
      </c>
      <c r="O106" s="34" t="s">
        <v>93</v>
      </c>
      <c r="P106" s="58"/>
      <c r="Q106" s="59"/>
    </row>
    <row r="107" spans="1:17" ht="31.5" x14ac:dyDescent="0.25">
      <c r="A107" s="34">
        <v>100</v>
      </c>
      <c r="B107" s="61" t="s">
        <v>159</v>
      </c>
      <c r="C107" s="40" t="s">
        <v>149</v>
      </c>
      <c r="D107" s="41"/>
      <c r="E107" s="62">
        <v>0.3</v>
      </c>
      <c r="F107" s="44"/>
      <c r="G107" s="44"/>
      <c r="H107" s="44"/>
      <c r="I107" s="37">
        <f t="shared" si="8"/>
        <v>0</v>
      </c>
      <c r="J107" s="44"/>
      <c r="K107" s="37">
        <f t="shared" si="9"/>
        <v>0</v>
      </c>
      <c r="L107" s="44"/>
      <c r="M107" s="37">
        <f t="shared" si="7"/>
        <v>0.3</v>
      </c>
      <c r="N107" s="56" t="s">
        <v>98</v>
      </c>
      <c r="O107" s="34" t="s">
        <v>93</v>
      </c>
      <c r="P107" s="58"/>
      <c r="Q107" s="59"/>
    </row>
    <row r="108" spans="1:17" ht="31.5" x14ac:dyDescent="0.25">
      <c r="A108" s="34">
        <v>101</v>
      </c>
      <c r="B108" s="61" t="s">
        <v>160</v>
      </c>
      <c r="C108" s="40" t="s">
        <v>149</v>
      </c>
      <c r="D108" s="41"/>
      <c r="E108" s="62">
        <v>3.6</v>
      </c>
      <c r="F108" s="44"/>
      <c r="G108" s="44"/>
      <c r="H108" s="44"/>
      <c r="I108" s="37">
        <f t="shared" si="8"/>
        <v>0</v>
      </c>
      <c r="J108" s="44"/>
      <c r="K108" s="37">
        <f t="shared" si="9"/>
        <v>0</v>
      </c>
      <c r="L108" s="44"/>
      <c r="M108" s="37">
        <f t="shared" si="7"/>
        <v>3.6</v>
      </c>
      <c r="N108" s="56" t="s">
        <v>98</v>
      </c>
      <c r="O108" s="34" t="s">
        <v>93</v>
      </c>
      <c r="P108" s="58"/>
      <c r="Q108" s="59"/>
    </row>
    <row r="109" spans="1:17" ht="31.5" x14ac:dyDescent="0.25">
      <c r="A109" s="34">
        <v>102</v>
      </c>
      <c r="B109" s="61" t="s">
        <v>161</v>
      </c>
      <c r="C109" s="40" t="s">
        <v>149</v>
      </c>
      <c r="D109" s="41"/>
      <c r="E109" s="62">
        <v>0.6</v>
      </c>
      <c r="F109" s="44"/>
      <c r="G109" s="44"/>
      <c r="H109" s="44"/>
      <c r="I109" s="37">
        <f t="shared" si="8"/>
        <v>0</v>
      </c>
      <c r="J109" s="44"/>
      <c r="K109" s="37">
        <f t="shared" si="9"/>
        <v>0</v>
      </c>
      <c r="L109" s="44"/>
      <c r="M109" s="37">
        <f t="shared" si="7"/>
        <v>0.6</v>
      </c>
      <c r="N109" s="56" t="s">
        <v>98</v>
      </c>
      <c r="O109" s="34" t="s">
        <v>93</v>
      </c>
      <c r="P109" s="58"/>
      <c r="Q109" s="59"/>
    </row>
    <row r="110" spans="1:17" ht="31.5" x14ac:dyDescent="0.25">
      <c r="A110" s="34">
        <v>103</v>
      </c>
      <c r="B110" s="61" t="s">
        <v>162</v>
      </c>
      <c r="C110" s="40" t="s">
        <v>149</v>
      </c>
      <c r="D110" s="41"/>
      <c r="E110" s="62">
        <v>0.5</v>
      </c>
      <c r="F110" s="44"/>
      <c r="G110" s="44"/>
      <c r="H110" s="44"/>
      <c r="I110" s="37">
        <f t="shared" si="8"/>
        <v>0</v>
      </c>
      <c r="J110" s="44"/>
      <c r="K110" s="37">
        <f t="shared" si="9"/>
        <v>0</v>
      </c>
      <c r="L110" s="44"/>
      <c r="M110" s="37">
        <f t="shared" si="7"/>
        <v>0.5</v>
      </c>
      <c r="N110" s="56" t="s">
        <v>98</v>
      </c>
      <c r="O110" s="34" t="s">
        <v>93</v>
      </c>
      <c r="P110" s="58"/>
      <c r="Q110" s="59"/>
    </row>
    <row r="111" spans="1:17" ht="31.5" x14ac:dyDescent="0.25">
      <c r="A111" s="34">
        <v>104</v>
      </c>
      <c r="B111" s="61" t="s">
        <v>163</v>
      </c>
      <c r="C111" s="40" t="s">
        <v>149</v>
      </c>
      <c r="D111" s="41"/>
      <c r="E111" s="62">
        <v>0.15</v>
      </c>
      <c r="F111" s="44"/>
      <c r="G111" s="44"/>
      <c r="H111" s="44"/>
      <c r="I111" s="37">
        <f t="shared" si="8"/>
        <v>0</v>
      </c>
      <c r="J111" s="44"/>
      <c r="K111" s="37">
        <f t="shared" si="9"/>
        <v>0</v>
      </c>
      <c r="L111" s="44"/>
      <c r="M111" s="37">
        <f t="shared" si="7"/>
        <v>0.15</v>
      </c>
      <c r="N111" s="56" t="s">
        <v>98</v>
      </c>
      <c r="O111" s="34" t="s">
        <v>93</v>
      </c>
      <c r="P111" s="58"/>
      <c r="Q111" s="59"/>
    </row>
    <row r="112" spans="1:17" ht="31.5" x14ac:dyDescent="0.25">
      <c r="A112" s="34">
        <v>105</v>
      </c>
      <c r="B112" s="61" t="s">
        <v>164</v>
      </c>
      <c r="C112" s="40" t="s">
        <v>149</v>
      </c>
      <c r="D112" s="41"/>
      <c r="E112" s="62">
        <v>0.25</v>
      </c>
      <c r="F112" s="44"/>
      <c r="G112" s="44"/>
      <c r="H112" s="44"/>
      <c r="I112" s="37">
        <f t="shared" si="8"/>
        <v>0</v>
      </c>
      <c r="J112" s="44"/>
      <c r="K112" s="37">
        <f t="shared" si="9"/>
        <v>0</v>
      </c>
      <c r="L112" s="44"/>
      <c r="M112" s="37">
        <f t="shared" si="7"/>
        <v>0.25</v>
      </c>
      <c r="N112" s="56" t="s">
        <v>98</v>
      </c>
      <c r="O112" s="34" t="s">
        <v>93</v>
      </c>
      <c r="P112" s="58"/>
      <c r="Q112" s="59"/>
    </row>
    <row r="113" spans="1:17" ht="31.5" x14ac:dyDescent="0.25">
      <c r="A113" s="34">
        <v>106</v>
      </c>
      <c r="B113" s="61" t="s">
        <v>165</v>
      </c>
      <c r="C113" s="40" t="s">
        <v>149</v>
      </c>
      <c r="D113" s="41"/>
      <c r="E113" s="62">
        <v>0.5</v>
      </c>
      <c r="F113" s="44"/>
      <c r="G113" s="44"/>
      <c r="H113" s="44"/>
      <c r="I113" s="37">
        <f t="shared" si="8"/>
        <v>0</v>
      </c>
      <c r="J113" s="44"/>
      <c r="K113" s="37">
        <f t="shared" si="9"/>
        <v>0</v>
      </c>
      <c r="L113" s="44"/>
      <c r="M113" s="37">
        <f t="shared" si="7"/>
        <v>0.5</v>
      </c>
      <c r="N113" s="56" t="s">
        <v>98</v>
      </c>
      <c r="O113" s="34" t="s">
        <v>93</v>
      </c>
      <c r="P113" s="58"/>
      <c r="Q113" s="59"/>
    </row>
    <row r="114" spans="1:17" ht="31.5" x14ac:dyDescent="0.25">
      <c r="A114" s="34">
        <v>107</v>
      </c>
      <c r="B114" s="61" t="s">
        <v>166</v>
      </c>
      <c r="C114" s="40" t="s">
        <v>149</v>
      </c>
      <c r="D114" s="41"/>
      <c r="E114" s="62">
        <v>0.15</v>
      </c>
      <c r="F114" s="44"/>
      <c r="G114" s="44"/>
      <c r="H114" s="44"/>
      <c r="I114" s="37">
        <f t="shared" si="8"/>
        <v>0</v>
      </c>
      <c r="J114" s="44"/>
      <c r="K114" s="37">
        <f t="shared" si="9"/>
        <v>0</v>
      </c>
      <c r="L114" s="44"/>
      <c r="M114" s="37">
        <f t="shared" si="7"/>
        <v>0.15</v>
      </c>
      <c r="N114" s="56" t="s">
        <v>98</v>
      </c>
      <c r="O114" s="34" t="s">
        <v>93</v>
      </c>
      <c r="P114" s="58"/>
      <c r="Q114" s="59"/>
    </row>
    <row r="115" spans="1:17" ht="31.5" x14ac:dyDescent="0.25">
      <c r="A115" s="34">
        <v>108</v>
      </c>
      <c r="B115" s="61" t="s">
        <v>167</v>
      </c>
      <c r="C115" s="40" t="s">
        <v>149</v>
      </c>
      <c r="D115" s="41"/>
      <c r="E115" s="62">
        <v>0.2</v>
      </c>
      <c r="F115" s="44"/>
      <c r="G115" s="44"/>
      <c r="H115" s="62">
        <v>0.2</v>
      </c>
      <c r="I115" s="37">
        <f t="shared" si="8"/>
        <v>0</v>
      </c>
      <c r="J115" s="44"/>
      <c r="K115" s="37">
        <f t="shared" si="9"/>
        <v>0</v>
      </c>
      <c r="L115" s="44"/>
      <c r="M115" s="37">
        <f t="shared" si="7"/>
        <v>0</v>
      </c>
      <c r="N115" s="56" t="s">
        <v>98</v>
      </c>
      <c r="O115" s="34" t="s">
        <v>93</v>
      </c>
      <c r="P115" s="58"/>
      <c r="Q115" s="59"/>
    </row>
    <row r="116" spans="1:17" ht="31.5" x14ac:dyDescent="0.25">
      <c r="A116" s="34">
        <v>109</v>
      </c>
      <c r="B116" s="61" t="s">
        <v>168</v>
      </c>
      <c r="C116" s="40" t="s">
        <v>149</v>
      </c>
      <c r="D116" s="41"/>
      <c r="E116" s="62">
        <v>0.1</v>
      </c>
      <c r="F116" s="44"/>
      <c r="G116" s="44"/>
      <c r="H116" s="44"/>
      <c r="I116" s="37">
        <f t="shared" si="8"/>
        <v>0</v>
      </c>
      <c r="J116" s="44"/>
      <c r="K116" s="37">
        <f t="shared" si="9"/>
        <v>0</v>
      </c>
      <c r="L116" s="44"/>
      <c r="M116" s="37">
        <f t="shared" si="7"/>
        <v>0.1</v>
      </c>
      <c r="N116" s="56" t="s">
        <v>98</v>
      </c>
      <c r="O116" s="34" t="s">
        <v>93</v>
      </c>
      <c r="P116" s="58"/>
      <c r="Q116" s="59"/>
    </row>
    <row r="117" spans="1:17" ht="31.5" x14ac:dyDescent="0.25">
      <c r="A117" s="34">
        <v>110</v>
      </c>
      <c r="B117" s="61" t="s">
        <v>169</v>
      </c>
      <c r="C117" s="40" t="s">
        <v>149</v>
      </c>
      <c r="D117" s="41"/>
      <c r="E117" s="62">
        <v>5</v>
      </c>
      <c r="F117" s="44"/>
      <c r="G117" s="44"/>
      <c r="H117" s="44"/>
      <c r="I117" s="37">
        <f t="shared" si="8"/>
        <v>5</v>
      </c>
      <c r="J117" s="62">
        <v>5</v>
      </c>
      <c r="K117" s="37">
        <f t="shared" si="9"/>
        <v>0</v>
      </c>
      <c r="L117" s="44"/>
      <c r="M117" s="37">
        <f t="shared" si="7"/>
        <v>0</v>
      </c>
      <c r="N117" s="56" t="s">
        <v>98</v>
      </c>
      <c r="O117" s="34" t="s">
        <v>93</v>
      </c>
      <c r="P117" s="58"/>
      <c r="Q117" s="59"/>
    </row>
    <row r="118" spans="1:17" ht="31.5" x14ac:dyDescent="0.25">
      <c r="A118" s="34">
        <v>111</v>
      </c>
      <c r="B118" s="61" t="s">
        <v>170</v>
      </c>
      <c r="C118" s="40" t="s">
        <v>149</v>
      </c>
      <c r="D118" s="41"/>
      <c r="E118" s="62">
        <v>0.2</v>
      </c>
      <c r="F118" s="44"/>
      <c r="G118" s="44"/>
      <c r="H118" s="44"/>
      <c r="I118" s="37">
        <f t="shared" si="8"/>
        <v>0</v>
      </c>
      <c r="J118" s="44"/>
      <c r="K118" s="37">
        <f t="shared" si="9"/>
        <v>0</v>
      </c>
      <c r="L118" s="44"/>
      <c r="M118" s="37">
        <f t="shared" si="7"/>
        <v>0.2</v>
      </c>
      <c r="N118" s="56" t="s">
        <v>98</v>
      </c>
      <c r="O118" s="34" t="s">
        <v>93</v>
      </c>
      <c r="P118" s="58"/>
      <c r="Q118" s="59"/>
    </row>
    <row r="119" spans="1:17" ht="31.5" x14ac:dyDescent="0.25">
      <c r="A119" s="34">
        <v>112</v>
      </c>
      <c r="B119" s="61" t="s">
        <v>171</v>
      </c>
      <c r="C119" s="40" t="s">
        <v>149</v>
      </c>
      <c r="D119" s="41"/>
      <c r="E119" s="62">
        <v>0.2</v>
      </c>
      <c r="F119" s="44"/>
      <c r="G119" s="44"/>
      <c r="H119" s="44"/>
      <c r="I119" s="37">
        <f t="shared" si="8"/>
        <v>0</v>
      </c>
      <c r="J119" s="44"/>
      <c r="K119" s="37">
        <f t="shared" si="9"/>
        <v>0</v>
      </c>
      <c r="L119" s="44"/>
      <c r="M119" s="37">
        <f t="shared" si="7"/>
        <v>0.2</v>
      </c>
      <c r="N119" s="56" t="s">
        <v>98</v>
      </c>
      <c r="O119" s="34" t="s">
        <v>93</v>
      </c>
      <c r="P119" s="58"/>
      <c r="Q119" s="59"/>
    </row>
    <row r="120" spans="1:17" ht="31.5" x14ac:dyDescent="0.25">
      <c r="A120" s="34">
        <v>113</v>
      </c>
      <c r="B120" s="61" t="s">
        <v>172</v>
      </c>
      <c r="C120" s="40" t="s">
        <v>149</v>
      </c>
      <c r="D120" s="41"/>
      <c r="E120" s="62">
        <v>0.2</v>
      </c>
      <c r="F120" s="44"/>
      <c r="G120" s="44"/>
      <c r="H120" s="44"/>
      <c r="I120" s="37">
        <f t="shared" si="8"/>
        <v>0</v>
      </c>
      <c r="J120" s="44"/>
      <c r="K120" s="37">
        <f t="shared" si="9"/>
        <v>0</v>
      </c>
      <c r="L120" s="44"/>
      <c r="M120" s="37">
        <f t="shared" si="7"/>
        <v>0.2</v>
      </c>
      <c r="N120" s="56" t="s">
        <v>98</v>
      </c>
      <c r="O120" s="34" t="s">
        <v>93</v>
      </c>
      <c r="P120" s="58"/>
      <c r="Q120" s="59"/>
    </row>
    <row r="121" spans="1:17" ht="31.5" x14ac:dyDescent="0.25">
      <c r="A121" s="34">
        <v>114</v>
      </c>
      <c r="B121" s="61" t="s">
        <v>173</v>
      </c>
      <c r="C121" s="40" t="s">
        <v>149</v>
      </c>
      <c r="D121" s="41"/>
      <c r="E121" s="62">
        <v>0.2</v>
      </c>
      <c r="F121" s="44"/>
      <c r="G121" s="44"/>
      <c r="H121" s="44"/>
      <c r="I121" s="37">
        <f t="shared" si="8"/>
        <v>0</v>
      </c>
      <c r="J121" s="44"/>
      <c r="K121" s="37">
        <f t="shared" si="9"/>
        <v>0</v>
      </c>
      <c r="L121" s="44"/>
      <c r="M121" s="37">
        <f t="shared" si="7"/>
        <v>0.2</v>
      </c>
      <c r="N121" s="56" t="s">
        <v>98</v>
      </c>
      <c r="O121" s="34" t="s">
        <v>93</v>
      </c>
      <c r="P121" s="58"/>
      <c r="Q121" s="59"/>
    </row>
    <row r="122" spans="1:17" ht="31.5" x14ac:dyDescent="0.25">
      <c r="A122" s="34">
        <v>115</v>
      </c>
      <c r="B122" s="61" t="s">
        <v>174</v>
      </c>
      <c r="C122" s="40" t="s">
        <v>149</v>
      </c>
      <c r="D122" s="41"/>
      <c r="E122" s="62">
        <v>0.2</v>
      </c>
      <c r="F122" s="44"/>
      <c r="G122" s="44"/>
      <c r="H122" s="44"/>
      <c r="I122" s="37">
        <f t="shared" si="8"/>
        <v>0</v>
      </c>
      <c r="J122" s="44"/>
      <c r="K122" s="37">
        <f t="shared" si="9"/>
        <v>0</v>
      </c>
      <c r="L122" s="44"/>
      <c r="M122" s="37">
        <f t="shared" si="7"/>
        <v>0.2</v>
      </c>
      <c r="N122" s="56" t="s">
        <v>98</v>
      </c>
      <c r="O122" s="34" t="s">
        <v>93</v>
      </c>
      <c r="P122" s="58"/>
      <c r="Q122" s="59"/>
    </row>
    <row r="123" spans="1:17" ht="31.5" x14ac:dyDescent="0.25">
      <c r="A123" s="34">
        <v>116</v>
      </c>
      <c r="B123" s="61" t="s">
        <v>175</v>
      </c>
      <c r="C123" s="40" t="s">
        <v>149</v>
      </c>
      <c r="D123" s="41"/>
      <c r="E123" s="62">
        <v>0.2</v>
      </c>
      <c r="F123" s="44"/>
      <c r="G123" s="44"/>
      <c r="H123" s="44"/>
      <c r="I123" s="37">
        <f t="shared" si="8"/>
        <v>0</v>
      </c>
      <c r="J123" s="44"/>
      <c r="K123" s="37">
        <f t="shared" si="9"/>
        <v>0</v>
      </c>
      <c r="L123" s="44"/>
      <c r="M123" s="37">
        <f t="shared" si="7"/>
        <v>0.2</v>
      </c>
      <c r="N123" s="56" t="s">
        <v>98</v>
      </c>
      <c r="O123" s="34" t="s">
        <v>93</v>
      </c>
      <c r="P123" s="58"/>
      <c r="Q123" s="59"/>
    </row>
    <row r="124" spans="1:17" ht="31.5" x14ac:dyDescent="0.25">
      <c r="A124" s="34">
        <v>117</v>
      </c>
      <c r="B124" s="61" t="s">
        <v>176</v>
      </c>
      <c r="C124" s="40" t="s">
        <v>149</v>
      </c>
      <c r="D124" s="41"/>
      <c r="E124" s="62">
        <v>0.2</v>
      </c>
      <c r="F124" s="44"/>
      <c r="G124" s="44"/>
      <c r="H124" s="44"/>
      <c r="I124" s="37">
        <f t="shared" si="8"/>
        <v>0</v>
      </c>
      <c r="J124" s="44"/>
      <c r="K124" s="37">
        <f t="shared" si="9"/>
        <v>0</v>
      </c>
      <c r="L124" s="44"/>
      <c r="M124" s="37">
        <f t="shared" si="7"/>
        <v>0.2</v>
      </c>
      <c r="N124" s="56" t="s">
        <v>98</v>
      </c>
      <c r="O124" s="34" t="s">
        <v>93</v>
      </c>
      <c r="P124" s="58"/>
      <c r="Q124" s="59"/>
    </row>
    <row r="125" spans="1:17" ht="31.5" x14ac:dyDescent="0.25">
      <c r="A125" s="34">
        <v>118</v>
      </c>
      <c r="B125" s="63" t="s">
        <v>177</v>
      </c>
      <c r="C125" s="40" t="s">
        <v>149</v>
      </c>
      <c r="D125" s="41"/>
      <c r="E125" s="62">
        <v>0.1</v>
      </c>
      <c r="F125" s="44"/>
      <c r="G125" s="62">
        <v>0.1</v>
      </c>
      <c r="H125" s="44"/>
      <c r="I125" s="37">
        <f t="shared" si="8"/>
        <v>0</v>
      </c>
      <c r="J125" s="44"/>
      <c r="K125" s="37">
        <f t="shared" si="9"/>
        <v>0</v>
      </c>
      <c r="L125" s="44"/>
      <c r="M125" s="37">
        <f t="shared" si="7"/>
        <v>0</v>
      </c>
      <c r="N125" s="56" t="s">
        <v>98</v>
      </c>
      <c r="O125" s="34" t="s">
        <v>93</v>
      </c>
      <c r="P125" s="58"/>
      <c r="Q125" s="59"/>
    </row>
    <row r="126" spans="1:17" ht="31.5" x14ac:dyDescent="0.25">
      <c r="A126" s="34">
        <v>119</v>
      </c>
      <c r="B126" s="61" t="s">
        <v>178</v>
      </c>
      <c r="C126" s="40" t="s">
        <v>149</v>
      </c>
      <c r="D126" s="41"/>
      <c r="E126" s="62">
        <v>0.15</v>
      </c>
      <c r="F126" s="44"/>
      <c r="G126" s="44"/>
      <c r="H126" s="44"/>
      <c r="I126" s="37">
        <f t="shared" si="8"/>
        <v>0</v>
      </c>
      <c r="J126" s="44"/>
      <c r="K126" s="37">
        <f t="shared" si="9"/>
        <v>0</v>
      </c>
      <c r="L126" s="44"/>
      <c r="M126" s="37">
        <f t="shared" si="7"/>
        <v>0.15</v>
      </c>
      <c r="N126" s="56" t="s">
        <v>98</v>
      </c>
      <c r="O126" s="34" t="s">
        <v>93</v>
      </c>
      <c r="P126" s="58"/>
      <c r="Q126" s="59"/>
    </row>
    <row r="127" spans="1:17" ht="31.5" x14ac:dyDescent="0.25">
      <c r="A127" s="34">
        <v>120</v>
      </c>
      <c r="B127" s="63" t="s">
        <v>179</v>
      </c>
      <c r="C127" s="40" t="s">
        <v>149</v>
      </c>
      <c r="D127" s="41"/>
      <c r="E127" s="62">
        <v>2.5000000000000001E-2</v>
      </c>
      <c r="F127" s="44"/>
      <c r="G127" s="44"/>
      <c r="H127" s="44"/>
      <c r="I127" s="37">
        <f t="shared" si="8"/>
        <v>0</v>
      </c>
      <c r="J127" s="44"/>
      <c r="K127" s="37">
        <f t="shared" si="9"/>
        <v>0</v>
      </c>
      <c r="L127" s="44"/>
      <c r="M127" s="37">
        <f t="shared" si="7"/>
        <v>2.5000000000000001E-2</v>
      </c>
      <c r="N127" s="56" t="s">
        <v>98</v>
      </c>
      <c r="O127" s="34" t="s">
        <v>93</v>
      </c>
      <c r="P127" s="58"/>
      <c r="Q127" s="59"/>
    </row>
    <row r="128" spans="1:17" ht="31.5" x14ac:dyDescent="0.25">
      <c r="A128" s="34">
        <v>121</v>
      </c>
      <c r="B128" s="42" t="s">
        <v>180</v>
      </c>
      <c r="C128" s="40" t="s">
        <v>149</v>
      </c>
      <c r="D128" s="41"/>
      <c r="E128" s="62">
        <v>5</v>
      </c>
      <c r="F128" s="44"/>
      <c r="G128" s="44"/>
      <c r="H128" s="44"/>
      <c r="I128" s="37">
        <f t="shared" si="8"/>
        <v>0</v>
      </c>
      <c r="J128" s="44"/>
      <c r="K128" s="37">
        <f t="shared" si="9"/>
        <v>0</v>
      </c>
      <c r="L128" s="44"/>
      <c r="M128" s="37">
        <f t="shared" si="7"/>
        <v>5</v>
      </c>
      <c r="N128" s="56" t="s">
        <v>98</v>
      </c>
      <c r="O128" s="34" t="s">
        <v>93</v>
      </c>
      <c r="P128" s="58"/>
      <c r="Q128" s="59"/>
    </row>
    <row r="129" spans="1:17" ht="31.5" x14ac:dyDescent="0.25">
      <c r="A129" s="34">
        <v>122</v>
      </c>
      <c r="B129" s="63" t="s">
        <v>181</v>
      </c>
      <c r="C129" s="40" t="s">
        <v>149</v>
      </c>
      <c r="D129" s="41"/>
      <c r="E129" s="62">
        <v>5</v>
      </c>
      <c r="F129" s="44"/>
      <c r="G129" s="44"/>
      <c r="H129" s="44"/>
      <c r="I129" s="37">
        <f t="shared" si="8"/>
        <v>0</v>
      </c>
      <c r="J129" s="44"/>
      <c r="K129" s="37">
        <f t="shared" si="9"/>
        <v>0</v>
      </c>
      <c r="L129" s="44"/>
      <c r="M129" s="37">
        <f t="shared" si="7"/>
        <v>5</v>
      </c>
      <c r="N129" s="56" t="s">
        <v>98</v>
      </c>
      <c r="O129" s="34" t="s">
        <v>93</v>
      </c>
      <c r="P129" s="58"/>
      <c r="Q129" s="59"/>
    </row>
    <row r="130" spans="1:17" ht="31.5" x14ac:dyDescent="0.25">
      <c r="A130" s="34">
        <v>123</v>
      </c>
      <c r="B130" s="63" t="s">
        <v>182</v>
      </c>
      <c r="C130" s="40" t="s">
        <v>149</v>
      </c>
      <c r="D130" s="41"/>
      <c r="E130" s="62">
        <v>5</v>
      </c>
      <c r="F130" s="44"/>
      <c r="G130" s="44"/>
      <c r="H130" s="44"/>
      <c r="I130" s="37">
        <f t="shared" si="8"/>
        <v>0</v>
      </c>
      <c r="J130" s="44"/>
      <c r="K130" s="37">
        <f t="shared" si="9"/>
        <v>0</v>
      </c>
      <c r="L130" s="44"/>
      <c r="M130" s="37">
        <f t="shared" si="7"/>
        <v>5</v>
      </c>
      <c r="N130" s="56" t="s">
        <v>98</v>
      </c>
      <c r="O130" s="34" t="s">
        <v>93</v>
      </c>
      <c r="P130" s="58"/>
      <c r="Q130" s="59"/>
    </row>
    <row r="131" spans="1:17" x14ac:dyDescent="0.25">
      <c r="A131" s="34">
        <v>124</v>
      </c>
      <c r="B131" s="42" t="s">
        <v>183</v>
      </c>
      <c r="C131" s="40" t="s">
        <v>104</v>
      </c>
      <c r="D131" s="41"/>
      <c r="E131" s="55">
        <v>0.15</v>
      </c>
      <c r="F131" s="44"/>
      <c r="G131" s="44"/>
      <c r="H131" s="44"/>
      <c r="I131" s="37">
        <f t="shared" si="8"/>
        <v>0</v>
      </c>
      <c r="J131" s="44"/>
      <c r="K131" s="37">
        <f t="shared" si="9"/>
        <v>0</v>
      </c>
      <c r="L131" s="44"/>
      <c r="M131" s="37">
        <f t="shared" si="7"/>
        <v>0.15</v>
      </c>
      <c r="N131" s="56" t="s">
        <v>184</v>
      </c>
      <c r="O131" s="34" t="s">
        <v>93</v>
      </c>
      <c r="P131" s="58"/>
      <c r="Q131" s="59"/>
    </row>
    <row r="132" spans="1:17" x14ac:dyDescent="0.25">
      <c r="A132" s="34">
        <v>125</v>
      </c>
      <c r="B132" s="42" t="s">
        <v>185</v>
      </c>
      <c r="C132" s="40" t="s">
        <v>104</v>
      </c>
      <c r="D132" s="41"/>
      <c r="E132" s="55">
        <v>0.15</v>
      </c>
      <c r="F132" s="44"/>
      <c r="G132" s="44"/>
      <c r="H132" s="44"/>
      <c r="I132" s="37">
        <f t="shared" si="8"/>
        <v>0</v>
      </c>
      <c r="J132" s="44"/>
      <c r="K132" s="37">
        <f t="shared" si="9"/>
        <v>0</v>
      </c>
      <c r="L132" s="44"/>
      <c r="M132" s="37">
        <f t="shared" si="7"/>
        <v>0.15</v>
      </c>
      <c r="N132" s="56" t="s">
        <v>184</v>
      </c>
      <c r="O132" s="34" t="s">
        <v>93</v>
      </c>
      <c r="P132" s="58"/>
      <c r="Q132" s="59"/>
    </row>
    <row r="133" spans="1:17" x14ac:dyDescent="0.25">
      <c r="A133" s="34">
        <v>126</v>
      </c>
      <c r="B133" s="42" t="s">
        <v>186</v>
      </c>
      <c r="C133" s="40" t="s">
        <v>104</v>
      </c>
      <c r="D133" s="41"/>
      <c r="E133" s="55">
        <v>0.15</v>
      </c>
      <c r="F133" s="44"/>
      <c r="G133" s="44"/>
      <c r="H133" s="44"/>
      <c r="I133" s="37">
        <f t="shared" si="8"/>
        <v>0</v>
      </c>
      <c r="J133" s="44"/>
      <c r="K133" s="37">
        <f t="shared" si="9"/>
        <v>0</v>
      </c>
      <c r="L133" s="44"/>
      <c r="M133" s="37">
        <f t="shared" si="7"/>
        <v>0.15</v>
      </c>
      <c r="N133" s="56" t="s">
        <v>184</v>
      </c>
      <c r="O133" s="34" t="s">
        <v>93</v>
      </c>
      <c r="P133" s="58"/>
      <c r="Q133" s="59"/>
    </row>
    <row r="134" spans="1:17" x14ac:dyDescent="0.25">
      <c r="A134" s="34">
        <v>127</v>
      </c>
      <c r="B134" s="49" t="s">
        <v>187</v>
      </c>
      <c r="C134" s="40" t="s">
        <v>104</v>
      </c>
      <c r="D134" s="41"/>
      <c r="E134" s="37">
        <v>1.2</v>
      </c>
      <c r="F134" s="44"/>
      <c r="G134" s="44"/>
      <c r="H134" s="44"/>
      <c r="I134" s="37">
        <f t="shared" si="8"/>
        <v>0</v>
      </c>
      <c r="J134" s="44"/>
      <c r="K134" s="37">
        <f t="shared" si="9"/>
        <v>0</v>
      </c>
      <c r="L134" s="44"/>
      <c r="M134" s="37">
        <f t="shared" si="7"/>
        <v>1.2</v>
      </c>
      <c r="N134" s="56" t="s">
        <v>184</v>
      </c>
      <c r="O134" s="34" t="s">
        <v>93</v>
      </c>
      <c r="P134" s="58"/>
      <c r="Q134" s="59"/>
    </row>
    <row r="135" spans="1:17" x14ac:dyDescent="0.25">
      <c r="A135" s="34">
        <v>128</v>
      </c>
      <c r="B135" s="42" t="s">
        <v>188</v>
      </c>
      <c r="C135" s="40" t="s">
        <v>104</v>
      </c>
      <c r="D135" s="41"/>
      <c r="E135" s="55">
        <v>2.2799999999999998</v>
      </c>
      <c r="F135" s="44"/>
      <c r="G135" s="44"/>
      <c r="H135" s="44"/>
      <c r="I135" s="37">
        <f t="shared" si="8"/>
        <v>0</v>
      </c>
      <c r="J135" s="44"/>
      <c r="K135" s="37">
        <f t="shared" si="9"/>
        <v>0</v>
      </c>
      <c r="L135" s="44"/>
      <c r="M135" s="37">
        <f t="shared" si="7"/>
        <v>2.2799999999999998</v>
      </c>
      <c r="N135" s="56" t="s">
        <v>12</v>
      </c>
      <c r="O135" s="34" t="s">
        <v>93</v>
      </c>
      <c r="P135" s="58"/>
      <c r="Q135" s="59"/>
    </row>
    <row r="136" spans="1:17" x14ac:dyDescent="0.25">
      <c r="A136" s="34">
        <v>129</v>
      </c>
      <c r="B136" s="49" t="s">
        <v>189</v>
      </c>
      <c r="C136" s="40" t="s">
        <v>104</v>
      </c>
      <c r="D136" s="41"/>
      <c r="E136" s="55">
        <v>0.35</v>
      </c>
      <c r="F136" s="44"/>
      <c r="G136" s="44"/>
      <c r="H136" s="44"/>
      <c r="I136" s="37">
        <f t="shared" si="8"/>
        <v>0</v>
      </c>
      <c r="J136" s="44"/>
      <c r="K136" s="37">
        <f t="shared" si="9"/>
        <v>0</v>
      </c>
      <c r="L136" s="44"/>
      <c r="M136" s="37">
        <f t="shared" si="7"/>
        <v>0.35</v>
      </c>
      <c r="N136" s="56" t="s">
        <v>12</v>
      </c>
      <c r="O136" s="34" t="s">
        <v>93</v>
      </c>
      <c r="P136" s="58"/>
      <c r="Q136" s="59"/>
    </row>
    <row r="137" spans="1:17" x14ac:dyDescent="0.25">
      <c r="A137" s="34">
        <v>130</v>
      </c>
      <c r="B137" s="42" t="s">
        <v>190</v>
      </c>
      <c r="C137" s="40" t="s">
        <v>104</v>
      </c>
      <c r="D137" s="41"/>
      <c r="E137" s="55">
        <v>3.4</v>
      </c>
      <c r="F137" s="44"/>
      <c r="G137" s="44"/>
      <c r="H137" s="44"/>
      <c r="I137" s="37">
        <f t="shared" si="8"/>
        <v>0</v>
      </c>
      <c r="J137" s="44"/>
      <c r="K137" s="37">
        <f t="shared" si="9"/>
        <v>0</v>
      </c>
      <c r="L137" s="44"/>
      <c r="M137" s="37">
        <f t="shared" si="7"/>
        <v>3.4</v>
      </c>
      <c r="N137" s="56" t="s">
        <v>45</v>
      </c>
      <c r="O137" s="34" t="s">
        <v>93</v>
      </c>
      <c r="P137" s="58"/>
      <c r="Q137" s="64"/>
    </row>
    <row r="138" spans="1:17" x14ac:dyDescent="0.25">
      <c r="A138" s="34">
        <v>131</v>
      </c>
      <c r="B138" s="42" t="s">
        <v>191</v>
      </c>
      <c r="C138" s="40" t="s">
        <v>104</v>
      </c>
      <c r="D138" s="41"/>
      <c r="E138" s="55">
        <v>0.15</v>
      </c>
      <c r="F138" s="44"/>
      <c r="G138" s="44"/>
      <c r="H138" s="44"/>
      <c r="I138" s="37">
        <f t="shared" si="8"/>
        <v>0</v>
      </c>
      <c r="J138" s="44"/>
      <c r="K138" s="37">
        <f t="shared" si="9"/>
        <v>0</v>
      </c>
      <c r="L138" s="44"/>
      <c r="M138" s="37">
        <f t="shared" ref="M138:M183" si="10">E138-F138-G138-H138-I138-K138</f>
        <v>0.15</v>
      </c>
      <c r="N138" s="56" t="s">
        <v>45</v>
      </c>
      <c r="O138" s="34" t="s">
        <v>93</v>
      </c>
      <c r="P138" s="58"/>
      <c r="Q138" s="59"/>
    </row>
    <row r="139" spans="1:17" x14ac:dyDescent="0.25">
      <c r="A139" s="34">
        <v>132</v>
      </c>
      <c r="B139" s="65" t="s">
        <v>192</v>
      </c>
      <c r="C139" s="40" t="s">
        <v>193</v>
      </c>
      <c r="D139" s="41"/>
      <c r="E139" s="66">
        <v>0.2</v>
      </c>
      <c r="F139" s="44"/>
      <c r="G139" s="44"/>
      <c r="H139" s="44"/>
      <c r="I139" s="37">
        <f t="shared" si="8"/>
        <v>0</v>
      </c>
      <c r="J139" s="44"/>
      <c r="K139" s="37">
        <f t="shared" si="9"/>
        <v>0</v>
      </c>
      <c r="L139" s="44"/>
      <c r="M139" s="37">
        <f t="shared" si="10"/>
        <v>0.2</v>
      </c>
      <c r="N139" s="56" t="s">
        <v>45</v>
      </c>
      <c r="O139" s="34" t="s">
        <v>93</v>
      </c>
      <c r="P139" s="58"/>
      <c r="Q139" s="59"/>
    </row>
    <row r="140" spans="1:17" x14ac:dyDescent="0.25">
      <c r="A140" s="34">
        <v>133</v>
      </c>
      <c r="B140" s="67" t="s">
        <v>194</v>
      </c>
      <c r="C140" s="40" t="s">
        <v>193</v>
      </c>
      <c r="D140" s="41"/>
      <c r="E140" s="66">
        <v>0.2</v>
      </c>
      <c r="F140" s="44"/>
      <c r="G140" s="44"/>
      <c r="H140" s="44"/>
      <c r="I140" s="37">
        <f t="shared" si="8"/>
        <v>0</v>
      </c>
      <c r="J140" s="44"/>
      <c r="K140" s="37">
        <f t="shared" si="9"/>
        <v>0</v>
      </c>
      <c r="L140" s="44"/>
      <c r="M140" s="37">
        <f t="shared" si="10"/>
        <v>0.2</v>
      </c>
      <c r="N140" s="56" t="s">
        <v>45</v>
      </c>
      <c r="O140" s="34" t="s">
        <v>93</v>
      </c>
      <c r="P140" s="58"/>
      <c r="Q140" s="59"/>
    </row>
    <row r="141" spans="1:17" x14ac:dyDescent="0.25">
      <c r="A141" s="34">
        <v>134</v>
      </c>
      <c r="B141" s="65" t="s">
        <v>195</v>
      </c>
      <c r="C141" s="40" t="s">
        <v>193</v>
      </c>
      <c r="D141" s="41"/>
      <c r="E141" s="68">
        <v>1</v>
      </c>
      <c r="F141" s="44"/>
      <c r="G141" s="44"/>
      <c r="H141" s="44"/>
      <c r="I141" s="37">
        <f t="shared" si="8"/>
        <v>0</v>
      </c>
      <c r="J141" s="44"/>
      <c r="K141" s="37">
        <f t="shared" si="9"/>
        <v>0</v>
      </c>
      <c r="L141" s="44"/>
      <c r="M141" s="37">
        <f t="shared" si="10"/>
        <v>1</v>
      </c>
      <c r="N141" s="56" t="s">
        <v>45</v>
      </c>
      <c r="O141" s="34" t="s">
        <v>93</v>
      </c>
      <c r="P141" s="58"/>
      <c r="Q141" s="59"/>
    </row>
    <row r="142" spans="1:17" ht="31.5" x14ac:dyDescent="0.25">
      <c r="A142" s="34">
        <v>135</v>
      </c>
      <c r="B142" s="49" t="s">
        <v>54</v>
      </c>
      <c r="C142" s="40" t="s">
        <v>104</v>
      </c>
      <c r="D142" s="41"/>
      <c r="E142" s="37">
        <v>6</v>
      </c>
      <c r="F142" s="44"/>
      <c r="G142" s="44"/>
      <c r="H142" s="44"/>
      <c r="I142" s="37">
        <f t="shared" si="8"/>
        <v>0</v>
      </c>
      <c r="J142" s="44"/>
      <c r="K142" s="37">
        <f t="shared" si="9"/>
        <v>0</v>
      </c>
      <c r="L142" s="44"/>
      <c r="M142" s="37">
        <f t="shared" si="10"/>
        <v>6</v>
      </c>
      <c r="N142" s="50" t="s">
        <v>55</v>
      </c>
      <c r="O142" s="34" t="s">
        <v>93</v>
      </c>
      <c r="P142" s="58"/>
      <c r="Q142" s="59"/>
    </row>
    <row r="143" spans="1:17" x14ac:dyDescent="0.25">
      <c r="A143" s="34">
        <v>136</v>
      </c>
      <c r="B143" s="42" t="s">
        <v>196</v>
      </c>
      <c r="C143" s="40" t="s">
        <v>104</v>
      </c>
      <c r="D143" s="41"/>
      <c r="E143" s="55">
        <v>0.15</v>
      </c>
      <c r="F143" s="44"/>
      <c r="G143" s="44"/>
      <c r="H143" s="44"/>
      <c r="I143" s="37">
        <f t="shared" si="8"/>
        <v>0</v>
      </c>
      <c r="J143" s="44"/>
      <c r="K143" s="37">
        <f t="shared" si="9"/>
        <v>0</v>
      </c>
      <c r="L143" s="44"/>
      <c r="M143" s="37">
        <f t="shared" si="10"/>
        <v>0.15</v>
      </c>
      <c r="N143" s="56" t="s">
        <v>33</v>
      </c>
      <c r="O143" s="34" t="s">
        <v>93</v>
      </c>
      <c r="P143" s="58"/>
      <c r="Q143" s="59"/>
    </row>
    <row r="144" spans="1:17" x14ac:dyDescent="0.25">
      <c r="A144" s="34">
        <v>137</v>
      </c>
      <c r="B144" s="42" t="s">
        <v>197</v>
      </c>
      <c r="C144" s="40" t="s">
        <v>104</v>
      </c>
      <c r="D144" s="41"/>
      <c r="E144" s="55">
        <v>0.15</v>
      </c>
      <c r="F144" s="44"/>
      <c r="G144" s="44"/>
      <c r="H144" s="44"/>
      <c r="I144" s="37">
        <f t="shared" ref="I144:I191" si="11">J144</f>
        <v>0</v>
      </c>
      <c r="J144" s="44"/>
      <c r="K144" s="37">
        <f t="shared" ref="K144:K191" si="12">L144</f>
        <v>0</v>
      </c>
      <c r="L144" s="44"/>
      <c r="M144" s="37">
        <f t="shared" si="10"/>
        <v>0.15</v>
      </c>
      <c r="N144" s="56" t="s">
        <v>33</v>
      </c>
      <c r="O144" s="34" t="s">
        <v>93</v>
      </c>
      <c r="P144" s="58"/>
      <c r="Q144" s="59"/>
    </row>
    <row r="145" spans="1:17" x14ac:dyDescent="0.25">
      <c r="A145" s="34">
        <v>138</v>
      </c>
      <c r="B145" s="42" t="s">
        <v>198</v>
      </c>
      <c r="C145" s="40" t="s">
        <v>104</v>
      </c>
      <c r="D145" s="41"/>
      <c r="E145" s="55">
        <v>3.75</v>
      </c>
      <c r="F145" s="44"/>
      <c r="G145" s="44"/>
      <c r="H145" s="44"/>
      <c r="I145" s="37">
        <f t="shared" si="11"/>
        <v>0</v>
      </c>
      <c r="J145" s="44"/>
      <c r="K145" s="37">
        <f t="shared" si="12"/>
        <v>0</v>
      </c>
      <c r="L145" s="44"/>
      <c r="M145" s="37">
        <f t="shared" si="10"/>
        <v>3.75</v>
      </c>
      <c r="N145" s="56" t="s">
        <v>35</v>
      </c>
      <c r="O145" s="34" t="s">
        <v>93</v>
      </c>
      <c r="P145" s="58"/>
      <c r="Q145" s="59"/>
    </row>
    <row r="146" spans="1:17" x14ac:dyDescent="0.25">
      <c r="A146" s="34">
        <v>139</v>
      </c>
      <c r="B146" s="49" t="s">
        <v>199</v>
      </c>
      <c r="C146" s="40" t="s">
        <v>104</v>
      </c>
      <c r="D146" s="41"/>
      <c r="E146" s="37">
        <v>0.45</v>
      </c>
      <c r="F146" s="44"/>
      <c r="G146" s="44"/>
      <c r="H146" s="44"/>
      <c r="I146" s="37">
        <f t="shared" si="11"/>
        <v>0</v>
      </c>
      <c r="J146" s="44"/>
      <c r="K146" s="37">
        <f t="shared" si="12"/>
        <v>0</v>
      </c>
      <c r="L146" s="44"/>
      <c r="M146" s="37">
        <f t="shared" si="10"/>
        <v>0.45</v>
      </c>
      <c r="N146" s="56" t="s">
        <v>35</v>
      </c>
      <c r="O146" s="34" t="s">
        <v>93</v>
      </c>
      <c r="P146" s="58"/>
      <c r="Q146" s="59"/>
    </row>
    <row r="147" spans="1:17" x14ac:dyDescent="0.25">
      <c r="A147" s="34">
        <v>140</v>
      </c>
      <c r="B147" s="65" t="s">
        <v>200</v>
      </c>
      <c r="C147" s="40" t="s">
        <v>201</v>
      </c>
      <c r="D147" s="41"/>
      <c r="E147" s="66">
        <v>0.64</v>
      </c>
      <c r="F147" s="44"/>
      <c r="G147" s="44"/>
      <c r="H147" s="44"/>
      <c r="I147" s="37">
        <f t="shared" si="11"/>
        <v>0</v>
      </c>
      <c r="J147" s="44"/>
      <c r="K147" s="37">
        <f t="shared" si="12"/>
        <v>0</v>
      </c>
      <c r="L147" s="44"/>
      <c r="M147" s="37">
        <f t="shared" si="10"/>
        <v>0.64</v>
      </c>
      <c r="N147" s="56" t="s">
        <v>35</v>
      </c>
      <c r="O147" s="34" t="s">
        <v>93</v>
      </c>
      <c r="P147" s="58"/>
      <c r="Q147" s="59"/>
    </row>
    <row r="148" spans="1:17" ht="31.5" x14ac:dyDescent="0.25">
      <c r="A148" s="34">
        <v>141</v>
      </c>
      <c r="B148" s="67" t="s">
        <v>202</v>
      </c>
      <c r="C148" s="40" t="s">
        <v>201</v>
      </c>
      <c r="D148" s="41"/>
      <c r="E148" s="66">
        <v>0.2</v>
      </c>
      <c r="F148" s="44"/>
      <c r="G148" s="44"/>
      <c r="H148" s="44"/>
      <c r="I148" s="37">
        <f t="shared" si="11"/>
        <v>0</v>
      </c>
      <c r="J148" s="44"/>
      <c r="K148" s="37">
        <f t="shared" si="12"/>
        <v>0</v>
      </c>
      <c r="L148" s="44"/>
      <c r="M148" s="37">
        <f t="shared" si="10"/>
        <v>0.2</v>
      </c>
      <c r="N148" s="56" t="s">
        <v>35</v>
      </c>
      <c r="O148" s="34" t="s">
        <v>93</v>
      </c>
      <c r="P148" s="58"/>
      <c r="Q148" s="59"/>
    </row>
    <row r="149" spans="1:17" x14ac:dyDescent="0.25">
      <c r="A149" s="34">
        <v>142</v>
      </c>
      <c r="B149" s="65" t="s">
        <v>203</v>
      </c>
      <c r="C149" s="40" t="s">
        <v>201</v>
      </c>
      <c r="D149" s="41"/>
      <c r="E149" s="66">
        <v>1</v>
      </c>
      <c r="F149" s="44"/>
      <c r="G149" s="44"/>
      <c r="H149" s="44"/>
      <c r="I149" s="37">
        <f t="shared" si="11"/>
        <v>0</v>
      </c>
      <c r="J149" s="44"/>
      <c r="K149" s="37">
        <f t="shared" si="12"/>
        <v>0</v>
      </c>
      <c r="L149" s="44"/>
      <c r="M149" s="37">
        <f t="shared" si="10"/>
        <v>1</v>
      </c>
      <c r="N149" s="56" t="s">
        <v>35</v>
      </c>
      <c r="O149" s="34" t="s">
        <v>93</v>
      </c>
      <c r="P149" s="58"/>
      <c r="Q149" s="59"/>
    </row>
    <row r="150" spans="1:17" ht="31.5" x14ac:dyDescent="0.25">
      <c r="A150" s="34">
        <v>143</v>
      </c>
      <c r="B150" s="65" t="s">
        <v>204</v>
      </c>
      <c r="C150" s="40" t="s">
        <v>95</v>
      </c>
      <c r="D150" s="41"/>
      <c r="E150" s="66">
        <v>4</v>
      </c>
      <c r="F150" s="44"/>
      <c r="G150" s="44"/>
      <c r="H150" s="44"/>
      <c r="I150" s="37">
        <f t="shared" si="11"/>
        <v>0</v>
      </c>
      <c r="J150" s="44"/>
      <c r="K150" s="37">
        <f t="shared" si="12"/>
        <v>0</v>
      </c>
      <c r="L150" s="44"/>
      <c r="M150" s="37">
        <f t="shared" si="10"/>
        <v>4</v>
      </c>
      <c r="N150" s="56" t="s">
        <v>35</v>
      </c>
      <c r="O150" s="34" t="s">
        <v>93</v>
      </c>
      <c r="P150" s="58"/>
      <c r="Q150" s="59"/>
    </row>
    <row r="151" spans="1:17" x14ac:dyDescent="0.25">
      <c r="A151" s="34">
        <v>144</v>
      </c>
      <c r="B151" s="49" t="s">
        <v>205</v>
      </c>
      <c r="C151" s="40" t="s">
        <v>104</v>
      </c>
      <c r="D151" s="41"/>
      <c r="E151" s="44">
        <v>0.3</v>
      </c>
      <c r="F151" s="44"/>
      <c r="G151" s="44"/>
      <c r="H151" s="44"/>
      <c r="I151" s="37">
        <f t="shared" si="11"/>
        <v>0</v>
      </c>
      <c r="J151" s="44"/>
      <c r="K151" s="37">
        <f t="shared" si="12"/>
        <v>0</v>
      </c>
      <c r="L151" s="44"/>
      <c r="M151" s="37">
        <f t="shared" si="10"/>
        <v>0.3</v>
      </c>
      <c r="N151" s="56" t="s">
        <v>30</v>
      </c>
      <c r="O151" s="34" t="s">
        <v>93</v>
      </c>
      <c r="P151" s="58"/>
      <c r="Q151" s="59"/>
    </row>
    <row r="152" spans="1:17" x14ac:dyDescent="0.25">
      <c r="A152" s="34">
        <v>145</v>
      </c>
      <c r="B152" s="49" t="s">
        <v>206</v>
      </c>
      <c r="C152" s="40" t="s">
        <v>207</v>
      </c>
      <c r="D152" s="41"/>
      <c r="E152" s="44">
        <v>0.03</v>
      </c>
      <c r="F152" s="44"/>
      <c r="G152" s="44"/>
      <c r="H152" s="44"/>
      <c r="I152" s="37">
        <f t="shared" si="11"/>
        <v>0</v>
      </c>
      <c r="J152" s="44"/>
      <c r="K152" s="37">
        <f t="shared" si="12"/>
        <v>0</v>
      </c>
      <c r="L152" s="44"/>
      <c r="M152" s="37">
        <f t="shared" si="10"/>
        <v>0.03</v>
      </c>
      <c r="N152" s="56" t="s">
        <v>30</v>
      </c>
      <c r="O152" s="34" t="s">
        <v>93</v>
      </c>
      <c r="P152" s="58"/>
      <c r="Q152" s="59"/>
    </row>
    <row r="153" spans="1:17" x14ac:dyDescent="0.25">
      <c r="A153" s="34">
        <v>146</v>
      </c>
      <c r="B153" s="69" t="s">
        <v>208</v>
      </c>
      <c r="C153" s="40" t="s">
        <v>209</v>
      </c>
      <c r="D153" s="41"/>
      <c r="E153" s="44">
        <v>0.25</v>
      </c>
      <c r="F153" s="44"/>
      <c r="G153" s="44"/>
      <c r="H153" s="44"/>
      <c r="I153" s="37">
        <f>J153</f>
        <v>0</v>
      </c>
      <c r="J153" s="44"/>
      <c r="K153" s="37">
        <f>L153</f>
        <v>0</v>
      </c>
      <c r="L153" s="44"/>
      <c r="M153" s="37">
        <f>E153-F153-G153-H153-I153-K153</f>
        <v>0.25</v>
      </c>
      <c r="N153" s="56" t="s">
        <v>30</v>
      </c>
      <c r="O153" s="34" t="s">
        <v>93</v>
      </c>
      <c r="P153" s="58"/>
      <c r="Q153" s="59"/>
    </row>
    <row r="154" spans="1:17" x14ac:dyDescent="0.25">
      <c r="A154" s="34">
        <v>147</v>
      </c>
      <c r="B154" s="49" t="s">
        <v>210</v>
      </c>
      <c r="C154" s="40" t="s">
        <v>209</v>
      </c>
      <c r="D154" s="41"/>
      <c r="E154" s="44">
        <v>47.11</v>
      </c>
      <c r="F154" s="44">
        <v>1</v>
      </c>
      <c r="G154" s="44">
        <v>2</v>
      </c>
      <c r="H154" s="44">
        <v>10</v>
      </c>
      <c r="I154" s="37">
        <f t="shared" si="11"/>
        <v>0</v>
      </c>
      <c r="J154" s="44"/>
      <c r="K154" s="37">
        <f t="shared" si="12"/>
        <v>0</v>
      </c>
      <c r="L154" s="44"/>
      <c r="M154" s="37">
        <f t="shared" si="10"/>
        <v>34.11</v>
      </c>
      <c r="N154" s="56" t="s">
        <v>30</v>
      </c>
      <c r="O154" s="34" t="s">
        <v>93</v>
      </c>
      <c r="P154" s="58"/>
      <c r="Q154" s="59"/>
    </row>
    <row r="155" spans="1:17" x14ac:dyDescent="0.25">
      <c r="A155" s="34">
        <v>148</v>
      </c>
      <c r="B155" s="49" t="s">
        <v>211</v>
      </c>
      <c r="C155" s="40" t="s">
        <v>209</v>
      </c>
      <c r="D155" s="41"/>
      <c r="E155" s="44">
        <v>1.2</v>
      </c>
      <c r="F155" s="44"/>
      <c r="G155" s="44"/>
      <c r="H155" s="44"/>
      <c r="I155" s="37">
        <f t="shared" si="11"/>
        <v>0</v>
      </c>
      <c r="J155" s="44"/>
      <c r="K155" s="37">
        <f t="shared" si="12"/>
        <v>0</v>
      </c>
      <c r="L155" s="44"/>
      <c r="M155" s="37">
        <f t="shared" si="10"/>
        <v>1.2</v>
      </c>
      <c r="N155" s="56" t="s">
        <v>30</v>
      </c>
      <c r="O155" s="34" t="s">
        <v>93</v>
      </c>
      <c r="P155" s="58"/>
      <c r="Q155" s="59"/>
    </row>
    <row r="156" spans="1:17" x14ac:dyDescent="0.25">
      <c r="A156" s="34">
        <v>149</v>
      </c>
      <c r="B156" s="49" t="s">
        <v>212</v>
      </c>
      <c r="C156" s="40" t="s">
        <v>209</v>
      </c>
      <c r="D156" s="41"/>
      <c r="E156" s="44">
        <v>0.65</v>
      </c>
      <c r="F156" s="44"/>
      <c r="G156" s="44"/>
      <c r="H156" s="44"/>
      <c r="I156" s="37">
        <f t="shared" si="11"/>
        <v>0</v>
      </c>
      <c r="J156" s="44"/>
      <c r="K156" s="37">
        <f t="shared" si="12"/>
        <v>0</v>
      </c>
      <c r="L156" s="44"/>
      <c r="M156" s="37">
        <f t="shared" si="10"/>
        <v>0.65</v>
      </c>
      <c r="N156" s="56" t="s">
        <v>30</v>
      </c>
      <c r="O156" s="34" t="s">
        <v>93</v>
      </c>
      <c r="P156" s="58"/>
      <c r="Q156" s="59"/>
    </row>
    <row r="157" spans="1:17" x14ac:dyDescent="0.25">
      <c r="A157" s="34">
        <v>150</v>
      </c>
      <c r="B157" s="69" t="s">
        <v>213</v>
      </c>
      <c r="C157" s="40" t="s">
        <v>209</v>
      </c>
      <c r="D157" s="41"/>
      <c r="E157" s="70">
        <v>50</v>
      </c>
      <c r="F157" s="44"/>
      <c r="G157" s="44"/>
      <c r="H157" s="44"/>
      <c r="I157" s="37">
        <f t="shared" si="11"/>
        <v>0</v>
      </c>
      <c r="J157" s="44"/>
      <c r="K157" s="37">
        <f t="shared" si="12"/>
        <v>0</v>
      </c>
      <c r="L157" s="44"/>
      <c r="M157" s="37">
        <f t="shared" si="10"/>
        <v>50</v>
      </c>
      <c r="N157" s="56" t="s">
        <v>30</v>
      </c>
      <c r="O157" s="34" t="s">
        <v>93</v>
      </c>
      <c r="P157" s="58"/>
      <c r="Q157" s="59"/>
    </row>
    <row r="158" spans="1:17" x14ac:dyDescent="0.25">
      <c r="A158" s="34">
        <v>151</v>
      </c>
      <c r="B158" s="69" t="s">
        <v>214</v>
      </c>
      <c r="C158" s="40" t="s">
        <v>209</v>
      </c>
      <c r="D158" s="41"/>
      <c r="E158" s="70">
        <f>3500*0.5/10000</f>
        <v>0.17499999999999999</v>
      </c>
      <c r="F158" s="44"/>
      <c r="G158" s="44"/>
      <c r="H158" s="44"/>
      <c r="I158" s="37">
        <f t="shared" si="11"/>
        <v>0</v>
      </c>
      <c r="J158" s="44"/>
      <c r="K158" s="37">
        <f t="shared" si="12"/>
        <v>0</v>
      </c>
      <c r="L158" s="44"/>
      <c r="M158" s="37">
        <f t="shared" si="10"/>
        <v>0.17499999999999999</v>
      </c>
      <c r="N158" s="56" t="s">
        <v>30</v>
      </c>
      <c r="O158" s="34" t="s">
        <v>93</v>
      </c>
      <c r="P158" s="58"/>
      <c r="Q158" s="59"/>
    </row>
    <row r="159" spans="1:17" x14ac:dyDescent="0.25">
      <c r="A159" s="34">
        <v>152</v>
      </c>
      <c r="B159" s="69" t="s">
        <v>215</v>
      </c>
      <c r="C159" s="40" t="s">
        <v>209</v>
      </c>
      <c r="D159" s="41"/>
      <c r="E159" s="70">
        <f>600*0.5/10000</f>
        <v>0.03</v>
      </c>
      <c r="F159" s="44"/>
      <c r="G159" s="44"/>
      <c r="H159" s="44"/>
      <c r="I159" s="37">
        <f t="shared" si="11"/>
        <v>0</v>
      </c>
      <c r="J159" s="44"/>
      <c r="K159" s="37">
        <f t="shared" si="12"/>
        <v>0</v>
      </c>
      <c r="L159" s="44"/>
      <c r="M159" s="37">
        <f t="shared" si="10"/>
        <v>0.03</v>
      </c>
      <c r="N159" s="56" t="s">
        <v>30</v>
      </c>
      <c r="O159" s="34" t="s">
        <v>93</v>
      </c>
      <c r="P159" s="58"/>
      <c r="Q159" s="59"/>
    </row>
    <row r="160" spans="1:17" x14ac:dyDescent="0.25">
      <c r="A160" s="34">
        <v>153</v>
      </c>
      <c r="B160" s="69" t="s">
        <v>216</v>
      </c>
      <c r="C160" s="40" t="s">
        <v>209</v>
      </c>
      <c r="D160" s="41"/>
      <c r="E160" s="70">
        <f>3000*1/10000</f>
        <v>0.3</v>
      </c>
      <c r="F160" s="44"/>
      <c r="G160" s="44"/>
      <c r="H160" s="44"/>
      <c r="I160" s="37">
        <f t="shared" si="11"/>
        <v>0</v>
      </c>
      <c r="J160" s="44"/>
      <c r="K160" s="37">
        <f t="shared" si="12"/>
        <v>0</v>
      </c>
      <c r="L160" s="44"/>
      <c r="M160" s="37">
        <f t="shared" si="10"/>
        <v>0.3</v>
      </c>
      <c r="N160" s="56" t="s">
        <v>30</v>
      </c>
      <c r="O160" s="34" t="s">
        <v>93</v>
      </c>
      <c r="P160" s="58"/>
      <c r="Q160" s="59"/>
    </row>
    <row r="161" spans="1:18" x14ac:dyDescent="0.25">
      <c r="A161" s="34">
        <v>154</v>
      </c>
      <c r="B161" s="69" t="s">
        <v>217</v>
      </c>
      <c r="C161" s="40" t="s">
        <v>209</v>
      </c>
      <c r="D161" s="41"/>
      <c r="E161" s="70">
        <f>1*0.5</f>
        <v>0.5</v>
      </c>
      <c r="F161" s="44"/>
      <c r="G161" s="44"/>
      <c r="H161" s="44"/>
      <c r="I161" s="37">
        <f t="shared" si="11"/>
        <v>0</v>
      </c>
      <c r="J161" s="44"/>
      <c r="K161" s="37">
        <f t="shared" si="12"/>
        <v>0</v>
      </c>
      <c r="L161" s="44"/>
      <c r="M161" s="37">
        <f t="shared" si="10"/>
        <v>0.5</v>
      </c>
      <c r="N161" s="56" t="s">
        <v>30</v>
      </c>
      <c r="O161" s="34" t="s">
        <v>93</v>
      </c>
      <c r="P161" s="58"/>
      <c r="Q161" s="59"/>
    </row>
    <row r="162" spans="1:18" x14ac:dyDescent="0.25">
      <c r="A162" s="34">
        <v>155</v>
      </c>
      <c r="B162" s="49" t="s">
        <v>218</v>
      </c>
      <c r="C162" s="40" t="s">
        <v>209</v>
      </c>
      <c r="D162" s="41"/>
      <c r="E162" s="70">
        <f>15000/10000*0.5</f>
        <v>0.75</v>
      </c>
      <c r="F162" s="44"/>
      <c r="G162" s="44"/>
      <c r="H162" s="44"/>
      <c r="I162" s="37">
        <f t="shared" si="11"/>
        <v>0</v>
      </c>
      <c r="J162" s="44"/>
      <c r="K162" s="37">
        <f t="shared" si="12"/>
        <v>0</v>
      </c>
      <c r="L162" s="44"/>
      <c r="M162" s="37">
        <f t="shared" si="10"/>
        <v>0.75</v>
      </c>
      <c r="N162" s="56" t="s">
        <v>30</v>
      </c>
      <c r="O162" s="34" t="s">
        <v>93</v>
      </c>
      <c r="P162" s="58"/>
      <c r="Q162" s="59"/>
    </row>
    <row r="163" spans="1:18" x14ac:dyDescent="0.25">
      <c r="A163" s="34">
        <v>156</v>
      </c>
      <c r="B163" s="49" t="s">
        <v>219</v>
      </c>
      <c r="C163" s="40" t="s">
        <v>209</v>
      </c>
      <c r="D163" s="41"/>
      <c r="E163" s="44">
        <v>0.33</v>
      </c>
      <c r="F163" s="44"/>
      <c r="G163" s="44"/>
      <c r="H163" s="44"/>
      <c r="I163" s="37">
        <f t="shared" si="11"/>
        <v>0</v>
      </c>
      <c r="J163" s="44"/>
      <c r="K163" s="37">
        <f t="shared" si="12"/>
        <v>0</v>
      </c>
      <c r="L163" s="44"/>
      <c r="M163" s="37">
        <f t="shared" si="10"/>
        <v>0.33</v>
      </c>
      <c r="N163" s="56" t="s">
        <v>30</v>
      </c>
      <c r="O163" s="34" t="s">
        <v>93</v>
      </c>
      <c r="P163" s="58"/>
      <c r="Q163" s="59"/>
    </row>
    <row r="164" spans="1:18" x14ac:dyDescent="0.25">
      <c r="A164" s="34">
        <v>157</v>
      </c>
      <c r="B164" s="49" t="s">
        <v>220</v>
      </c>
      <c r="C164" s="40" t="s">
        <v>104</v>
      </c>
      <c r="D164" s="41"/>
      <c r="E164" s="44">
        <v>0.3</v>
      </c>
      <c r="F164" s="44"/>
      <c r="G164" s="44"/>
      <c r="H164" s="44"/>
      <c r="I164" s="37">
        <f t="shared" si="11"/>
        <v>0</v>
      </c>
      <c r="J164" s="44"/>
      <c r="K164" s="37">
        <f t="shared" si="12"/>
        <v>0</v>
      </c>
      <c r="L164" s="44"/>
      <c r="M164" s="37">
        <f t="shared" si="10"/>
        <v>0.3</v>
      </c>
      <c r="N164" s="56" t="s">
        <v>96</v>
      </c>
      <c r="O164" s="34" t="s">
        <v>93</v>
      </c>
      <c r="P164" s="58"/>
      <c r="Q164" s="59"/>
    </row>
    <row r="165" spans="1:18" x14ac:dyDescent="0.25">
      <c r="A165" s="34">
        <v>158</v>
      </c>
      <c r="B165" s="49" t="s">
        <v>221</v>
      </c>
      <c r="C165" s="40" t="s">
        <v>104</v>
      </c>
      <c r="D165" s="41"/>
      <c r="E165" s="44">
        <v>0.35</v>
      </c>
      <c r="F165" s="44"/>
      <c r="G165" s="44"/>
      <c r="H165" s="44"/>
      <c r="I165" s="37">
        <f t="shared" si="11"/>
        <v>0</v>
      </c>
      <c r="J165" s="44"/>
      <c r="K165" s="37">
        <f t="shared" si="12"/>
        <v>0</v>
      </c>
      <c r="L165" s="44"/>
      <c r="M165" s="37">
        <f t="shared" si="10"/>
        <v>0.35</v>
      </c>
      <c r="N165" s="50" t="s">
        <v>222</v>
      </c>
      <c r="O165" s="34" t="s">
        <v>93</v>
      </c>
      <c r="P165" s="58"/>
      <c r="Q165" s="59"/>
    </row>
    <row r="166" spans="1:18" ht="31.5" x14ac:dyDescent="0.25">
      <c r="A166" s="34">
        <v>159</v>
      </c>
      <c r="B166" s="49" t="s">
        <v>223</v>
      </c>
      <c r="C166" s="40" t="s">
        <v>95</v>
      </c>
      <c r="D166" s="41"/>
      <c r="E166" s="44">
        <v>5</v>
      </c>
      <c r="F166" s="44"/>
      <c r="G166" s="44"/>
      <c r="H166" s="44"/>
      <c r="I166" s="37">
        <f t="shared" si="11"/>
        <v>0</v>
      </c>
      <c r="J166" s="44"/>
      <c r="K166" s="37">
        <f t="shared" si="12"/>
        <v>5</v>
      </c>
      <c r="L166" s="44">
        <v>5</v>
      </c>
      <c r="M166" s="37">
        <f t="shared" si="10"/>
        <v>0</v>
      </c>
      <c r="N166" s="50" t="s">
        <v>222</v>
      </c>
      <c r="O166" s="34" t="s">
        <v>93</v>
      </c>
      <c r="P166" s="58"/>
      <c r="Q166" s="59"/>
      <c r="R166" s="29" t="s">
        <v>224</v>
      </c>
    </row>
    <row r="167" spans="1:18" x14ac:dyDescent="0.25">
      <c r="A167" s="34">
        <v>160</v>
      </c>
      <c r="B167" s="49" t="s">
        <v>225</v>
      </c>
      <c r="C167" s="40" t="s">
        <v>207</v>
      </c>
      <c r="D167" s="41"/>
      <c r="E167" s="44">
        <v>0.06</v>
      </c>
      <c r="F167" s="44"/>
      <c r="G167" s="44"/>
      <c r="H167" s="44"/>
      <c r="I167" s="37">
        <f t="shared" si="11"/>
        <v>0</v>
      </c>
      <c r="J167" s="44"/>
      <c r="K167" s="37">
        <f t="shared" si="12"/>
        <v>0</v>
      </c>
      <c r="L167" s="44"/>
      <c r="M167" s="37">
        <f t="shared" si="10"/>
        <v>0.06</v>
      </c>
      <c r="N167" s="50" t="s">
        <v>222</v>
      </c>
      <c r="O167" s="34" t="s">
        <v>93</v>
      </c>
      <c r="P167" s="58"/>
      <c r="Q167" s="59"/>
    </row>
    <row r="168" spans="1:18" x14ac:dyDescent="0.25">
      <c r="A168" s="34">
        <v>161</v>
      </c>
      <c r="B168" s="49" t="s">
        <v>226</v>
      </c>
      <c r="C168" s="40" t="s">
        <v>227</v>
      </c>
      <c r="D168" s="41"/>
      <c r="E168" s="44">
        <v>0.65</v>
      </c>
      <c r="F168" s="44"/>
      <c r="G168" s="44"/>
      <c r="H168" s="44"/>
      <c r="I168" s="37">
        <f t="shared" si="11"/>
        <v>0</v>
      </c>
      <c r="J168" s="44"/>
      <c r="K168" s="37">
        <f t="shared" si="12"/>
        <v>0</v>
      </c>
      <c r="L168" s="44"/>
      <c r="M168" s="37">
        <f t="shared" si="10"/>
        <v>0.65</v>
      </c>
      <c r="N168" s="50" t="s">
        <v>222</v>
      </c>
      <c r="O168" s="34" t="s">
        <v>93</v>
      </c>
      <c r="P168" s="58"/>
      <c r="Q168" s="59"/>
    </row>
    <row r="169" spans="1:18" x14ac:dyDescent="0.25">
      <c r="A169" s="34">
        <v>162</v>
      </c>
      <c r="B169" s="49" t="s">
        <v>228</v>
      </c>
      <c r="C169" s="40" t="s">
        <v>227</v>
      </c>
      <c r="D169" s="41"/>
      <c r="E169" s="44">
        <v>4</v>
      </c>
      <c r="F169" s="44"/>
      <c r="G169" s="44"/>
      <c r="H169" s="44"/>
      <c r="I169" s="37">
        <f t="shared" si="11"/>
        <v>0</v>
      </c>
      <c r="J169" s="44"/>
      <c r="K169" s="37">
        <f t="shared" si="12"/>
        <v>0</v>
      </c>
      <c r="L169" s="44"/>
      <c r="M169" s="37">
        <f t="shared" si="10"/>
        <v>4</v>
      </c>
      <c r="N169" s="50" t="s">
        <v>222</v>
      </c>
      <c r="O169" s="34" t="s">
        <v>93</v>
      </c>
      <c r="P169" s="58"/>
      <c r="Q169" s="59"/>
    </row>
    <row r="170" spans="1:18" x14ac:dyDescent="0.25">
      <c r="A170" s="34">
        <v>163</v>
      </c>
      <c r="B170" s="49" t="s">
        <v>229</v>
      </c>
      <c r="C170" s="40" t="s">
        <v>227</v>
      </c>
      <c r="D170" s="41"/>
      <c r="E170" s="44">
        <v>1</v>
      </c>
      <c r="F170" s="44"/>
      <c r="G170" s="44"/>
      <c r="H170" s="44"/>
      <c r="I170" s="37">
        <f t="shared" si="11"/>
        <v>0</v>
      </c>
      <c r="J170" s="44"/>
      <c r="K170" s="37">
        <f t="shared" si="12"/>
        <v>0</v>
      </c>
      <c r="L170" s="44"/>
      <c r="M170" s="37">
        <f t="shared" si="10"/>
        <v>1</v>
      </c>
      <c r="N170" s="50" t="s">
        <v>222</v>
      </c>
      <c r="O170" s="34" t="s">
        <v>93</v>
      </c>
      <c r="P170" s="58"/>
      <c r="Q170" s="59"/>
    </row>
    <row r="171" spans="1:18" x14ac:dyDescent="0.25">
      <c r="A171" s="34">
        <v>164</v>
      </c>
      <c r="B171" s="49" t="s">
        <v>230</v>
      </c>
      <c r="C171" s="40" t="s">
        <v>227</v>
      </c>
      <c r="D171" s="41"/>
      <c r="E171" s="44">
        <v>0.7</v>
      </c>
      <c r="F171" s="44"/>
      <c r="G171" s="44"/>
      <c r="H171" s="44"/>
      <c r="I171" s="37">
        <f t="shared" si="11"/>
        <v>0</v>
      </c>
      <c r="J171" s="44"/>
      <c r="K171" s="37">
        <f t="shared" si="12"/>
        <v>0</v>
      </c>
      <c r="L171" s="44"/>
      <c r="M171" s="37">
        <f t="shared" si="10"/>
        <v>0.7</v>
      </c>
      <c r="N171" s="50" t="s">
        <v>222</v>
      </c>
      <c r="O171" s="34" t="s">
        <v>93</v>
      </c>
      <c r="P171" s="58"/>
      <c r="Q171" s="59"/>
    </row>
    <row r="172" spans="1:18" x14ac:dyDescent="0.25">
      <c r="A172" s="34">
        <v>165</v>
      </c>
      <c r="B172" s="49" t="s">
        <v>231</v>
      </c>
      <c r="C172" s="40" t="s">
        <v>104</v>
      </c>
      <c r="D172" s="41"/>
      <c r="E172" s="44">
        <v>0.1</v>
      </c>
      <c r="F172" s="44"/>
      <c r="G172" s="44"/>
      <c r="H172" s="44"/>
      <c r="I172" s="37">
        <f t="shared" si="11"/>
        <v>0</v>
      </c>
      <c r="J172" s="44"/>
      <c r="K172" s="37">
        <f t="shared" si="12"/>
        <v>0</v>
      </c>
      <c r="L172" s="44"/>
      <c r="M172" s="37">
        <f t="shared" si="10"/>
        <v>0.1</v>
      </c>
      <c r="N172" s="56" t="s">
        <v>37</v>
      </c>
      <c r="O172" s="34" t="s">
        <v>93</v>
      </c>
      <c r="P172" s="58"/>
      <c r="Q172" s="59"/>
    </row>
    <row r="173" spans="1:18" x14ac:dyDescent="0.25">
      <c r="A173" s="34">
        <v>166</v>
      </c>
      <c r="B173" s="49" t="s">
        <v>232</v>
      </c>
      <c r="C173" s="40" t="s">
        <v>104</v>
      </c>
      <c r="D173" s="41"/>
      <c r="E173" s="44">
        <v>0.35</v>
      </c>
      <c r="F173" s="44"/>
      <c r="G173" s="44"/>
      <c r="H173" s="44"/>
      <c r="I173" s="37">
        <f t="shared" si="11"/>
        <v>0</v>
      </c>
      <c r="J173" s="44"/>
      <c r="K173" s="37">
        <f t="shared" si="12"/>
        <v>0</v>
      </c>
      <c r="L173" s="44"/>
      <c r="M173" s="37">
        <f t="shared" si="10"/>
        <v>0.35</v>
      </c>
      <c r="N173" s="56" t="s">
        <v>37</v>
      </c>
      <c r="O173" s="34" t="s">
        <v>93</v>
      </c>
      <c r="P173" s="58"/>
      <c r="Q173" s="59"/>
    </row>
    <row r="174" spans="1:18" x14ac:dyDescent="0.25">
      <c r="A174" s="34">
        <v>167</v>
      </c>
      <c r="B174" s="42" t="s">
        <v>56</v>
      </c>
      <c r="C174" s="40" t="s">
        <v>104</v>
      </c>
      <c r="D174" s="41"/>
      <c r="E174" s="44">
        <v>1</v>
      </c>
      <c r="F174" s="44"/>
      <c r="G174" s="44"/>
      <c r="H174" s="44"/>
      <c r="I174" s="37">
        <f t="shared" si="11"/>
        <v>0</v>
      </c>
      <c r="J174" s="44"/>
      <c r="K174" s="37">
        <f t="shared" si="12"/>
        <v>0</v>
      </c>
      <c r="L174" s="44"/>
      <c r="M174" s="37">
        <f t="shared" si="10"/>
        <v>1</v>
      </c>
      <c r="N174" s="56" t="s">
        <v>37</v>
      </c>
      <c r="O174" s="34" t="s">
        <v>93</v>
      </c>
      <c r="P174" s="58"/>
      <c r="Q174" s="59"/>
    </row>
    <row r="175" spans="1:18" x14ac:dyDescent="0.25">
      <c r="A175" s="34">
        <v>168</v>
      </c>
      <c r="B175" s="67" t="s">
        <v>233</v>
      </c>
      <c r="C175" s="40" t="s">
        <v>234</v>
      </c>
      <c r="D175" s="41"/>
      <c r="E175" s="44">
        <v>0.2</v>
      </c>
      <c r="F175" s="44"/>
      <c r="G175" s="44"/>
      <c r="H175" s="44"/>
      <c r="I175" s="37">
        <f t="shared" si="11"/>
        <v>0</v>
      </c>
      <c r="J175" s="44"/>
      <c r="K175" s="37">
        <f t="shared" si="12"/>
        <v>0</v>
      </c>
      <c r="L175" s="44"/>
      <c r="M175" s="37">
        <f t="shared" si="10"/>
        <v>0.2</v>
      </c>
      <c r="N175" s="56" t="s">
        <v>37</v>
      </c>
      <c r="O175" s="34" t="s">
        <v>93</v>
      </c>
      <c r="P175" s="58"/>
      <c r="Q175" s="59"/>
    </row>
    <row r="176" spans="1:18" x14ac:dyDescent="0.25">
      <c r="A176" s="34">
        <v>169</v>
      </c>
      <c r="B176" s="67" t="s">
        <v>235</v>
      </c>
      <c r="C176" s="40" t="s">
        <v>234</v>
      </c>
      <c r="D176" s="41"/>
      <c r="E176" s="44">
        <v>0.05</v>
      </c>
      <c r="F176" s="44"/>
      <c r="G176" s="44"/>
      <c r="H176" s="44"/>
      <c r="I176" s="37">
        <f t="shared" si="11"/>
        <v>0</v>
      </c>
      <c r="J176" s="44"/>
      <c r="K176" s="37">
        <f t="shared" si="12"/>
        <v>0</v>
      </c>
      <c r="L176" s="44"/>
      <c r="M176" s="37">
        <f t="shared" si="10"/>
        <v>0.05</v>
      </c>
      <c r="N176" s="56" t="s">
        <v>37</v>
      </c>
      <c r="O176" s="34" t="s">
        <v>93</v>
      </c>
      <c r="P176" s="58"/>
      <c r="Q176" s="59"/>
    </row>
    <row r="177" spans="1:17" x14ac:dyDescent="0.25">
      <c r="A177" s="34">
        <v>170</v>
      </c>
      <c r="B177" s="42" t="s">
        <v>236</v>
      </c>
      <c r="C177" s="40" t="s">
        <v>104</v>
      </c>
      <c r="D177" s="41"/>
      <c r="E177" s="44">
        <v>0.05</v>
      </c>
      <c r="F177" s="44"/>
      <c r="G177" s="44"/>
      <c r="H177" s="44"/>
      <c r="I177" s="37">
        <f t="shared" si="11"/>
        <v>0</v>
      </c>
      <c r="J177" s="44"/>
      <c r="K177" s="37">
        <f t="shared" si="12"/>
        <v>0</v>
      </c>
      <c r="L177" s="44"/>
      <c r="M177" s="37">
        <f t="shared" si="10"/>
        <v>0.05</v>
      </c>
      <c r="N177" s="56" t="s">
        <v>39</v>
      </c>
      <c r="O177" s="34" t="s">
        <v>93</v>
      </c>
      <c r="P177" s="58"/>
      <c r="Q177" s="59"/>
    </row>
    <row r="178" spans="1:17" x14ac:dyDescent="0.25">
      <c r="A178" s="34">
        <v>171</v>
      </c>
      <c r="B178" s="49" t="s">
        <v>237</v>
      </c>
      <c r="C178" s="40" t="s">
        <v>104</v>
      </c>
      <c r="D178" s="41"/>
      <c r="E178" s="44">
        <v>0.3</v>
      </c>
      <c r="F178" s="44"/>
      <c r="G178" s="44"/>
      <c r="H178" s="44"/>
      <c r="I178" s="37">
        <f t="shared" si="11"/>
        <v>0</v>
      </c>
      <c r="J178" s="44"/>
      <c r="K178" s="37">
        <f t="shared" si="12"/>
        <v>0</v>
      </c>
      <c r="L178" s="44"/>
      <c r="M178" s="37">
        <f t="shared" si="10"/>
        <v>0.3</v>
      </c>
      <c r="N178" s="56" t="s">
        <v>39</v>
      </c>
      <c r="O178" s="34" t="s">
        <v>93</v>
      </c>
      <c r="P178" s="58"/>
      <c r="Q178" s="59"/>
    </row>
    <row r="179" spans="1:17" x14ac:dyDescent="0.25">
      <c r="A179" s="34">
        <v>172</v>
      </c>
      <c r="B179" s="49" t="s">
        <v>238</v>
      </c>
      <c r="C179" s="40" t="s">
        <v>104</v>
      </c>
      <c r="D179" s="41"/>
      <c r="E179" s="44">
        <v>0.25</v>
      </c>
      <c r="F179" s="44"/>
      <c r="G179" s="44"/>
      <c r="H179" s="44"/>
      <c r="I179" s="37">
        <f t="shared" si="11"/>
        <v>0</v>
      </c>
      <c r="J179" s="44"/>
      <c r="K179" s="37">
        <f t="shared" si="12"/>
        <v>0</v>
      </c>
      <c r="L179" s="44"/>
      <c r="M179" s="37">
        <f t="shared" si="10"/>
        <v>0.25</v>
      </c>
      <c r="N179" s="56" t="s">
        <v>39</v>
      </c>
      <c r="O179" s="34" t="s">
        <v>93</v>
      </c>
      <c r="P179" s="58"/>
      <c r="Q179" s="59"/>
    </row>
    <row r="180" spans="1:17" x14ac:dyDescent="0.25">
      <c r="A180" s="34">
        <v>173</v>
      </c>
      <c r="B180" s="49" t="s">
        <v>239</v>
      </c>
      <c r="C180" s="40" t="s">
        <v>207</v>
      </c>
      <c r="D180" s="41"/>
      <c r="E180" s="44">
        <v>1</v>
      </c>
      <c r="F180" s="44"/>
      <c r="G180" s="44"/>
      <c r="H180" s="44"/>
      <c r="I180" s="37">
        <f t="shared" si="11"/>
        <v>0</v>
      </c>
      <c r="J180" s="44"/>
      <c r="K180" s="37">
        <f t="shared" si="12"/>
        <v>0</v>
      </c>
      <c r="L180" s="44"/>
      <c r="M180" s="37">
        <f t="shared" si="10"/>
        <v>1</v>
      </c>
      <c r="N180" s="56" t="s">
        <v>12</v>
      </c>
      <c r="O180" s="34" t="s">
        <v>93</v>
      </c>
      <c r="P180" s="58"/>
      <c r="Q180" s="59"/>
    </row>
    <row r="181" spans="1:17" x14ac:dyDescent="0.25">
      <c r="A181" s="34">
        <v>174</v>
      </c>
      <c r="B181" s="42" t="s">
        <v>240</v>
      </c>
      <c r="C181" s="71" t="s">
        <v>241</v>
      </c>
      <c r="D181" s="59"/>
      <c r="E181" s="37">
        <v>0.02</v>
      </c>
      <c r="F181" s="44">
        <v>0.02</v>
      </c>
      <c r="G181" s="44"/>
      <c r="H181" s="44"/>
      <c r="I181" s="37">
        <f t="shared" si="11"/>
        <v>0</v>
      </c>
      <c r="J181" s="44"/>
      <c r="K181" s="37">
        <f t="shared" si="12"/>
        <v>0</v>
      </c>
      <c r="L181" s="44"/>
      <c r="M181" s="37">
        <f t="shared" si="10"/>
        <v>0</v>
      </c>
      <c r="N181" s="56" t="s">
        <v>12</v>
      </c>
      <c r="O181" s="34" t="s">
        <v>93</v>
      </c>
      <c r="P181" s="58"/>
      <c r="Q181" s="59"/>
    </row>
    <row r="182" spans="1:17" x14ac:dyDescent="0.25">
      <c r="A182" s="34">
        <v>175</v>
      </c>
      <c r="B182" s="42" t="s">
        <v>242</v>
      </c>
      <c r="C182" s="71" t="s">
        <v>241</v>
      </c>
      <c r="D182" s="59"/>
      <c r="E182" s="37">
        <v>0.5</v>
      </c>
      <c r="F182" s="44"/>
      <c r="G182" s="44"/>
      <c r="H182" s="44"/>
      <c r="I182" s="37">
        <f t="shared" si="11"/>
        <v>0</v>
      </c>
      <c r="J182" s="44"/>
      <c r="K182" s="37">
        <f t="shared" si="12"/>
        <v>0</v>
      </c>
      <c r="L182" s="44"/>
      <c r="M182" s="37">
        <f t="shared" si="10"/>
        <v>0.5</v>
      </c>
      <c r="N182" s="56" t="s">
        <v>12</v>
      </c>
      <c r="O182" s="34" t="s">
        <v>93</v>
      </c>
      <c r="P182" s="58"/>
      <c r="Q182" s="59"/>
    </row>
    <row r="183" spans="1:17" x14ac:dyDescent="0.25">
      <c r="A183" s="34">
        <v>176</v>
      </c>
      <c r="B183" s="42" t="s">
        <v>243</v>
      </c>
      <c r="C183" s="71" t="s">
        <v>241</v>
      </c>
      <c r="D183" s="59"/>
      <c r="E183" s="37">
        <v>1.5</v>
      </c>
      <c r="F183" s="44"/>
      <c r="G183" s="44"/>
      <c r="H183" s="44"/>
      <c r="I183" s="37">
        <f t="shared" si="11"/>
        <v>0</v>
      </c>
      <c r="J183" s="44"/>
      <c r="K183" s="37">
        <f t="shared" si="12"/>
        <v>0</v>
      </c>
      <c r="L183" s="44"/>
      <c r="M183" s="37">
        <f t="shared" si="10"/>
        <v>1.5</v>
      </c>
      <c r="N183" s="56" t="s">
        <v>12</v>
      </c>
      <c r="O183" s="34" t="s">
        <v>93</v>
      </c>
      <c r="P183" s="58"/>
      <c r="Q183" s="58"/>
    </row>
    <row r="184" spans="1:17" x14ac:dyDescent="0.25">
      <c r="A184" s="34">
        <v>177</v>
      </c>
      <c r="B184" s="42" t="s">
        <v>244</v>
      </c>
      <c r="C184" s="71" t="s">
        <v>241</v>
      </c>
      <c r="D184" s="59"/>
      <c r="E184" s="37">
        <v>0.04</v>
      </c>
      <c r="F184" s="44"/>
      <c r="G184" s="44"/>
      <c r="H184" s="44"/>
      <c r="I184" s="37">
        <f t="shared" si="11"/>
        <v>0</v>
      </c>
      <c r="J184" s="44"/>
      <c r="K184" s="37">
        <f t="shared" si="12"/>
        <v>0</v>
      </c>
      <c r="L184" s="44"/>
      <c r="M184" s="37">
        <f>E184-F184-G184-H184-I184-K184</f>
        <v>0.04</v>
      </c>
      <c r="N184" s="56" t="s">
        <v>12</v>
      </c>
      <c r="O184" s="34" t="s">
        <v>93</v>
      </c>
      <c r="P184" s="58"/>
      <c r="Q184" s="58"/>
    </row>
    <row r="185" spans="1:17" x14ac:dyDescent="0.25">
      <c r="A185" s="34">
        <v>178</v>
      </c>
      <c r="B185" s="42" t="s">
        <v>245</v>
      </c>
      <c r="C185" s="71" t="s">
        <v>207</v>
      </c>
      <c r="D185" s="59"/>
      <c r="E185" s="37">
        <v>0.32</v>
      </c>
      <c r="F185" s="44"/>
      <c r="G185" s="44"/>
      <c r="H185" s="44"/>
      <c r="I185" s="37">
        <f t="shared" si="11"/>
        <v>0</v>
      </c>
      <c r="J185" s="44"/>
      <c r="K185" s="37">
        <f t="shared" si="12"/>
        <v>0</v>
      </c>
      <c r="L185" s="44"/>
      <c r="M185" s="37">
        <f t="shared" ref="M185:M191" si="13">E185-F185-G185-H185-I185-K185</f>
        <v>0.32</v>
      </c>
      <c r="N185" s="56" t="s">
        <v>96</v>
      </c>
      <c r="O185" s="34" t="s">
        <v>93</v>
      </c>
      <c r="P185" s="58"/>
      <c r="Q185" s="72"/>
    </row>
    <row r="186" spans="1:17" x14ac:dyDescent="0.25">
      <c r="A186" s="34">
        <v>179</v>
      </c>
      <c r="B186" s="73" t="s">
        <v>246</v>
      </c>
      <c r="C186" s="71" t="s">
        <v>247</v>
      </c>
      <c r="D186" s="59"/>
      <c r="E186" s="74">
        <v>0.4</v>
      </c>
      <c r="F186" s="44"/>
      <c r="G186" s="44"/>
      <c r="H186" s="44"/>
      <c r="I186" s="37">
        <f t="shared" si="11"/>
        <v>0</v>
      </c>
      <c r="J186" s="44"/>
      <c r="K186" s="37">
        <f t="shared" si="12"/>
        <v>0</v>
      </c>
      <c r="L186" s="44"/>
      <c r="M186" s="37">
        <f t="shared" si="13"/>
        <v>0.4</v>
      </c>
      <c r="N186" s="56" t="s">
        <v>96</v>
      </c>
      <c r="O186" s="75" t="s">
        <v>248</v>
      </c>
      <c r="P186" s="58"/>
      <c r="Q186" s="72"/>
    </row>
    <row r="187" spans="1:17" x14ac:dyDescent="0.25">
      <c r="A187" s="34">
        <v>180</v>
      </c>
      <c r="B187" s="73" t="s">
        <v>249</v>
      </c>
      <c r="C187" s="71" t="s">
        <v>247</v>
      </c>
      <c r="D187" s="59"/>
      <c r="E187" s="74">
        <v>0.5</v>
      </c>
      <c r="F187" s="44"/>
      <c r="G187" s="44"/>
      <c r="H187" s="44"/>
      <c r="I187" s="37">
        <f t="shared" si="11"/>
        <v>0</v>
      </c>
      <c r="J187" s="44"/>
      <c r="K187" s="37">
        <f t="shared" si="12"/>
        <v>0</v>
      </c>
      <c r="L187" s="44"/>
      <c r="M187" s="37">
        <f t="shared" si="13"/>
        <v>0.5</v>
      </c>
      <c r="N187" s="56" t="s">
        <v>96</v>
      </c>
      <c r="O187" s="75" t="s">
        <v>248</v>
      </c>
      <c r="P187" s="58"/>
      <c r="Q187" s="72"/>
    </row>
    <row r="188" spans="1:17" x14ac:dyDescent="0.25">
      <c r="A188" s="34">
        <v>181</v>
      </c>
      <c r="B188" s="73" t="s">
        <v>250</v>
      </c>
      <c r="C188" s="71" t="s">
        <v>247</v>
      </c>
      <c r="D188" s="59"/>
      <c r="E188" s="74">
        <v>0.3</v>
      </c>
      <c r="F188" s="44"/>
      <c r="G188" s="44"/>
      <c r="H188" s="44"/>
      <c r="I188" s="37">
        <f t="shared" si="11"/>
        <v>0</v>
      </c>
      <c r="J188" s="44"/>
      <c r="K188" s="37">
        <f t="shared" si="12"/>
        <v>0</v>
      </c>
      <c r="L188" s="44"/>
      <c r="M188" s="37">
        <f t="shared" si="13"/>
        <v>0.3</v>
      </c>
      <c r="N188" s="56" t="s">
        <v>96</v>
      </c>
      <c r="O188" s="75" t="s">
        <v>251</v>
      </c>
      <c r="P188" s="58"/>
      <c r="Q188" s="72"/>
    </row>
    <row r="189" spans="1:17" x14ac:dyDescent="0.25">
      <c r="A189" s="34">
        <v>182</v>
      </c>
      <c r="B189" s="73" t="s">
        <v>252</v>
      </c>
      <c r="C189" s="71" t="s">
        <v>247</v>
      </c>
      <c r="D189" s="59"/>
      <c r="E189" s="74">
        <v>0.24</v>
      </c>
      <c r="F189" s="44"/>
      <c r="G189" s="44"/>
      <c r="H189" s="44"/>
      <c r="I189" s="37">
        <f t="shared" si="11"/>
        <v>0</v>
      </c>
      <c r="J189" s="44"/>
      <c r="K189" s="37">
        <f t="shared" si="12"/>
        <v>0</v>
      </c>
      <c r="L189" s="44"/>
      <c r="M189" s="37">
        <f t="shared" si="13"/>
        <v>0.24</v>
      </c>
      <c r="N189" s="56" t="s">
        <v>96</v>
      </c>
      <c r="O189" s="75" t="s">
        <v>248</v>
      </c>
      <c r="P189" s="58"/>
      <c r="Q189" s="72"/>
    </row>
    <row r="190" spans="1:17" x14ac:dyDescent="0.25">
      <c r="A190" s="34">
        <v>183</v>
      </c>
      <c r="B190" s="73" t="s">
        <v>253</v>
      </c>
      <c r="C190" s="71" t="s">
        <v>247</v>
      </c>
      <c r="D190" s="59"/>
      <c r="E190" s="74">
        <v>0.15</v>
      </c>
      <c r="F190" s="44"/>
      <c r="G190" s="44"/>
      <c r="H190" s="44"/>
      <c r="I190" s="37">
        <f t="shared" si="11"/>
        <v>0</v>
      </c>
      <c r="J190" s="44"/>
      <c r="K190" s="37">
        <f t="shared" si="12"/>
        <v>0</v>
      </c>
      <c r="L190" s="44"/>
      <c r="M190" s="37">
        <f t="shared" si="13"/>
        <v>0.15</v>
      </c>
      <c r="N190" s="56" t="s">
        <v>96</v>
      </c>
      <c r="O190" s="75" t="s">
        <v>251</v>
      </c>
      <c r="P190" s="58"/>
      <c r="Q190" s="72"/>
    </row>
    <row r="191" spans="1:17" x14ac:dyDescent="0.25">
      <c r="A191" s="34">
        <v>184</v>
      </c>
      <c r="B191" s="73" t="s">
        <v>254</v>
      </c>
      <c r="C191" s="71" t="s">
        <v>247</v>
      </c>
      <c r="D191" s="59"/>
      <c r="E191" s="37">
        <v>0.55000000000000004</v>
      </c>
      <c r="F191" s="44"/>
      <c r="G191" s="44"/>
      <c r="H191" s="44"/>
      <c r="I191" s="37">
        <f t="shared" si="11"/>
        <v>0</v>
      </c>
      <c r="J191" s="44"/>
      <c r="K191" s="37">
        <f t="shared" si="12"/>
        <v>0</v>
      </c>
      <c r="L191" s="44"/>
      <c r="M191" s="37">
        <f t="shared" si="13"/>
        <v>0.55000000000000004</v>
      </c>
      <c r="N191" s="56" t="s">
        <v>96</v>
      </c>
      <c r="O191" s="75" t="s">
        <v>251</v>
      </c>
      <c r="P191" s="58"/>
      <c r="Q191" s="72"/>
    </row>
    <row r="192" spans="1:17" x14ac:dyDescent="0.25">
      <c r="A192" s="34">
        <v>185</v>
      </c>
      <c r="B192" s="76" t="s">
        <v>255</v>
      </c>
      <c r="C192" s="71" t="s">
        <v>256</v>
      </c>
      <c r="D192" s="59"/>
      <c r="E192" s="36">
        <v>14.149999999999999</v>
      </c>
      <c r="F192" s="44"/>
      <c r="G192" s="44">
        <v>0.36</v>
      </c>
      <c r="H192" s="44"/>
      <c r="I192" s="37">
        <f>J192</f>
        <v>0</v>
      </c>
      <c r="J192" s="37"/>
      <c r="K192" s="37">
        <f>L192</f>
        <v>0</v>
      </c>
      <c r="L192" s="37"/>
      <c r="M192" s="37">
        <f>E192-F192-G192-H192-I192-K192</f>
        <v>13.79</v>
      </c>
      <c r="N192" s="34" t="s">
        <v>20</v>
      </c>
      <c r="O192" s="71">
        <v>2021</v>
      </c>
    </row>
    <row r="193" spans="1:15" x14ac:dyDescent="0.25">
      <c r="A193" s="34">
        <v>186</v>
      </c>
      <c r="B193" s="76" t="s">
        <v>257</v>
      </c>
      <c r="C193" s="71"/>
      <c r="D193" s="59"/>
      <c r="E193" s="77">
        <v>62.064069999999994</v>
      </c>
      <c r="F193" s="44">
        <v>1.5</v>
      </c>
      <c r="G193" s="44">
        <v>3.9699999999999998</v>
      </c>
      <c r="H193" s="44"/>
      <c r="I193" s="37">
        <f>J193</f>
        <v>0</v>
      </c>
      <c r="J193" s="37"/>
      <c r="K193" s="37">
        <f>L193</f>
        <v>13.761079999999998</v>
      </c>
      <c r="L193" s="37">
        <v>13.761079999999998</v>
      </c>
      <c r="M193" s="37">
        <f>E193-F193-G193-H193-I193-K193</f>
        <v>42.832989999999995</v>
      </c>
      <c r="N193" s="56" t="s">
        <v>128</v>
      </c>
      <c r="O193" s="34" t="s">
        <v>93</v>
      </c>
    </row>
    <row r="194" spans="1:15" x14ac:dyDescent="0.25">
      <c r="A194" s="34">
        <v>187</v>
      </c>
      <c r="B194" s="63" t="s">
        <v>258</v>
      </c>
      <c r="C194" s="71" t="s">
        <v>207</v>
      </c>
      <c r="D194" s="59"/>
      <c r="E194" s="44">
        <v>0.03</v>
      </c>
      <c r="F194" s="44"/>
      <c r="G194" s="44"/>
      <c r="H194" s="44"/>
      <c r="I194" s="37">
        <f t="shared" ref="I194:I245" si="14">J194</f>
        <v>0</v>
      </c>
      <c r="J194" s="44"/>
      <c r="K194" s="37">
        <f t="shared" ref="K194:K245" si="15">L194</f>
        <v>0</v>
      </c>
      <c r="L194" s="44"/>
      <c r="M194" s="37">
        <f t="shared" ref="M194:M245" si="16">E194-F194-G194-H194-I194-K194</f>
        <v>0.03</v>
      </c>
      <c r="N194" s="56" t="s">
        <v>33</v>
      </c>
      <c r="O194" s="34" t="s">
        <v>93</v>
      </c>
    </row>
    <row r="195" spans="1:15" x14ac:dyDescent="0.25">
      <c r="A195" s="34">
        <v>188</v>
      </c>
      <c r="B195" s="78" t="s">
        <v>259</v>
      </c>
      <c r="C195" s="71" t="s">
        <v>260</v>
      </c>
      <c r="D195" s="79"/>
      <c r="E195" s="44">
        <v>0.1</v>
      </c>
      <c r="F195" s="44"/>
      <c r="G195" s="44"/>
      <c r="H195" s="44"/>
      <c r="I195" s="37">
        <f t="shared" si="14"/>
        <v>0</v>
      </c>
      <c r="J195" s="37"/>
      <c r="K195" s="37">
        <f t="shared" si="15"/>
        <v>0</v>
      </c>
      <c r="L195" s="37"/>
      <c r="M195" s="37">
        <f t="shared" si="16"/>
        <v>0.1</v>
      </c>
      <c r="N195" s="56" t="s">
        <v>17</v>
      </c>
      <c r="O195" s="34" t="s">
        <v>93</v>
      </c>
    </row>
    <row r="196" spans="1:15" x14ac:dyDescent="0.25">
      <c r="A196" s="34">
        <v>189</v>
      </c>
      <c r="B196" s="78" t="s">
        <v>261</v>
      </c>
      <c r="C196" s="71" t="s">
        <v>260</v>
      </c>
      <c r="D196" s="80"/>
      <c r="E196" s="44">
        <v>0.1</v>
      </c>
      <c r="F196" s="44"/>
      <c r="G196" s="44"/>
      <c r="H196" s="44"/>
      <c r="I196" s="37">
        <f t="shared" si="14"/>
        <v>0</v>
      </c>
      <c r="J196" s="37"/>
      <c r="K196" s="37">
        <f t="shared" si="15"/>
        <v>0</v>
      </c>
      <c r="L196" s="37"/>
      <c r="M196" s="37">
        <f t="shared" si="16"/>
        <v>0.1</v>
      </c>
      <c r="N196" s="56" t="s">
        <v>17</v>
      </c>
      <c r="O196" s="34" t="s">
        <v>93</v>
      </c>
    </row>
    <row r="197" spans="1:15" x14ac:dyDescent="0.25">
      <c r="A197" s="34">
        <v>190</v>
      </c>
      <c r="B197" s="78" t="s">
        <v>262</v>
      </c>
      <c r="C197" s="71" t="s">
        <v>260</v>
      </c>
      <c r="D197" s="80"/>
      <c r="E197" s="44">
        <v>0.15</v>
      </c>
      <c r="F197" s="44"/>
      <c r="G197" s="44"/>
      <c r="H197" s="44"/>
      <c r="I197" s="37">
        <f t="shared" si="14"/>
        <v>0</v>
      </c>
      <c r="J197" s="37"/>
      <c r="K197" s="37">
        <f t="shared" si="15"/>
        <v>0</v>
      </c>
      <c r="L197" s="37"/>
      <c r="M197" s="37">
        <f t="shared" si="16"/>
        <v>0.15</v>
      </c>
      <c r="N197" s="56" t="s">
        <v>17</v>
      </c>
      <c r="O197" s="34" t="s">
        <v>93</v>
      </c>
    </row>
    <row r="198" spans="1:15" x14ac:dyDescent="0.25">
      <c r="A198" s="34">
        <v>191</v>
      </c>
      <c r="B198" s="78" t="s">
        <v>263</v>
      </c>
      <c r="C198" s="71" t="s">
        <v>260</v>
      </c>
      <c r="D198" s="80"/>
      <c r="E198" s="44">
        <v>0.1</v>
      </c>
      <c r="F198" s="44"/>
      <c r="G198" s="44"/>
      <c r="H198" s="44"/>
      <c r="I198" s="37">
        <f t="shared" si="14"/>
        <v>0</v>
      </c>
      <c r="J198" s="37"/>
      <c r="K198" s="37">
        <f t="shared" si="15"/>
        <v>0</v>
      </c>
      <c r="L198" s="37"/>
      <c r="M198" s="37">
        <f t="shared" si="16"/>
        <v>0.1</v>
      </c>
      <c r="N198" s="56" t="s">
        <v>17</v>
      </c>
      <c r="O198" s="34" t="s">
        <v>93</v>
      </c>
    </row>
    <row r="199" spans="1:15" x14ac:dyDescent="0.25">
      <c r="A199" s="34">
        <v>192</v>
      </c>
      <c r="B199" s="78" t="s">
        <v>264</v>
      </c>
      <c r="C199" s="71" t="s">
        <v>260</v>
      </c>
      <c r="D199" s="80"/>
      <c r="E199" s="44">
        <v>0.15</v>
      </c>
      <c r="F199" s="44"/>
      <c r="G199" s="44"/>
      <c r="H199" s="44"/>
      <c r="I199" s="37">
        <f t="shared" si="14"/>
        <v>0</v>
      </c>
      <c r="J199" s="37"/>
      <c r="K199" s="37">
        <f t="shared" si="15"/>
        <v>0</v>
      </c>
      <c r="L199" s="37"/>
      <c r="M199" s="37">
        <f t="shared" si="16"/>
        <v>0.15</v>
      </c>
      <c r="N199" s="56" t="s">
        <v>17</v>
      </c>
      <c r="O199" s="34" t="s">
        <v>93</v>
      </c>
    </row>
    <row r="200" spans="1:15" x14ac:dyDescent="0.25">
      <c r="A200" s="34">
        <v>193</v>
      </c>
      <c r="B200" s="78" t="s">
        <v>265</v>
      </c>
      <c r="C200" s="71" t="s">
        <v>260</v>
      </c>
      <c r="D200" s="80"/>
      <c r="E200" s="44">
        <v>0.15</v>
      </c>
      <c r="F200" s="44"/>
      <c r="G200" s="44"/>
      <c r="H200" s="44"/>
      <c r="I200" s="37">
        <f t="shared" si="14"/>
        <v>0</v>
      </c>
      <c r="J200" s="37"/>
      <c r="K200" s="37">
        <f t="shared" si="15"/>
        <v>0</v>
      </c>
      <c r="L200" s="37"/>
      <c r="M200" s="37">
        <f t="shared" si="16"/>
        <v>0.15</v>
      </c>
      <c r="N200" s="56" t="s">
        <v>17</v>
      </c>
      <c r="O200" s="34" t="s">
        <v>93</v>
      </c>
    </row>
    <row r="201" spans="1:15" ht="31.5" x14ac:dyDescent="0.25">
      <c r="A201" s="34">
        <v>194</v>
      </c>
      <c r="B201" s="78" t="s">
        <v>266</v>
      </c>
      <c r="C201" s="71" t="s">
        <v>260</v>
      </c>
      <c r="D201" s="59"/>
      <c r="E201" s="74">
        <v>1.2500000000000001E-2</v>
      </c>
      <c r="F201" s="44"/>
      <c r="G201" s="44"/>
      <c r="H201" s="44"/>
      <c r="I201" s="37">
        <f t="shared" si="14"/>
        <v>0</v>
      </c>
      <c r="J201" s="37"/>
      <c r="K201" s="37">
        <f t="shared" si="15"/>
        <v>0</v>
      </c>
      <c r="L201" s="37"/>
      <c r="M201" s="37">
        <f t="shared" si="16"/>
        <v>1.2500000000000001E-2</v>
      </c>
      <c r="N201" s="56" t="s">
        <v>17</v>
      </c>
      <c r="O201" s="34" t="s">
        <v>93</v>
      </c>
    </row>
    <row r="202" spans="1:15" ht="31.5" x14ac:dyDescent="0.25">
      <c r="A202" s="34">
        <v>195</v>
      </c>
      <c r="B202" s="78" t="s">
        <v>267</v>
      </c>
      <c r="C202" s="71" t="s">
        <v>260</v>
      </c>
      <c r="D202" s="59"/>
      <c r="E202" s="74">
        <v>1.4999999999999999E-2</v>
      </c>
      <c r="F202" s="44"/>
      <c r="G202" s="44"/>
      <c r="H202" s="44"/>
      <c r="I202" s="37">
        <f t="shared" si="14"/>
        <v>0</v>
      </c>
      <c r="J202" s="37"/>
      <c r="K202" s="37">
        <f t="shared" si="15"/>
        <v>0</v>
      </c>
      <c r="L202" s="37"/>
      <c r="M202" s="37">
        <f t="shared" si="16"/>
        <v>1.4999999999999999E-2</v>
      </c>
      <c r="N202" s="56" t="s">
        <v>17</v>
      </c>
      <c r="O202" s="34" t="s">
        <v>93</v>
      </c>
    </row>
    <row r="203" spans="1:15" x14ac:dyDescent="0.25">
      <c r="A203" s="34">
        <v>196</v>
      </c>
      <c r="B203" s="78" t="s">
        <v>268</v>
      </c>
      <c r="C203" s="71" t="s">
        <v>260</v>
      </c>
      <c r="D203" s="59"/>
      <c r="E203" s="74">
        <v>0.01</v>
      </c>
      <c r="F203" s="44"/>
      <c r="G203" s="44"/>
      <c r="H203" s="44"/>
      <c r="I203" s="37">
        <f t="shared" si="14"/>
        <v>0</v>
      </c>
      <c r="J203" s="37"/>
      <c r="K203" s="37">
        <f t="shared" si="15"/>
        <v>0</v>
      </c>
      <c r="L203" s="37"/>
      <c r="M203" s="37">
        <f t="shared" si="16"/>
        <v>0.01</v>
      </c>
      <c r="N203" s="56" t="s">
        <v>17</v>
      </c>
      <c r="O203" s="34" t="s">
        <v>93</v>
      </c>
    </row>
    <row r="204" spans="1:15" ht="31.5" x14ac:dyDescent="0.25">
      <c r="A204" s="34">
        <v>197</v>
      </c>
      <c r="B204" s="78" t="s">
        <v>269</v>
      </c>
      <c r="C204" s="71" t="s">
        <v>260</v>
      </c>
      <c r="D204" s="59"/>
      <c r="E204" s="74">
        <v>0.01</v>
      </c>
      <c r="F204" s="44"/>
      <c r="G204" s="44"/>
      <c r="H204" s="44"/>
      <c r="I204" s="37">
        <f t="shared" si="14"/>
        <v>0</v>
      </c>
      <c r="J204" s="37"/>
      <c r="K204" s="37">
        <f t="shared" si="15"/>
        <v>0</v>
      </c>
      <c r="L204" s="37"/>
      <c r="M204" s="37">
        <f t="shared" si="16"/>
        <v>0.01</v>
      </c>
      <c r="N204" s="56" t="s">
        <v>17</v>
      </c>
      <c r="O204" s="34" t="s">
        <v>93</v>
      </c>
    </row>
    <row r="205" spans="1:15" x14ac:dyDescent="0.25">
      <c r="A205" s="34">
        <v>198</v>
      </c>
      <c r="B205" s="78" t="s">
        <v>270</v>
      </c>
      <c r="C205" s="71" t="s">
        <v>260</v>
      </c>
      <c r="D205" s="59"/>
      <c r="E205" s="74">
        <v>0.02</v>
      </c>
      <c r="F205" s="44"/>
      <c r="G205" s="44"/>
      <c r="H205" s="44"/>
      <c r="I205" s="37">
        <f t="shared" si="14"/>
        <v>0</v>
      </c>
      <c r="J205" s="37"/>
      <c r="K205" s="37">
        <f t="shared" si="15"/>
        <v>0</v>
      </c>
      <c r="L205" s="37"/>
      <c r="M205" s="37">
        <f t="shared" si="16"/>
        <v>0.02</v>
      </c>
      <c r="N205" s="56" t="s">
        <v>17</v>
      </c>
      <c r="O205" s="34" t="s">
        <v>93</v>
      </c>
    </row>
    <row r="206" spans="1:15" ht="31.5" x14ac:dyDescent="0.25">
      <c r="A206" s="34">
        <v>199</v>
      </c>
      <c r="B206" s="78" t="s">
        <v>271</v>
      </c>
      <c r="C206" s="71" t="s">
        <v>260</v>
      </c>
      <c r="D206" s="59"/>
      <c r="E206" s="74">
        <v>2.5000000000000001E-3</v>
      </c>
      <c r="F206" s="44"/>
      <c r="G206" s="44"/>
      <c r="H206" s="44"/>
      <c r="I206" s="37">
        <f t="shared" si="14"/>
        <v>0</v>
      </c>
      <c r="J206" s="37"/>
      <c r="K206" s="37">
        <f t="shared" si="15"/>
        <v>0</v>
      </c>
      <c r="L206" s="37"/>
      <c r="M206" s="37">
        <f t="shared" si="16"/>
        <v>2.5000000000000001E-3</v>
      </c>
      <c r="N206" s="56" t="s">
        <v>17</v>
      </c>
      <c r="O206" s="34" t="s">
        <v>93</v>
      </c>
    </row>
    <row r="207" spans="1:15" x14ac:dyDescent="0.25">
      <c r="A207" s="34">
        <v>200</v>
      </c>
      <c r="B207" s="78" t="s">
        <v>272</v>
      </c>
      <c r="C207" s="71" t="s">
        <v>260</v>
      </c>
      <c r="D207" s="59"/>
      <c r="E207" s="74">
        <v>0.15</v>
      </c>
      <c r="F207" s="44"/>
      <c r="G207" s="44"/>
      <c r="H207" s="44"/>
      <c r="I207" s="37">
        <f t="shared" si="14"/>
        <v>0</v>
      </c>
      <c r="J207" s="37"/>
      <c r="K207" s="37">
        <f t="shared" si="15"/>
        <v>0</v>
      </c>
      <c r="L207" s="37"/>
      <c r="M207" s="37">
        <f t="shared" si="16"/>
        <v>0.15</v>
      </c>
      <c r="N207" s="56" t="s">
        <v>17</v>
      </c>
      <c r="O207" s="34" t="s">
        <v>93</v>
      </c>
    </row>
    <row r="208" spans="1:15" x14ac:dyDescent="0.25">
      <c r="A208" s="34">
        <v>201</v>
      </c>
      <c r="B208" s="78" t="s">
        <v>273</v>
      </c>
      <c r="C208" s="71" t="s">
        <v>260</v>
      </c>
      <c r="D208" s="59"/>
      <c r="E208" s="74">
        <v>0.01</v>
      </c>
      <c r="F208" s="44"/>
      <c r="G208" s="44"/>
      <c r="H208" s="44"/>
      <c r="I208" s="37">
        <f t="shared" si="14"/>
        <v>0</v>
      </c>
      <c r="J208" s="37"/>
      <c r="K208" s="37">
        <f t="shared" si="15"/>
        <v>0</v>
      </c>
      <c r="L208" s="37"/>
      <c r="M208" s="37">
        <f t="shared" si="16"/>
        <v>0.01</v>
      </c>
      <c r="N208" s="56" t="s">
        <v>17</v>
      </c>
      <c r="O208" s="34" t="s">
        <v>93</v>
      </c>
    </row>
    <row r="209" spans="1:15" x14ac:dyDescent="0.25">
      <c r="A209" s="34">
        <v>202</v>
      </c>
      <c r="B209" s="78" t="s">
        <v>274</v>
      </c>
      <c r="C209" s="71" t="s">
        <v>260</v>
      </c>
      <c r="D209" s="59"/>
      <c r="E209" s="74">
        <v>1.4999999999999999E-2</v>
      </c>
      <c r="F209" s="44"/>
      <c r="G209" s="44"/>
      <c r="H209" s="44"/>
      <c r="I209" s="37">
        <f t="shared" si="14"/>
        <v>0</v>
      </c>
      <c r="J209" s="37"/>
      <c r="K209" s="37">
        <f t="shared" si="15"/>
        <v>0</v>
      </c>
      <c r="L209" s="37"/>
      <c r="M209" s="37">
        <f t="shared" si="16"/>
        <v>1.4999999999999999E-2</v>
      </c>
      <c r="N209" s="56" t="s">
        <v>17</v>
      </c>
      <c r="O209" s="34" t="s">
        <v>93</v>
      </c>
    </row>
    <row r="210" spans="1:15" x14ac:dyDescent="0.25">
      <c r="A210" s="34">
        <v>203</v>
      </c>
      <c r="B210" s="78" t="s">
        <v>275</v>
      </c>
      <c r="C210" s="71" t="s">
        <v>260</v>
      </c>
      <c r="D210" s="59"/>
      <c r="E210" s="74">
        <v>0.15000000000000002</v>
      </c>
      <c r="F210" s="44"/>
      <c r="G210" s="44"/>
      <c r="H210" s="44"/>
      <c r="I210" s="37">
        <f t="shared" si="14"/>
        <v>0</v>
      </c>
      <c r="J210" s="37"/>
      <c r="K210" s="37">
        <f t="shared" si="15"/>
        <v>0</v>
      </c>
      <c r="L210" s="37"/>
      <c r="M210" s="37">
        <f t="shared" si="16"/>
        <v>0.15000000000000002</v>
      </c>
      <c r="N210" s="56" t="s">
        <v>17</v>
      </c>
      <c r="O210" s="34" t="s">
        <v>93</v>
      </c>
    </row>
    <row r="211" spans="1:15" ht="31.5" x14ac:dyDescent="0.25">
      <c r="A211" s="34">
        <v>204</v>
      </c>
      <c r="B211" s="78" t="s">
        <v>276</v>
      </c>
      <c r="C211" s="71" t="s">
        <v>260</v>
      </c>
      <c r="D211" s="59"/>
      <c r="E211" s="74">
        <v>2.5000000000000001E-2</v>
      </c>
      <c r="F211" s="44"/>
      <c r="G211" s="44"/>
      <c r="H211" s="44"/>
      <c r="I211" s="37">
        <f t="shared" si="14"/>
        <v>0</v>
      </c>
      <c r="J211" s="37"/>
      <c r="K211" s="37">
        <f t="shared" si="15"/>
        <v>0</v>
      </c>
      <c r="L211" s="37"/>
      <c r="M211" s="37">
        <f t="shared" si="16"/>
        <v>2.5000000000000001E-2</v>
      </c>
      <c r="N211" s="56" t="s">
        <v>17</v>
      </c>
      <c r="O211" s="34" t="s">
        <v>93</v>
      </c>
    </row>
    <row r="212" spans="1:15" ht="31.5" x14ac:dyDescent="0.25">
      <c r="A212" s="34">
        <v>205</v>
      </c>
      <c r="B212" s="78" t="s">
        <v>277</v>
      </c>
      <c r="C212" s="71" t="s">
        <v>260</v>
      </c>
      <c r="D212" s="59"/>
      <c r="E212" s="74">
        <v>0.02</v>
      </c>
      <c r="F212" s="44"/>
      <c r="G212" s="44"/>
      <c r="H212" s="44"/>
      <c r="I212" s="37">
        <f t="shared" si="14"/>
        <v>0</v>
      </c>
      <c r="J212" s="37"/>
      <c r="K212" s="37">
        <f t="shared" si="15"/>
        <v>0</v>
      </c>
      <c r="L212" s="37"/>
      <c r="M212" s="37">
        <f t="shared" si="16"/>
        <v>0.02</v>
      </c>
      <c r="N212" s="56" t="s">
        <v>17</v>
      </c>
      <c r="O212" s="34" t="s">
        <v>93</v>
      </c>
    </row>
    <row r="213" spans="1:15" ht="31.5" x14ac:dyDescent="0.25">
      <c r="A213" s="34">
        <v>206</v>
      </c>
      <c r="B213" s="78" t="s">
        <v>278</v>
      </c>
      <c r="C213" s="71" t="s">
        <v>260</v>
      </c>
      <c r="D213" s="59"/>
      <c r="E213" s="74">
        <v>0.04</v>
      </c>
      <c r="F213" s="44"/>
      <c r="G213" s="44"/>
      <c r="H213" s="44"/>
      <c r="I213" s="37">
        <f t="shared" si="14"/>
        <v>0</v>
      </c>
      <c r="J213" s="37"/>
      <c r="K213" s="37">
        <f t="shared" si="15"/>
        <v>0</v>
      </c>
      <c r="L213" s="37"/>
      <c r="M213" s="37">
        <f t="shared" si="16"/>
        <v>0.04</v>
      </c>
      <c r="N213" s="56" t="s">
        <v>17</v>
      </c>
      <c r="O213" s="34" t="s">
        <v>93</v>
      </c>
    </row>
    <row r="214" spans="1:15" x14ac:dyDescent="0.25">
      <c r="A214" s="34">
        <v>207</v>
      </c>
      <c r="B214" s="78" t="s">
        <v>279</v>
      </c>
      <c r="C214" s="71" t="s">
        <v>260</v>
      </c>
      <c r="D214" s="59"/>
      <c r="E214" s="74">
        <v>0.04</v>
      </c>
      <c r="F214" s="44"/>
      <c r="G214" s="44"/>
      <c r="H214" s="44"/>
      <c r="I214" s="37">
        <f t="shared" si="14"/>
        <v>0</v>
      </c>
      <c r="J214" s="37"/>
      <c r="K214" s="37">
        <f t="shared" si="15"/>
        <v>0</v>
      </c>
      <c r="L214" s="37"/>
      <c r="M214" s="37">
        <f t="shared" si="16"/>
        <v>0.04</v>
      </c>
      <c r="N214" s="56" t="s">
        <v>17</v>
      </c>
      <c r="O214" s="34" t="s">
        <v>93</v>
      </c>
    </row>
    <row r="215" spans="1:15" ht="31.5" x14ac:dyDescent="0.25">
      <c r="A215" s="34">
        <v>208</v>
      </c>
      <c r="B215" s="78" t="s">
        <v>280</v>
      </c>
      <c r="C215" s="71" t="s">
        <v>260</v>
      </c>
      <c r="D215" s="59"/>
      <c r="E215" s="74">
        <v>0.05</v>
      </c>
      <c r="F215" s="44"/>
      <c r="G215" s="44"/>
      <c r="H215" s="44"/>
      <c r="I215" s="37">
        <f t="shared" si="14"/>
        <v>0</v>
      </c>
      <c r="J215" s="37"/>
      <c r="K215" s="37">
        <f t="shared" si="15"/>
        <v>0</v>
      </c>
      <c r="L215" s="37"/>
      <c r="M215" s="37">
        <f t="shared" si="16"/>
        <v>0.05</v>
      </c>
      <c r="N215" s="56" t="s">
        <v>17</v>
      </c>
      <c r="O215" s="34" t="s">
        <v>93</v>
      </c>
    </row>
    <row r="216" spans="1:15" ht="31.5" x14ac:dyDescent="0.25">
      <c r="A216" s="34">
        <v>209</v>
      </c>
      <c r="B216" s="78" t="s">
        <v>281</v>
      </c>
      <c r="C216" s="71" t="s">
        <v>260</v>
      </c>
      <c r="D216" s="59"/>
      <c r="E216" s="74">
        <v>2.5000000000000001E-2</v>
      </c>
      <c r="F216" s="44"/>
      <c r="G216" s="44"/>
      <c r="H216" s="44"/>
      <c r="I216" s="37">
        <f t="shared" si="14"/>
        <v>0</v>
      </c>
      <c r="J216" s="37"/>
      <c r="K216" s="37">
        <f t="shared" si="15"/>
        <v>0</v>
      </c>
      <c r="L216" s="37"/>
      <c r="M216" s="37">
        <f t="shared" si="16"/>
        <v>2.5000000000000001E-2</v>
      </c>
      <c r="N216" s="56" t="s">
        <v>17</v>
      </c>
      <c r="O216" s="34" t="s">
        <v>93</v>
      </c>
    </row>
    <row r="217" spans="1:15" ht="31.5" x14ac:dyDescent="0.25">
      <c r="A217" s="34">
        <v>210</v>
      </c>
      <c r="B217" s="78" t="s">
        <v>282</v>
      </c>
      <c r="C217" s="71" t="s">
        <v>260</v>
      </c>
      <c r="D217" s="59"/>
      <c r="E217" s="74">
        <v>0.02</v>
      </c>
      <c r="F217" s="44"/>
      <c r="G217" s="44"/>
      <c r="H217" s="44"/>
      <c r="I217" s="37">
        <f t="shared" si="14"/>
        <v>0</v>
      </c>
      <c r="J217" s="37"/>
      <c r="K217" s="37">
        <f t="shared" si="15"/>
        <v>0</v>
      </c>
      <c r="L217" s="37"/>
      <c r="M217" s="37">
        <f t="shared" si="16"/>
        <v>0.02</v>
      </c>
      <c r="N217" s="56" t="s">
        <v>17</v>
      </c>
      <c r="O217" s="34" t="s">
        <v>93</v>
      </c>
    </row>
    <row r="218" spans="1:15" ht="31.5" x14ac:dyDescent="0.25">
      <c r="A218" s="34">
        <v>211</v>
      </c>
      <c r="B218" s="78" t="s">
        <v>283</v>
      </c>
      <c r="C218" s="71" t="s">
        <v>260</v>
      </c>
      <c r="D218" s="59"/>
      <c r="E218" s="74">
        <v>7.4999999999999997E-3</v>
      </c>
      <c r="F218" s="44"/>
      <c r="G218" s="44"/>
      <c r="H218" s="44"/>
      <c r="I218" s="37">
        <f t="shared" si="14"/>
        <v>0</v>
      </c>
      <c r="J218" s="37"/>
      <c r="K218" s="37">
        <f t="shared" si="15"/>
        <v>0</v>
      </c>
      <c r="L218" s="37"/>
      <c r="M218" s="37">
        <f t="shared" si="16"/>
        <v>7.4999999999999997E-3</v>
      </c>
      <c r="N218" s="56" t="s">
        <v>17</v>
      </c>
      <c r="O218" s="34" t="s">
        <v>93</v>
      </c>
    </row>
    <row r="219" spans="1:15" x14ac:dyDescent="0.25">
      <c r="A219" s="34">
        <v>212</v>
      </c>
      <c r="B219" s="78" t="s">
        <v>284</v>
      </c>
      <c r="C219" s="71" t="s">
        <v>260</v>
      </c>
      <c r="D219" s="59"/>
      <c r="E219" s="74">
        <v>5.0000000000000001E-3</v>
      </c>
      <c r="F219" s="44"/>
      <c r="G219" s="44"/>
      <c r="H219" s="44"/>
      <c r="I219" s="37">
        <f t="shared" si="14"/>
        <v>0</v>
      </c>
      <c r="J219" s="37"/>
      <c r="K219" s="37">
        <f t="shared" si="15"/>
        <v>0</v>
      </c>
      <c r="L219" s="37"/>
      <c r="M219" s="37">
        <f t="shared" si="16"/>
        <v>5.0000000000000001E-3</v>
      </c>
      <c r="N219" s="56" t="s">
        <v>17</v>
      </c>
      <c r="O219" s="34" t="s">
        <v>93</v>
      </c>
    </row>
    <row r="220" spans="1:15" x14ac:dyDescent="0.25">
      <c r="A220" s="34">
        <v>213</v>
      </c>
      <c r="B220" s="78" t="s">
        <v>285</v>
      </c>
      <c r="C220" s="71" t="s">
        <v>260</v>
      </c>
      <c r="D220" s="59"/>
      <c r="E220" s="74">
        <v>0.15</v>
      </c>
      <c r="F220" s="44"/>
      <c r="G220" s="44"/>
      <c r="H220" s="44"/>
      <c r="I220" s="37">
        <f t="shared" si="14"/>
        <v>0</v>
      </c>
      <c r="J220" s="37"/>
      <c r="K220" s="37">
        <f t="shared" si="15"/>
        <v>0</v>
      </c>
      <c r="L220" s="37"/>
      <c r="M220" s="37">
        <f t="shared" si="16"/>
        <v>0.15</v>
      </c>
      <c r="N220" s="56" t="s">
        <v>17</v>
      </c>
      <c r="O220" s="34" t="s">
        <v>93</v>
      </c>
    </row>
    <row r="221" spans="1:15" ht="31.5" x14ac:dyDescent="0.25">
      <c r="A221" s="34">
        <v>214</v>
      </c>
      <c r="B221" s="78" t="s">
        <v>286</v>
      </c>
      <c r="C221" s="71" t="s">
        <v>260</v>
      </c>
      <c r="D221" s="59"/>
      <c r="E221" s="74">
        <v>0.03</v>
      </c>
      <c r="F221" s="44"/>
      <c r="G221" s="44"/>
      <c r="H221" s="44"/>
      <c r="I221" s="37">
        <f t="shared" si="14"/>
        <v>0</v>
      </c>
      <c r="J221" s="37"/>
      <c r="K221" s="37">
        <f t="shared" si="15"/>
        <v>0</v>
      </c>
      <c r="L221" s="37"/>
      <c r="M221" s="37">
        <f t="shared" si="16"/>
        <v>0.03</v>
      </c>
      <c r="N221" s="56" t="s">
        <v>17</v>
      </c>
      <c r="O221" s="34" t="s">
        <v>93</v>
      </c>
    </row>
    <row r="222" spans="1:15" x14ac:dyDescent="0.25">
      <c r="A222" s="34">
        <v>215</v>
      </c>
      <c r="B222" s="78" t="s">
        <v>287</v>
      </c>
      <c r="C222" s="71" t="s">
        <v>260</v>
      </c>
      <c r="D222" s="59"/>
      <c r="E222" s="74">
        <v>0.02</v>
      </c>
      <c r="F222" s="44"/>
      <c r="G222" s="44"/>
      <c r="H222" s="44"/>
      <c r="I222" s="37">
        <f t="shared" si="14"/>
        <v>0</v>
      </c>
      <c r="J222" s="37"/>
      <c r="K222" s="37">
        <f t="shared" si="15"/>
        <v>0</v>
      </c>
      <c r="L222" s="37"/>
      <c r="M222" s="37">
        <f t="shared" si="16"/>
        <v>0.02</v>
      </c>
      <c r="N222" s="56" t="s">
        <v>17</v>
      </c>
      <c r="O222" s="34" t="s">
        <v>93</v>
      </c>
    </row>
    <row r="223" spans="1:15" ht="31.5" x14ac:dyDescent="0.25">
      <c r="A223" s="34">
        <v>216</v>
      </c>
      <c r="B223" s="78" t="s">
        <v>288</v>
      </c>
      <c r="C223" s="71" t="s">
        <v>260</v>
      </c>
      <c r="D223" s="59"/>
      <c r="E223" s="74">
        <v>0.02</v>
      </c>
      <c r="F223" s="44"/>
      <c r="G223" s="44"/>
      <c r="H223" s="44"/>
      <c r="I223" s="37">
        <f t="shared" si="14"/>
        <v>0</v>
      </c>
      <c r="J223" s="37"/>
      <c r="K223" s="37">
        <f t="shared" si="15"/>
        <v>0</v>
      </c>
      <c r="L223" s="37"/>
      <c r="M223" s="37">
        <f t="shared" si="16"/>
        <v>0.02</v>
      </c>
      <c r="N223" s="56" t="s">
        <v>17</v>
      </c>
      <c r="O223" s="34" t="s">
        <v>93</v>
      </c>
    </row>
    <row r="224" spans="1:15" ht="31.5" x14ac:dyDescent="0.25">
      <c r="A224" s="34">
        <v>217</v>
      </c>
      <c r="B224" s="78" t="s">
        <v>289</v>
      </c>
      <c r="C224" s="71" t="s">
        <v>260</v>
      </c>
      <c r="D224" s="59"/>
      <c r="E224" s="74">
        <v>7.4999999999999997E-3</v>
      </c>
      <c r="F224" s="44"/>
      <c r="G224" s="44"/>
      <c r="H224" s="44"/>
      <c r="I224" s="37">
        <f t="shared" si="14"/>
        <v>0</v>
      </c>
      <c r="J224" s="37"/>
      <c r="K224" s="37">
        <f t="shared" si="15"/>
        <v>0</v>
      </c>
      <c r="L224" s="37"/>
      <c r="M224" s="37">
        <f t="shared" si="16"/>
        <v>7.4999999999999997E-3</v>
      </c>
      <c r="N224" s="56" t="s">
        <v>17</v>
      </c>
      <c r="O224" s="34" t="s">
        <v>93</v>
      </c>
    </row>
    <row r="225" spans="1:15" ht="31.5" x14ac:dyDescent="0.25">
      <c r="A225" s="34">
        <v>218</v>
      </c>
      <c r="B225" s="78" t="s">
        <v>290</v>
      </c>
      <c r="C225" s="71" t="s">
        <v>260</v>
      </c>
      <c r="D225" s="59"/>
      <c r="E225" s="74">
        <v>1.0499999999999998</v>
      </c>
      <c r="F225" s="44"/>
      <c r="G225" s="44"/>
      <c r="H225" s="44"/>
      <c r="I225" s="37">
        <f t="shared" si="14"/>
        <v>0</v>
      </c>
      <c r="J225" s="37"/>
      <c r="K225" s="37">
        <f t="shared" si="15"/>
        <v>0</v>
      </c>
      <c r="L225" s="37"/>
      <c r="M225" s="37">
        <f t="shared" si="16"/>
        <v>1.0499999999999998</v>
      </c>
      <c r="N225" s="56" t="s">
        <v>17</v>
      </c>
      <c r="O225" s="34" t="s">
        <v>93</v>
      </c>
    </row>
    <row r="226" spans="1:15" x14ac:dyDescent="0.25">
      <c r="A226" s="34">
        <v>219</v>
      </c>
      <c r="B226" s="78" t="s">
        <v>291</v>
      </c>
      <c r="C226" s="71" t="s">
        <v>260</v>
      </c>
      <c r="D226" s="59"/>
      <c r="E226" s="74">
        <v>1.2500000000000001E-2</v>
      </c>
      <c r="F226" s="44"/>
      <c r="G226" s="44"/>
      <c r="H226" s="44"/>
      <c r="I226" s="37">
        <f t="shared" si="14"/>
        <v>0</v>
      </c>
      <c r="J226" s="37"/>
      <c r="K226" s="37">
        <f t="shared" si="15"/>
        <v>0</v>
      </c>
      <c r="L226" s="37"/>
      <c r="M226" s="37">
        <f t="shared" si="16"/>
        <v>1.2500000000000001E-2</v>
      </c>
      <c r="N226" s="56" t="s">
        <v>17</v>
      </c>
      <c r="O226" s="34" t="s">
        <v>93</v>
      </c>
    </row>
    <row r="227" spans="1:15" x14ac:dyDescent="0.25">
      <c r="A227" s="34">
        <v>220</v>
      </c>
      <c r="B227" s="78" t="s">
        <v>292</v>
      </c>
      <c r="C227" s="71" t="s">
        <v>260</v>
      </c>
      <c r="D227" s="59"/>
      <c r="E227" s="74">
        <v>0.04</v>
      </c>
      <c r="F227" s="44"/>
      <c r="G227" s="44"/>
      <c r="H227" s="44"/>
      <c r="I227" s="37">
        <f t="shared" si="14"/>
        <v>0</v>
      </c>
      <c r="J227" s="37"/>
      <c r="K227" s="37">
        <f t="shared" si="15"/>
        <v>0</v>
      </c>
      <c r="L227" s="37"/>
      <c r="M227" s="37">
        <f t="shared" si="16"/>
        <v>0.04</v>
      </c>
      <c r="N227" s="56" t="s">
        <v>17</v>
      </c>
      <c r="O227" s="34" t="s">
        <v>93</v>
      </c>
    </row>
    <row r="228" spans="1:15" x14ac:dyDescent="0.25">
      <c r="A228" s="34">
        <v>221</v>
      </c>
      <c r="B228" s="78" t="s">
        <v>293</v>
      </c>
      <c r="C228" s="71" t="s">
        <v>260</v>
      </c>
      <c r="D228" s="59"/>
      <c r="E228" s="74">
        <v>0.05</v>
      </c>
      <c r="F228" s="44"/>
      <c r="G228" s="44"/>
      <c r="H228" s="44"/>
      <c r="I228" s="37">
        <f t="shared" si="14"/>
        <v>0</v>
      </c>
      <c r="J228" s="37"/>
      <c r="K228" s="37">
        <f t="shared" si="15"/>
        <v>0</v>
      </c>
      <c r="L228" s="37"/>
      <c r="M228" s="37">
        <f t="shared" si="16"/>
        <v>0.05</v>
      </c>
      <c r="N228" s="56" t="s">
        <v>17</v>
      </c>
      <c r="O228" s="34" t="s">
        <v>93</v>
      </c>
    </row>
    <row r="229" spans="1:15" x14ac:dyDescent="0.25">
      <c r="A229" s="34">
        <v>222</v>
      </c>
      <c r="B229" s="63" t="s">
        <v>294</v>
      </c>
      <c r="C229" s="71" t="s">
        <v>295</v>
      </c>
      <c r="D229" s="59"/>
      <c r="E229" s="44">
        <v>0.1</v>
      </c>
      <c r="F229" s="44"/>
      <c r="G229" s="44"/>
      <c r="H229" s="44"/>
      <c r="I229" s="37">
        <f t="shared" si="14"/>
        <v>0</v>
      </c>
      <c r="J229" s="44"/>
      <c r="K229" s="37">
        <f t="shared" si="15"/>
        <v>0</v>
      </c>
      <c r="L229" s="44"/>
      <c r="M229" s="37">
        <f t="shared" si="16"/>
        <v>0.1</v>
      </c>
      <c r="N229" s="56" t="s">
        <v>39</v>
      </c>
      <c r="O229" s="34" t="s">
        <v>93</v>
      </c>
    </row>
    <row r="230" spans="1:15" x14ac:dyDescent="0.25">
      <c r="A230" s="34">
        <v>223</v>
      </c>
      <c r="B230" s="78" t="s">
        <v>296</v>
      </c>
      <c r="C230" s="71" t="s">
        <v>241</v>
      </c>
      <c r="D230" s="80"/>
      <c r="E230" s="44">
        <v>0.09</v>
      </c>
      <c r="F230" s="44"/>
      <c r="G230" s="44"/>
      <c r="H230" s="44"/>
      <c r="I230" s="37">
        <f t="shared" si="14"/>
        <v>0</v>
      </c>
      <c r="J230" s="44"/>
      <c r="K230" s="37">
        <f t="shared" si="15"/>
        <v>0</v>
      </c>
      <c r="L230" s="44"/>
      <c r="M230" s="37">
        <f t="shared" si="16"/>
        <v>0.09</v>
      </c>
      <c r="N230" s="56" t="s">
        <v>12</v>
      </c>
      <c r="O230" s="34" t="s">
        <v>93</v>
      </c>
    </row>
    <row r="231" spans="1:15" x14ac:dyDescent="0.25">
      <c r="A231" s="34">
        <v>224</v>
      </c>
      <c r="B231" s="78" t="s">
        <v>297</v>
      </c>
      <c r="C231" s="71" t="s">
        <v>241</v>
      </c>
      <c r="D231" s="80"/>
      <c r="E231" s="44">
        <v>0.1</v>
      </c>
      <c r="F231" s="44"/>
      <c r="G231" s="44"/>
      <c r="H231" s="44"/>
      <c r="I231" s="37">
        <f t="shared" si="14"/>
        <v>0</v>
      </c>
      <c r="J231" s="44"/>
      <c r="K231" s="37">
        <f t="shared" si="15"/>
        <v>0</v>
      </c>
      <c r="L231" s="44"/>
      <c r="M231" s="37">
        <f t="shared" si="16"/>
        <v>0.1</v>
      </c>
      <c r="N231" s="56" t="s">
        <v>12</v>
      </c>
      <c r="O231" s="34" t="s">
        <v>93</v>
      </c>
    </row>
    <row r="232" spans="1:15" x14ac:dyDescent="0.25">
      <c r="A232" s="34">
        <v>225</v>
      </c>
      <c r="B232" s="78" t="s">
        <v>298</v>
      </c>
      <c r="C232" s="71" t="s">
        <v>241</v>
      </c>
      <c r="D232" s="80"/>
      <c r="E232" s="44">
        <v>7.0000000000000007E-2</v>
      </c>
      <c r="F232" s="44"/>
      <c r="G232" s="44"/>
      <c r="H232" s="44"/>
      <c r="I232" s="37">
        <f t="shared" si="14"/>
        <v>0</v>
      </c>
      <c r="J232" s="44"/>
      <c r="K232" s="37">
        <f t="shared" si="15"/>
        <v>0</v>
      </c>
      <c r="L232" s="44"/>
      <c r="M232" s="37">
        <f t="shared" si="16"/>
        <v>7.0000000000000007E-2</v>
      </c>
      <c r="N232" s="56" t="s">
        <v>12</v>
      </c>
      <c r="O232" s="34" t="s">
        <v>93</v>
      </c>
    </row>
    <row r="233" spans="1:15" x14ac:dyDescent="0.25">
      <c r="A233" s="34">
        <v>226</v>
      </c>
      <c r="B233" s="78" t="s">
        <v>299</v>
      </c>
      <c r="C233" s="71" t="s">
        <v>241</v>
      </c>
      <c r="D233" s="80"/>
      <c r="E233" s="44">
        <v>7.0000000000000007E-2</v>
      </c>
      <c r="F233" s="44"/>
      <c r="G233" s="44"/>
      <c r="H233" s="44"/>
      <c r="I233" s="37">
        <f t="shared" si="14"/>
        <v>0</v>
      </c>
      <c r="J233" s="44"/>
      <c r="K233" s="37">
        <f t="shared" si="15"/>
        <v>0</v>
      </c>
      <c r="L233" s="44"/>
      <c r="M233" s="37">
        <f t="shared" si="16"/>
        <v>7.0000000000000007E-2</v>
      </c>
      <c r="N233" s="56" t="s">
        <v>12</v>
      </c>
      <c r="O233" s="34" t="s">
        <v>93</v>
      </c>
    </row>
    <row r="234" spans="1:15" x14ac:dyDescent="0.25">
      <c r="A234" s="34">
        <v>227</v>
      </c>
      <c r="B234" s="78" t="s">
        <v>300</v>
      </c>
      <c r="C234" s="71" t="s">
        <v>241</v>
      </c>
      <c r="D234" s="80"/>
      <c r="E234" s="44">
        <v>0.1</v>
      </c>
      <c r="F234" s="44"/>
      <c r="G234" s="44"/>
      <c r="H234" s="44"/>
      <c r="I234" s="37">
        <f t="shared" si="14"/>
        <v>0</v>
      </c>
      <c r="J234" s="44"/>
      <c r="K234" s="37">
        <f t="shared" si="15"/>
        <v>0</v>
      </c>
      <c r="L234" s="44"/>
      <c r="M234" s="37">
        <f t="shared" si="16"/>
        <v>0.1</v>
      </c>
      <c r="N234" s="56" t="s">
        <v>12</v>
      </c>
      <c r="O234" s="34" t="s">
        <v>93</v>
      </c>
    </row>
    <row r="235" spans="1:15" x14ac:dyDescent="0.25">
      <c r="A235" s="34">
        <v>228</v>
      </c>
      <c r="B235" s="78" t="s">
        <v>301</v>
      </c>
      <c r="C235" s="71" t="s">
        <v>241</v>
      </c>
      <c r="D235" s="59"/>
      <c r="E235" s="44">
        <v>0.21</v>
      </c>
      <c r="F235" s="44"/>
      <c r="G235" s="44"/>
      <c r="H235" s="44"/>
      <c r="I235" s="37">
        <f t="shared" si="14"/>
        <v>0</v>
      </c>
      <c r="J235" s="44"/>
      <c r="K235" s="37">
        <f t="shared" si="15"/>
        <v>0</v>
      </c>
      <c r="L235" s="44"/>
      <c r="M235" s="37">
        <f t="shared" si="16"/>
        <v>0.21</v>
      </c>
      <c r="N235" s="56" t="s">
        <v>12</v>
      </c>
      <c r="O235" s="34" t="s">
        <v>93</v>
      </c>
    </row>
    <row r="236" spans="1:15" x14ac:dyDescent="0.25">
      <c r="A236" s="34">
        <v>229</v>
      </c>
      <c r="B236" s="78" t="s">
        <v>302</v>
      </c>
      <c r="C236" s="71" t="s">
        <v>241</v>
      </c>
      <c r="D236" s="59"/>
      <c r="E236" s="44">
        <v>0.3</v>
      </c>
      <c r="F236" s="44"/>
      <c r="G236" s="44"/>
      <c r="H236" s="44"/>
      <c r="I236" s="37">
        <f t="shared" si="14"/>
        <v>0</v>
      </c>
      <c r="J236" s="44"/>
      <c r="K236" s="37">
        <f t="shared" si="15"/>
        <v>0</v>
      </c>
      <c r="L236" s="44"/>
      <c r="M236" s="37">
        <f t="shared" si="16"/>
        <v>0.3</v>
      </c>
      <c r="N236" s="56" t="s">
        <v>12</v>
      </c>
      <c r="O236" s="34" t="s">
        <v>93</v>
      </c>
    </row>
    <row r="237" spans="1:15" ht="31.5" x14ac:dyDescent="0.25">
      <c r="A237" s="34">
        <v>230</v>
      </c>
      <c r="B237" s="78" t="s">
        <v>303</v>
      </c>
      <c r="C237" s="71" t="s">
        <v>241</v>
      </c>
      <c r="D237" s="59"/>
      <c r="E237" s="44">
        <v>0.125</v>
      </c>
      <c r="F237" s="44"/>
      <c r="G237" s="44"/>
      <c r="H237" s="44"/>
      <c r="I237" s="37">
        <f t="shared" si="14"/>
        <v>0</v>
      </c>
      <c r="J237" s="44"/>
      <c r="K237" s="37">
        <f t="shared" si="15"/>
        <v>0</v>
      </c>
      <c r="L237" s="44"/>
      <c r="M237" s="37">
        <f t="shared" si="16"/>
        <v>0.125</v>
      </c>
      <c r="N237" s="56" t="s">
        <v>12</v>
      </c>
      <c r="O237" s="34" t="s">
        <v>93</v>
      </c>
    </row>
    <row r="238" spans="1:15" ht="31.5" x14ac:dyDescent="0.25">
      <c r="A238" s="34">
        <v>231</v>
      </c>
      <c r="B238" s="78" t="s">
        <v>304</v>
      </c>
      <c r="C238" s="71" t="s">
        <v>241</v>
      </c>
      <c r="D238" s="59"/>
      <c r="E238" s="44">
        <v>0.3</v>
      </c>
      <c r="F238" s="44"/>
      <c r="G238" s="44"/>
      <c r="H238" s="44"/>
      <c r="I238" s="37">
        <f t="shared" si="14"/>
        <v>0</v>
      </c>
      <c r="J238" s="44"/>
      <c r="K238" s="37">
        <f t="shared" si="15"/>
        <v>0</v>
      </c>
      <c r="L238" s="44"/>
      <c r="M238" s="37">
        <f t="shared" si="16"/>
        <v>0.3</v>
      </c>
      <c r="N238" s="56" t="s">
        <v>12</v>
      </c>
      <c r="O238" s="34" t="s">
        <v>93</v>
      </c>
    </row>
    <row r="239" spans="1:15" x14ac:dyDescent="0.25">
      <c r="A239" s="34">
        <v>232</v>
      </c>
      <c r="B239" s="78" t="s">
        <v>305</v>
      </c>
      <c r="C239" s="71" t="s">
        <v>241</v>
      </c>
      <c r="D239" s="59"/>
      <c r="E239" s="44">
        <v>0.21</v>
      </c>
      <c r="F239" s="44"/>
      <c r="G239" s="44"/>
      <c r="H239" s="44"/>
      <c r="I239" s="37">
        <f t="shared" si="14"/>
        <v>0</v>
      </c>
      <c r="J239" s="44"/>
      <c r="K239" s="37">
        <f t="shared" si="15"/>
        <v>0</v>
      </c>
      <c r="L239" s="44"/>
      <c r="M239" s="37">
        <f t="shared" si="16"/>
        <v>0.21</v>
      </c>
      <c r="N239" s="56" t="s">
        <v>12</v>
      </c>
      <c r="O239" s="34" t="s">
        <v>93</v>
      </c>
    </row>
    <row r="240" spans="1:15" x14ac:dyDescent="0.25">
      <c r="A240" s="34">
        <v>233</v>
      </c>
      <c r="B240" s="78" t="s">
        <v>306</v>
      </c>
      <c r="C240" s="71" t="s">
        <v>241</v>
      </c>
      <c r="D240" s="59"/>
      <c r="E240" s="44">
        <v>0.3</v>
      </c>
      <c r="F240" s="44"/>
      <c r="G240" s="44"/>
      <c r="H240" s="44"/>
      <c r="I240" s="37">
        <f t="shared" si="14"/>
        <v>0</v>
      </c>
      <c r="J240" s="44"/>
      <c r="K240" s="37">
        <f t="shared" si="15"/>
        <v>0</v>
      </c>
      <c r="L240" s="44"/>
      <c r="M240" s="37">
        <f t="shared" si="16"/>
        <v>0.3</v>
      </c>
      <c r="N240" s="56" t="s">
        <v>12</v>
      </c>
      <c r="O240" s="34" t="s">
        <v>93</v>
      </c>
    </row>
    <row r="241" spans="1:15" x14ac:dyDescent="0.25">
      <c r="A241" s="34">
        <v>234</v>
      </c>
      <c r="B241" s="78" t="s">
        <v>307</v>
      </c>
      <c r="C241" s="71" t="s">
        <v>241</v>
      </c>
      <c r="D241" s="59"/>
      <c r="E241" s="44">
        <v>0.3</v>
      </c>
      <c r="F241" s="44"/>
      <c r="G241" s="44"/>
      <c r="H241" s="44"/>
      <c r="I241" s="37">
        <f t="shared" si="14"/>
        <v>0</v>
      </c>
      <c r="J241" s="44"/>
      <c r="K241" s="37">
        <f t="shared" si="15"/>
        <v>0</v>
      </c>
      <c r="L241" s="44"/>
      <c r="M241" s="37">
        <f t="shared" si="16"/>
        <v>0.3</v>
      </c>
      <c r="N241" s="56" t="s">
        <v>12</v>
      </c>
      <c r="O241" s="34" t="s">
        <v>93</v>
      </c>
    </row>
    <row r="242" spans="1:15" x14ac:dyDescent="0.25">
      <c r="A242" s="34">
        <v>235</v>
      </c>
      <c r="B242" s="78" t="s">
        <v>308</v>
      </c>
      <c r="C242" s="71" t="s">
        <v>241</v>
      </c>
      <c r="D242" s="59"/>
      <c r="E242" s="44">
        <v>0.24</v>
      </c>
      <c r="F242" s="44"/>
      <c r="G242" s="44"/>
      <c r="H242" s="44"/>
      <c r="I242" s="37">
        <f t="shared" si="14"/>
        <v>0</v>
      </c>
      <c r="J242" s="44"/>
      <c r="K242" s="37">
        <f t="shared" si="15"/>
        <v>0</v>
      </c>
      <c r="L242" s="44"/>
      <c r="M242" s="37">
        <f t="shared" si="16"/>
        <v>0.24</v>
      </c>
      <c r="N242" s="56" t="s">
        <v>12</v>
      </c>
      <c r="O242" s="34" t="s">
        <v>93</v>
      </c>
    </row>
    <row r="243" spans="1:15" x14ac:dyDescent="0.25">
      <c r="A243" s="34">
        <v>236</v>
      </c>
      <c r="B243" s="78" t="s">
        <v>309</v>
      </c>
      <c r="C243" s="71" t="s">
        <v>295</v>
      </c>
      <c r="D243" s="59"/>
      <c r="E243" s="44">
        <v>0.15</v>
      </c>
      <c r="F243" s="44"/>
      <c r="G243" s="44"/>
      <c r="H243" s="44"/>
      <c r="I243" s="37">
        <f t="shared" si="14"/>
        <v>0</v>
      </c>
      <c r="J243" s="44"/>
      <c r="K243" s="37">
        <f t="shared" si="15"/>
        <v>0</v>
      </c>
      <c r="L243" s="44"/>
      <c r="M243" s="37">
        <f t="shared" si="16"/>
        <v>0.15</v>
      </c>
      <c r="N243" s="56" t="s">
        <v>39</v>
      </c>
      <c r="O243" s="34" t="s">
        <v>93</v>
      </c>
    </row>
    <row r="244" spans="1:15" x14ac:dyDescent="0.25">
      <c r="A244" s="34">
        <v>237</v>
      </c>
      <c r="B244" s="78" t="s">
        <v>310</v>
      </c>
      <c r="C244" s="71" t="s">
        <v>295</v>
      </c>
      <c r="D244" s="59"/>
      <c r="E244" s="44">
        <v>0.2</v>
      </c>
      <c r="F244" s="44"/>
      <c r="G244" s="44"/>
      <c r="H244" s="44"/>
      <c r="I244" s="37">
        <f t="shared" si="14"/>
        <v>0</v>
      </c>
      <c r="J244" s="44"/>
      <c r="K244" s="37">
        <f t="shared" si="15"/>
        <v>0</v>
      </c>
      <c r="L244" s="44"/>
      <c r="M244" s="37">
        <f t="shared" si="16"/>
        <v>0.2</v>
      </c>
      <c r="N244" s="56" t="s">
        <v>39</v>
      </c>
      <c r="O244" s="34" t="s">
        <v>93</v>
      </c>
    </row>
    <row r="245" spans="1:15" x14ac:dyDescent="0.25">
      <c r="A245" s="34">
        <v>238</v>
      </c>
      <c r="B245" s="78" t="s">
        <v>311</v>
      </c>
      <c r="C245" s="71" t="s">
        <v>295</v>
      </c>
      <c r="D245" s="59"/>
      <c r="E245" s="44"/>
      <c r="F245" s="44"/>
      <c r="G245" s="44"/>
      <c r="H245" s="44"/>
      <c r="I245" s="37">
        <f t="shared" si="14"/>
        <v>0</v>
      </c>
      <c r="J245" s="44"/>
      <c r="K245" s="37">
        <f t="shared" si="15"/>
        <v>0</v>
      </c>
      <c r="L245" s="44"/>
      <c r="M245" s="37">
        <f t="shared" si="16"/>
        <v>0</v>
      </c>
      <c r="N245" s="56" t="s">
        <v>39</v>
      </c>
      <c r="O245" s="34" t="s">
        <v>93</v>
      </c>
    </row>
    <row r="246" spans="1:15" ht="31.5" x14ac:dyDescent="0.25">
      <c r="A246" s="34">
        <v>239</v>
      </c>
      <c r="B246" s="78" t="s">
        <v>312</v>
      </c>
      <c r="C246" s="71" t="s">
        <v>313</v>
      </c>
      <c r="D246" s="59"/>
      <c r="E246" s="44">
        <v>1</v>
      </c>
      <c r="F246" s="44"/>
      <c r="G246" s="44"/>
      <c r="H246" s="44"/>
      <c r="I246" s="44"/>
      <c r="J246" s="44"/>
      <c r="K246" s="44"/>
      <c r="L246" s="44"/>
      <c r="M246" s="44"/>
      <c r="N246" s="71" t="s">
        <v>20</v>
      </c>
      <c r="O246" s="34" t="s">
        <v>93</v>
      </c>
    </row>
    <row r="247" spans="1:15" x14ac:dyDescent="0.25">
      <c r="A247" s="34">
        <v>240</v>
      </c>
      <c r="B247" s="78" t="s">
        <v>314</v>
      </c>
      <c r="C247" s="71" t="s">
        <v>313</v>
      </c>
      <c r="D247" s="59"/>
      <c r="E247" s="44">
        <v>2</v>
      </c>
      <c r="F247" s="44"/>
      <c r="G247" s="44"/>
      <c r="H247" s="44"/>
      <c r="I247" s="44"/>
      <c r="J247" s="44"/>
      <c r="K247" s="44"/>
      <c r="L247" s="44"/>
      <c r="M247" s="44"/>
      <c r="N247" s="71" t="s">
        <v>20</v>
      </c>
      <c r="O247" s="34" t="s">
        <v>93</v>
      </c>
    </row>
    <row r="248" spans="1:15" x14ac:dyDescent="0.25">
      <c r="A248" s="34">
        <v>241</v>
      </c>
      <c r="B248" s="63" t="s">
        <v>315</v>
      </c>
      <c r="C248" s="71" t="s">
        <v>316</v>
      </c>
      <c r="D248" s="59"/>
      <c r="E248" s="44">
        <v>0.15</v>
      </c>
      <c r="F248" s="44"/>
      <c r="G248" s="44"/>
      <c r="H248" s="44"/>
      <c r="I248" s="37">
        <f t="shared" ref="I248:I276" si="17">J248</f>
        <v>0</v>
      </c>
      <c r="J248" s="44"/>
      <c r="K248" s="37">
        <f t="shared" ref="K248:K276" si="18">L248</f>
        <v>0</v>
      </c>
      <c r="L248" s="44"/>
      <c r="M248" s="37">
        <f t="shared" ref="M248:M276" si="19">E248-F248-G248-H248-I248-K248</f>
        <v>0.15</v>
      </c>
      <c r="N248" s="71" t="s">
        <v>144</v>
      </c>
      <c r="O248" s="34" t="s">
        <v>93</v>
      </c>
    </row>
    <row r="249" spans="1:15" x14ac:dyDescent="0.25">
      <c r="A249" s="34">
        <v>242</v>
      </c>
      <c r="B249" s="63" t="s">
        <v>317</v>
      </c>
      <c r="C249" s="71" t="s">
        <v>316</v>
      </c>
      <c r="D249" s="59"/>
      <c r="E249" s="44">
        <v>0.2</v>
      </c>
      <c r="F249" s="44"/>
      <c r="G249" s="44"/>
      <c r="H249" s="44"/>
      <c r="I249" s="37">
        <f t="shared" si="17"/>
        <v>0</v>
      </c>
      <c r="J249" s="44"/>
      <c r="K249" s="37">
        <f t="shared" si="18"/>
        <v>0</v>
      </c>
      <c r="L249" s="44"/>
      <c r="M249" s="37">
        <f t="shared" si="19"/>
        <v>0.2</v>
      </c>
      <c r="N249" s="71" t="s">
        <v>144</v>
      </c>
      <c r="O249" s="34" t="s">
        <v>93</v>
      </c>
    </row>
    <row r="250" spans="1:15" x14ac:dyDescent="0.25">
      <c r="A250" s="34">
        <v>243</v>
      </c>
      <c r="B250" s="78" t="s">
        <v>318</v>
      </c>
      <c r="C250" s="71" t="s">
        <v>316</v>
      </c>
      <c r="D250" s="59"/>
      <c r="E250" s="44">
        <v>0.3</v>
      </c>
      <c r="F250" s="44"/>
      <c r="G250" s="44"/>
      <c r="H250" s="44"/>
      <c r="I250" s="37">
        <f t="shared" si="17"/>
        <v>0</v>
      </c>
      <c r="J250" s="44"/>
      <c r="K250" s="37">
        <f t="shared" si="18"/>
        <v>0</v>
      </c>
      <c r="L250" s="44"/>
      <c r="M250" s="37">
        <f t="shared" si="19"/>
        <v>0.3</v>
      </c>
      <c r="N250" s="71" t="s">
        <v>144</v>
      </c>
      <c r="O250" s="34" t="s">
        <v>93</v>
      </c>
    </row>
    <row r="251" spans="1:15" x14ac:dyDescent="0.25">
      <c r="A251" s="34">
        <v>244</v>
      </c>
      <c r="B251" s="78" t="s">
        <v>319</v>
      </c>
      <c r="C251" s="71" t="s">
        <v>316</v>
      </c>
      <c r="D251" s="59"/>
      <c r="E251" s="44">
        <v>0.4</v>
      </c>
      <c r="F251" s="44"/>
      <c r="G251" s="44"/>
      <c r="H251" s="44"/>
      <c r="I251" s="37">
        <f t="shared" si="17"/>
        <v>0</v>
      </c>
      <c r="J251" s="44"/>
      <c r="K251" s="37">
        <f t="shared" si="18"/>
        <v>0</v>
      </c>
      <c r="L251" s="44"/>
      <c r="M251" s="37">
        <f t="shared" si="19"/>
        <v>0.4</v>
      </c>
      <c r="N251" s="71" t="s">
        <v>144</v>
      </c>
      <c r="O251" s="34" t="s">
        <v>93</v>
      </c>
    </row>
    <row r="252" spans="1:15" x14ac:dyDescent="0.25">
      <c r="A252" s="34">
        <v>245</v>
      </c>
      <c r="B252" s="78" t="s">
        <v>320</v>
      </c>
      <c r="C252" s="71" t="s">
        <v>316</v>
      </c>
      <c r="D252" s="59"/>
      <c r="E252" s="44">
        <v>0.4</v>
      </c>
      <c r="F252" s="44"/>
      <c r="G252" s="44"/>
      <c r="H252" s="44"/>
      <c r="I252" s="37">
        <f t="shared" si="17"/>
        <v>0</v>
      </c>
      <c r="J252" s="44"/>
      <c r="K252" s="37">
        <f t="shared" si="18"/>
        <v>0</v>
      </c>
      <c r="L252" s="44"/>
      <c r="M252" s="37">
        <f t="shared" si="19"/>
        <v>0.4</v>
      </c>
      <c r="N252" s="71" t="s">
        <v>144</v>
      </c>
      <c r="O252" s="34" t="s">
        <v>93</v>
      </c>
    </row>
    <row r="253" spans="1:15" x14ac:dyDescent="0.25">
      <c r="A253" s="34">
        <v>246</v>
      </c>
      <c r="B253" s="78" t="s">
        <v>321</v>
      </c>
      <c r="C253" s="71" t="s">
        <v>316</v>
      </c>
      <c r="D253" s="59"/>
      <c r="E253" s="44">
        <v>0.45</v>
      </c>
      <c r="F253" s="44"/>
      <c r="G253" s="44"/>
      <c r="H253" s="44"/>
      <c r="I253" s="37">
        <f t="shared" si="17"/>
        <v>0</v>
      </c>
      <c r="J253" s="44"/>
      <c r="K253" s="37">
        <f t="shared" si="18"/>
        <v>0</v>
      </c>
      <c r="L253" s="44"/>
      <c r="M253" s="37">
        <f t="shared" si="19"/>
        <v>0.45</v>
      </c>
      <c r="N253" s="71" t="s">
        <v>144</v>
      </c>
      <c r="O253" s="34" t="s">
        <v>93</v>
      </c>
    </row>
    <row r="254" spans="1:15" x14ac:dyDescent="0.25">
      <c r="A254" s="34">
        <v>247</v>
      </c>
      <c r="B254" s="78" t="s">
        <v>322</v>
      </c>
      <c r="C254" s="71" t="s">
        <v>316</v>
      </c>
      <c r="D254" s="59"/>
      <c r="E254" s="44">
        <v>0.5</v>
      </c>
      <c r="F254" s="44"/>
      <c r="G254" s="44"/>
      <c r="H254" s="44"/>
      <c r="I254" s="37">
        <f t="shared" si="17"/>
        <v>0</v>
      </c>
      <c r="J254" s="44"/>
      <c r="K254" s="37">
        <f t="shared" si="18"/>
        <v>0</v>
      </c>
      <c r="L254" s="44"/>
      <c r="M254" s="37">
        <f t="shared" si="19"/>
        <v>0.5</v>
      </c>
      <c r="N254" s="71" t="s">
        <v>144</v>
      </c>
      <c r="O254" s="34" t="s">
        <v>93</v>
      </c>
    </row>
    <row r="255" spans="1:15" x14ac:dyDescent="0.25">
      <c r="A255" s="34">
        <v>248</v>
      </c>
      <c r="B255" s="78" t="s">
        <v>323</v>
      </c>
      <c r="C255" s="71" t="s">
        <v>316</v>
      </c>
      <c r="D255" s="59"/>
      <c r="E255" s="44">
        <v>0.3</v>
      </c>
      <c r="F255" s="44"/>
      <c r="G255" s="44"/>
      <c r="H255" s="44"/>
      <c r="I255" s="37">
        <f t="shared" si="17"/>
        <v>0</v>
      </c>
      <c r="J255" s="44"/>
      <c r="K255" s="37">
        <f t="shared" si="18"/>
        <v>0</v>
      </c>
      <c r="L255" s="44"/>
      <c r="M255" s="37">
        <f t="shared" si="19"/>
        <v>0.3</v>
      </c>
      <c r="N255" s="71" t="s">
        <v>144</v>
      </c>
      <c r="O255" s="34" t="s">
        <v>93</v>
      </c>
    </row>
    <row r="256" spans="1:15" x14ac:dyDescent="0.25">
      <c r="A256" s="34">
        <v>249</v>
      </c>
      <c r="B256" s="78" t="s">
        <v>324</v>
      </c>
      <c r="C256" s="71" t="s">
        <v>316</v>
      </c>
      <c r="D256" s="59"/>
      <c r="E256" s="44">
        <v>0.2</v>
      </c>
      <c r="F256" s="44"/>
      <c r="G256" s="44"/>
      <c r="H256" s="44"/>
      <c r="I256" s="37">
        <f t="shared" si="17"/>
        <v>0</v>
      </c>
      <c r="J256" s="44"/>
      <c r="K256" s="37">
        <f t="shared" si="18"/>
        <v>0</v>
      </c>
      <c r="L256" s="44"/>
      <c r="M256" s="37">
        <f t="shared" si="19"/>
        <v>0.2</v>
      </c>
      <c r="N256" s="71" t="s">
        <v>144</v>
      </c>
      <c r="O256" s="34" t="s">
        <v>93</v>
      </c>
    </row>
    <row r="257" spans="1:15" x14ac:dyDescent="0.25">
      <c r="A257" s="34">
        <v>250</v>
      </c>
      <c r="B257" s="78" t="s">
        <v>325</v>
      </c>
      <c r="C257" s="71" t="s">
        <v>316</v>
      </c>
      <c r="D257" s="59"/>
      <c r="E257" s="44">
        <v>0.2</v>
      </c>
      <c r="F257" s="44"/>
      <c r="G257" s="44"/>
      <c r="H257" s="44"/>
      <c r="I257" s="37">
        <f t="shared" si="17"/>
        <v>0</v>
      </c>
      <c r="J257" s="44"/>
      <c r="K257" s="37">
        <f t="shared" si="18"/>
        <v>0</v>
      </c>
      <c r="L257" s="44"/>
      <c r="M257" s="37">
        <f t="shared" si="19"/>
        <v>0.2</v>
      </c>
      <c r="N257" s="71" t="s">
        <v>144</v>
      </c>
      <c r="O257" s="34" t="s">
        <v>93</v>
      </c>
    </row>
    <row r="258" spans="1:15" x14ac:dyDescent="0.25">
      <c r="A258" s="34">
        <v>251</v>
      </c>
      <c r="B258" s="78" t="s">
        <v>326</v>
      </c>
      <c r="C258" s="71" t="s">
        <v>316</v>
      </c>
      <c r="D258" s="59"/>
      <c r="E258" s="44">
        <v>0.2</v>
      </c>
      <c r="F258" s="44"/>
      <c r="G258" s="44"/>
      <c r="H258" s="44"/>
      <c r="I258" s="37">
        <f t="shared" si="17"/>
        <v>0</v>
      </c>
      <c r="J258" s="44"/>
      <c r="K258" s="37">
        <f t="shared" si="18"/>
        <v>0</v>
      </c>
      <c r="L258" s="44"/>
      <c r="M258" s="37">
        <f t="shared" si="19"/>
        <v>0.2</v>
      </c>
      <c r="N258" s="71" t="s">
        <v>144</v>
      </c>
      <c r="O258" s="34" t="s">
        <v>93</v>
      </c>
    </row>
    <row r="259" spans="1:15" ht="31.5" x14ac:dyDescent="0.25">
      <c r="A259" s="34">
        <v>252</v>
      </c>
      <c r="B259" s="78" t="s">
        <v>327</v>
      </c>
      <c r="C259" s="40" t="s">
        <v>142</v>
      </c>
      <c r="D259" s="81"/>
      <c r="E259" s="44">
        <v>0.15</v>
      </c>
      <c r="F259" s="44"/>
      <c r="G259" s="44"/>
      <c r="H259" s="44"/>
      <c r="I259" s="37">
        <f t="shared" si="17"/>
        <v>0</v>
      </c>
      <c r="J259" s="37"/>
      <c r="K259" s="37">
        <f t="shared" si="18"/>
        <v>0</v>
      </c>
      <c r="L259" s="37"/>
      <c r="M259" s="37">
        <f t="shared" si="19"/>
        <v>0.15</v>
      </c>
      <c r="N259" s="56" t="s">
        <v>128</v>
      </c>
      <c r="O259" s="34" t="s">
        <v>93</v>
      </c>
    </row>
    <row r="260" spans="1:15" ht="31.5" x14ac:dyDescent="0.25">
      <c r="A260" s="34">
        <v>253</v>
      </c>
      <c r="B260" s="78" t="s">
        <v>328</v>
      </c>
      <c r="C260" s="40" t="s">
        <v>142</v>
      </c>
      <c r="D260" s="80"/>
      <c r="E260" s="44">
        <v>0.02</v>
      </c>
      <c r="F260" s="44"/>
      <c r="G260" s="44"/>
      <c r="H260" s="44"/>
      <c r="I260" s="37">
        <f t="shared" si="17"/>
        <v>0</v>
      </c>
      <c r="J260" s="37"/>
      <c r="K260" s="37">
        <f t="shared" si="18"/>
        <v>0</v>
      </c>
      <c r="L260" s="37"/>
      <c r="M260" s="37">
        <f t="shared" si="19"/>
        <v>0.02</v>
      </c>
      <c r="N260" s="56" t="s">
        <v>128</v>
      </c>
      <c r="O260" s="34" t="s">
        <v>93</v>
      </c>
    </row>
    <row r="261" spans="1:15" ht="31.5" x14ac:dyDescent="0.25">
      <c r="A261" s="34">
        <v>254</v>
      </c>
      <c r="B261" s="78" t="s">
        <v>329</v>
      </c>
      <c r="C261" s="40" t="s">
        <v>142</v>
      </c>
      <c r="D261" s="80"/>
      <c r="E261" s="44">
        <v>7.0000000000000007E-2</v>
      </c>
      <c r="F261" s="44"/>
      <c r="G261" s="44"/>
      <c r="H261" s="44"/>
      <c r="I261" s="37">
        <f t="shared" si="17"/>
        <v>0</v>
      </c>
      <c r="J261" s="37"/>
      <c r="K261" s="37">
        <f t="shared" si="18"/>
        <v>0</v>
      </c>
      <c r="L261" s="37"/>
      <c r="M261" s="37">
        <f t="shared" si="19"/>
        <v>7.0000000000000007E-2</v>
      </c>
      <c r="N261" s="56" t="s">
        <v>128</v>
      </c>
      <c r="O261" s="34" t="s">
        <v>93</v>
      </c>
    </row>
    <row r="262" spans="1:15" ht="31.5" x14ac:dyDescent="0.25">
      <c r="A262" s="34">
        <v>255</v>
      </c>
      <c r="B262" s="78" t="s">
        <v>330</v>
      </c>
      <c r="C262" s="40" t="s">
        <v>142</v>
      </c>
      <c r="D262" s="80"/>
      <c r="E262" s="44">
        <v>7.0000000000000007E-2</v>
      </c>
      <c r="F262" s="44"/>
      <c r="G262" s="44"/>
      <c r="H262" s="44"/>
      <c r="I262" s="37">
        <f t="shared" si="17"/>
        <v>0</v>
      </c>
      <c r="J262" s="37"/>
      <c r="K262" s="37">
        <f t="shared" si="18"/>
        <v>0</v>
      </c>
      <c r="L262" s="37"/>
      <c r="M262" s="37">
        <f t="shared" si="19"/>
        <v>7.0000000000000007E-2</v>
      </c>
      <c r="N262" s="56" t="s">
        <v>128</v>
      </c>
      <c r="O262" s="34" t="s">
        <v>93</v>
      </c>
    </row>
    <row r="263" spans="1:15" ht="31.5" x14ac:dyDescent="0.25">
      <c r="A263" s="34">
        <v>256</v>
      </c>
      <c r="B263" s="78" t="s">
        <v>331</v>
      </c>
      <c r="C263" s="40" t="s">
        <v>142</v>
      </c>
      <c r="D263" s="80"/>
      <c r="E263" s="44">
        <v>7.0000000000000007E-2</v>
      </c>
      <c r="F263" s="44"/>
      <c r="G263" s="44"/>
      <c r="H263" s="44"/>
      <c r="I263" s="37">
        <f t="shared" si="17"/>
        <v>0</v>
      </c>
      <c r="J263" s="37"/>
      <c r="K263" s="37">
        <f t="shared" si="18"/>
        <v>0</v>
      </c>
      <c r="L263" s="37"/>
      <c r="M263" s="37">
        <f t="shared" si="19"/>
        <v>7.0000000000000007E-2</v>
      </c>
      <c r="N263" s="56" t="s">
        <v>128</v>
      </c>
      <c r="O263" s="34" t="s">
        <v>93</v>
      </c>
    </row>
    <row r="264" spans="1:15" ht="31.5" x14ac:dyDescent="0.25">
      <c r="A264" s="34">
        <v>257</v>
      </c>
      <c r="B264" s="78" t="s">
        <v>332</v>
      </c>
      <c r="C264" s="40" t="s">
        <v>142</v>
      </c>
      <c r="D264" s="80"/>
      <c r="E264" s="44">
        <v>7.0000000000000007E-2</v>
      </c>
      <c r="F264" s="44"/>
      <c r="G264" s="44"/>
      <c r="H264" s="44"/>
      <c r="I264" s="37">
        <f t="shared" si="17"/>
        <v>0</v>
      </c>
      <c r="J264" s="37"/>
      <c r="K264" s="37">
        <f t="shared" si="18"/>
        <v>0</v>
      </c>
      <c r="L264" s="37"/>
      <c r="M264" s="37">
        <f t="shared" si="19"/>
        <v>7.0000000000000007E-2</v>
      </c>
      <c r="N264" s="56" t="s">
        <v>128</v>
      </c>
      <c r="O264" s="34" t="s">
        <v>93</v>
      </c>
    </row>
    <row r="265" spans="1:15" ht="31.5" x14ac:dyDescent="0.25">
      <c r="A265" s="34">
        <v>258</v>
      </c>
      <c r="B265" s="78" t="s">
        <v>333</v>
      </c>
      <c r="C265" s="40" t="s">
        <v>142</v>
      </c>
      <c r="D265" s="80"/>
      <c r="E265" s="44">
        <v>7.0000000000000007E-2</v>
      </c>
      <c r="F265" s="44"/>
      <c r="G265" s="44"/>
      <c r="H265" s="44"/>
      <c r="I265" s="37">
        <f t="shared" si="17"/>
        <v>0</v>
      </c>
      <c r="J265" s="37"/>
      <c r="K265" s="37">
        <f t="shared" si="18"/>
        <v>0</v>
      </c>
      <c r="L265" s="37"/>
      <c r="M265" s="37">
        <f t="shared" si="19"/>
        <v>7.0000000000000007E-2</v>
      </c>
      <c r="N265" s="56" t="s">
        <v>128</v>
      </c>
      <c r="O265" s="34" t="s">
        <v>93</v>
      </c>
    </row>
    <row r="266" spans="1:15" x14ac:dyDescent="0.25">
      <c r="A266" s="34">
        <v>259</v>
      </c>
      <c r="B266" s="78" t="s">
        <v>334</v>
      </c>
      <c r="C266" s="71" t="s">
        <v>335</v>
      </c>
      <c r="D266" s="59"/>
      <c r="E266" s="44">
        <v>0.25</v>
      </c>
      <c r="F266" s="44"/>
      <c r="G266" s="44"/>
      <c r="H266" s="44"/>
      <c r="I266" s="37">
        <f t="shared" si="17"/>
        <v>0</v>
      </c>
      <c r="J266" s="37"/>
      <c r="K266" s="37">
        <f t="shared" si="18"/>
        <v>0</v>
      </c>
      <c r="L266" s="37"/>
      <c r="M266" s="37">
        <f t="shared" si="19"/>
        <v>0.25</v>
      </c>
      <c r="N266" s="71" t="s">
        <v>336</v>
      </c>
      <c r="O266" s="34" t="s">
        <v>93</v>
      </c>
    </row>
    <row r="267" spans="1:15" x14ac:dyDescent="0.25">
      <c r="A267" s="34">
        <v>260</v>
      </c>
      <c r="B267" s="78" t="s">
        <v>337</v>
      </c>
      <c r="C267" s="71" t="s">
        <v>335</v>
      </c>
      <c r="D267" s="59"/>
      <c r="E267" s="44">
        <v>0.25</v>
      </c>
      <c r="F267" s="44"/>
      <c r="G267" s="44"/>
      <c r="H267" s="44"/>
      <c r="I267" s="37">
        <f t="shared" si="17"/>
        <v>0</v>
      </c>
      <c r="J267" s="37"/>
      <c r="K267" s="37">
        <f t="shared" si="18"/>
        <v>0</v>
      </c>
      <c r="L267" s="37"/>
      <c r="M267" s="37">
        <f t="shared" si="19"/>
        <v>0.25</v>
      </c>
      <c r="N267" s="71" t="s">
        <v>336</v>
      </c>
      <c r="O267" s="34" t="s">
        <v>93</v>
      </c>
    </row>
    <row r="268" spans="1:15" x14ac:dyDescent="0.25">
      <c r="A268" s="34">
        <v>261</v>
      </c>
      <c r="B268" s="78" t="s">
        <v>338</v>
      </c>
      <c r="C268" s="71" t="s">
        <v>335</v>
      </c>
      <c r="D268" s="59"/>
      <c r="E268" s="44">
        <v>0.25</v>
      </c>
      <c r="F268" s="44"/>
      <c r="G268" s="44"/>
      <c r="H268" s="44"/>
      <c r="I268" s="37">
        <f t="shared" si="17"/>
        <v>0</v>
      </c>
      <c r="J268" s="37"/>
      <c r="K268" s="37">
        <f t="shared" si="18"/>
        <v>0</v>
      </c>
      <c r="L268" s="37"/>
      <c r="M268" s="37">
        <f t="shared" si="19"/>
        <v>0.25</v>
      </c>
      <c r="N268" s="71" t="s">
        <v>336</v>
      </c>
      <c r="O268" s="34" t="s">
        <v>93</v>
      </c>
    </row>
    <row r="269" spans="1:15" x14ac:dyDescent="0.25">
      <c r="A269" s="34">
        <v>262</v>
      </c>
      <c r="B269" s="78" t="s">
        <v>339</v>
      </c>
      <c r="C269" s="71" t="s">
        <v>335</v>
      </c>
      <c r="D269" s="59"/>
      <c r="E269" s="44">
        <v>0.25</v>
      </c>
      <c r="F269" s="44"/>
      <c r="G269" s="44"/>
      <c r="H269" s="44"/>
      <c r="I269" s="37">
        <f t="shared" si="17"/>
        <v>0</v>
      </c>
      <c r="J269" s="37"/>
      <c r="K269" s="37">
        <f t="shared" si="18"/>
        <v>0</v>
      </c>
      <c r="L269" s="37"/>
      <c r="M269" s="37">
        <f t="shared" si="19"/>
        <v>0.25</v>
      </c>
      <c r="N269" s="71" t="s">
        <v>336</v>
      </c>
      <c r="O269" s="34" t="s">
        <v>93</v>
      </c>
    </row>
    <row r="270" spans="1:15" x14ac:dyDescent="0.25">
      <c r="A270" s="34">
        <v>263</v>
      </c>
      <c r="B270" s="78" t="s">
        <v>340</v>
      </c>
      <c r="C270" s="71" t="s">
        <v>335</v>
      </c>
      <c r="D270" s="59"/>
      <c r="E270" s="44">
        <v>0.25</v>
      </c>
      <c r="F270" s="44"/>
      <c r="G270" s="44"/>
      <c r="H270" s="44"/>
      <c r="I270" s="37">
        <f t="shared" si="17"/>
        <v>0</v>
      </c>
      <c r="J270" s="37"/>
      <c r="K270" s="37">
        <f t="shared" si="18"/>
        <v>0</v>
      </c>
      <c r="L270" s="37"/>
      <c r="M270" s="37">
        <f t="shared" si="19"/>
        <v>0.25</v>
      </c>
      <c r="N270" s="71" t="s">
        <v>336</v>
      </c>
      <c r="O270" s="34" t="s">
        <v>93</v>
      </c>
    </row>
    <row r="271" spans="1:15" x14ac:dyDescent="0.25">
      <c r="A271" s="34">
        <v>264</v>
      </c>
      <c r="B271" s="78" t="s">
        <v>341</v>
      </c>
      <c r="C271" s="71" t="s">
        <v>335</v>
      </c>
      <c r="D271" s="59"/>
      <c r="E271" s="44">
        <v>0.25</v>
      </c>
      <c r="F271" s="44"/>
      <c r="G271" s="44"/>
      <c r="H271" s="44"/>
      <c r="I271" s="37">
        <f t="shared" si="17"/>
        <v>0</v>
      </c>
      <c r="J271" s="37"/>
      <c r="K271" s="37">
        <f t="shared" si="18"/>
        <v>0</v>
      </c>
      <c r="L271" s="37"/>
      <c r="M271" s="37">
        <f t="shared" si="19"/>
        <v>0.25</v>
      </c>
      <c r="N271" s="71" t="s">
        <v>336</v>
      </c>
      <c r="O271" s="34" t="s">
        <v>93</v>
      </c>
    </row>
    <row r="272" spans="1:15" x14ac:dyDescent="0.25">
      <c r="A272" s="34">
        <v>265</v>
      </c>
      <c r="B272" s="78" t="s">
        <v>342</v>
      </c>
      <c r="C272" s="71" t="s">
        <v>335</v>
      </c>
      <c r="D272" s="59"/>
      <c r="E272" s="44">
        <v>0.25</v>
      </c>
      <c r="F272" s="44"/>
      <c r="G272" s="44"/>
      <c r="H272" s="44"/>
      <c r="I272" s="37">
        <f t="shared" si="17"/>
        <v>0</v>
      </c>
      <c r="J272" s="37"/>
      <c r="K272" s="37">
        <f t="shared" si="18"/>
        <v>0</v>
      </c>
      <c r="L272" s="37"/>
      <c r="M272" s="37">
        <f t="shared" si="19"/>
        <v>0.25</v>
      </c>
      <c r="N272" s="71" t="s">
        <v>336</v>
      </c>
      <c r="O272" s="34" t="s">
        <v>93</v>
      </c>
    </row>
    <row r="273" spans="1:16" x14ac:dyDescent="0.25">
      <c r="A273" s="34">
        <v>266</v>
      </c>
      <c r="B273" s="63" t="s">
        <v>343</v>
      </c>
      <c r="C273" s="71" t="s">
        <v>335</v>
      </c>
      <c r="D273" s="59"/>
      <c r="E273" s="44">
        <v>0.16</v>
      </c>
      <c r="F273" s="44"/>
      <c r="G273" s="44"/>
      <c r="H273" s="44"/>
      <c r="I273" s="37">
        <f t="shared" si="17"/>
        <v>0</v>
      </c>
      <c r="J273" s="37"/>
      <c r="K273" s="37">
        <f t="shared" si="18"/>
        <v>0</v>
      </c>
      <c r="L273" s="37"/>
      <c r="M273" s="37">
        <f t="shared" si="19"/>
        <v>0.16</v>
      </c>
      <c r="N273" s="71" t="s">
        <v>336</v>
      </c>
      <c r="O273" s="34" t="s">
        <v>93</v>
      </c>
    </row>
    <row r="274" spans="1:16" x14ac:dyDescent="0.25">
      <c r="A274" s="34">
        <v>267</v>
      </c>
      <c r="B274" s="63" t="s">
        <v>344</v>
      </c>
      <c r="C274" s="71" t="s">
        <v>345</v>
      </c>
      <c r="D274" s="59"/>
      <c r="E274" s="44">
        <v>0.15</v>
      </c>
      <c r="F274" s="44"/>
      <c r="G274" s="44"/>
      <c r="H274" s="44"/>
      <c r="I274" s="37">
        <f t="shared" si="17"/>
        <v>0</v>
      </c>
      <c r="J274" s="44"/>
      <c r="K274" s="37">
        <f t="shared" si="18"/>
        <v>0</v>
      </c>
      <c r="L274" s="44"/>
      <c r="M274" s="37">
        <f t="shared" si="19"/>
        <v>0.15</v>
      </c>
      <c r="N274" s="56" t="s">
        <v>33</v>
      </c>
      <c r="O274" s="34" t="s">
        <v>93</v>
      </c>
    </row>
    <row r="275" spans="1:16" x14ac:dyDescent="0.25">
      <c r="A275" s="34">
        <v>268</v>
      </c>
      <c r="B275" s="63" t="s">
        <v>346</v>
      </c>
      <c r="C275" s="71" t="s">
        <v>345</v>
      </c>
      <c r="D275" s="59"/>
      <c r="E275" s="44">
        <v>0.1</v>
      </c>
      <c r="F275" s="44"/>
      <c r="G275" s="44"/>
      <c r="H275" s="44"/>
      <c r="I275" s="37">
        <f t="shared" si="17"/>
        <v>0</v>
      </c>
      <c r="J275" s="44"/>
      <c r="K275" s="37">
        <f t="shared" si="18"/>
        <v>0</v>
      </c>
      <c r="L275" s="44"/>
      <c r="M275" s="37">
        <f t="shared" si="19"/>
        <v>0.1</v>
      </c>
      <c r="N275" s="56" t="s">
        <v>33</v>
      </c>
      <c r="O275" s="34" t="s">
        <v>93</v>
      </c>
    </row>
    <row r="276" spans="1:16" ht="47.25" x14ac:dyDescent="0.25">
      <c r="A276" s="34">
        <v>269</v>
      </c>
      <c r="B276" s="63" t="s">
        <v>347</v>
      </c>
      <c r="C276" s="71"/>
      <c r="D276" s="59"/>
      <c r="E276" s="44">
        <f>536890/10000</f>
        <v>53.689</v>
      </c>
      <c r="F276" s="44">
        <f>6717/10000</f>
        <v>0.67169999999999996</v>
      </c>
      <c r="G276" s="44"/>
      <c r="H276" s="44"/>
      <c r="I276" s="37">
        <f t="shared" si="17"/>
        <v>0.2155</v>
      </c>
      <c r="J276" s="44">
        <f>2155/10000</f>
        <v>0.2155</v>
      </c>
      <c r="K276" s="37">
        <f t="shared" si="18"/>
        <v>0.77549999999999997</v>
      </c>
      <c r="L276" s="44">
        <f>7755/10000</f>
        <v>0.77549999999999997</v>
      </c>
      <c r="M276" s="37">
        <f t="shared" si="19"/>
        <v>52.026299999999999</v>
      </c>
      <c r="N276" s="34" t="s">
        <v>348</v>
      </c>
      <c r="O276" s="34" t="s">
        <v>93</v>
      </c>
    </row>
    <row r="277" spans="1:16" s="86" customFormat="1" x14ac:dyDescent="0.25">
      <c r="A277" s="418" t="s">
        <v>349</v>
      </c>
      <c r="B277" s="418"/>
      <c r="C277" s="82"/>
      <c r="D277" s="83"/>
      <c r="E277" s="84">
        <f t="shared" ref="E277:M277" si="20">SUM(E15:E184)</f>
        <v>374.125</v>
      </c>
      <c r="F277" s="84">
        <f t="shared" si="20"/>
        <v>7.6199999999999992</v>
      </c>
      <c r="G277" s="84">
        <f t="shared" si="20"/>
        <v>3.55</v>
      </c>
      <c r="H277" s="84">
        <f t="shared" si="20"/>
        <v>25.4</v>
      </c>
      <c r="I277" s="84">
        <f t="shared" si="20"/>
        <v>6.5</v>
      </c>
      <c r="J277" s="84">
        <f t="shared" si="20"/>
        <v>6.5</v>
      </c>
      <c r="K277" s="84">
        <f t="shared" si="20"/>
        <v>5</v>
      </c>
      <c r="L277" s="84">
        <f t="shared" si="20"/>
        <v>5</v>
      </c>
      <c r="M277" s="84">
        <f t="shared" si="20"/>
        <v>326.05500000000006</v>
      </c>
      <c r="N277" s="82"/>
      <c r="O277" s="82"/>
      <c r="P277" s="85"/>
    </row>
  </sheetData>
  <autoFilter ref="A7:Q277" xr:uid="{00000000-0009-0000-0000-000002000000}"/>
  <mergeCells count="18">
    <mergeCell ref="B1:P1"/>
    <mergeCell ref="A2:P2"/>
    <mergeCell ref="A3:P3"/>
    <mergeCell ref="A5:A7"/>
    <mergeCell ref="B5:B7"/>
    <mergeCell ref="C5:C7"/>
    <mergeCell ref="D5:D7"/>
    <mergeCell ref="E5:E7"/>
    <mergeCell ref="F5:M5"/>
    <mergeCell ref="N5:N7"/>
    <mergeCell ref="P72:P74"/>
    <mergeCell ref="A277:B277"/>
    <mergeCell ref="O5:O7"/>
    <mergeCell ref="P5:P7"/>
    <mergeCell ref="Q5:Q7"/>
    <mergeCell ref="F6:H6"/>
    <mergeCell ref="I6:J6"/>
    <mergeCell ref="K6:L6"/>
  </mergeCells>
  <conditionalFormatting sqref="B65 B70:B75">
    <cfRule type="cellIs" dxfId="106" priority="54" stopIfTrue="1" operator="equal">
      <formula>0</formula>
    </cfRule>
    <cfRule type="cellIs" dxfId="105" priority="55" stopIfTrue="1" operator="equal">
      <formula>0</formula>
    </cfRule>
    <cfRule type="cellIs" dxfId="104" priority="56" stopIfTrue="1" operator="equal">
      <formula>0</formula>
    </cfRule>
  </conditionalFormatting>
  <conditionalFormatting sqref="B66">
    <cfRule type="cellIs" dxfId="103" priority="51" stopIfTrue="1" operator="equal">
      <formula>0</formula>
    </cfRule>
    <cfRule type="cellIs" dxfId="102" priority="52" stopIfTrue="1" operator="equal">
      <formula>0</formula>
    </cfRule>
    <cfRule type="cellIs" dxfId="101" priority="53" stopIfTrue="1" operator="equal">
      <formula>0</formula>
    </cfRule>
  </conditionalFormatting>
  <conditionalFormatting sqref="B66">
    <cfRule type="cellIs" dxfId="100" priority="49" stopIfTrue="1" operator="equal">
      <formula>0</formula>
    </cfRule>
    <cfRule type="cellIs" dxfId="99" priority="50" stopIfTrue="1" operator="between">
      <formula>-0.0001</formula>
      <formula>0.0001</formula>
    </cfRule>
  </conditionalFormatting>
  <conditionalFormatting sqref="B66">
    <cfRule type="cellIs" dxfId="98" priority="48" stopIfTrue="1" operator="equal">
      <formula>0</formula>
    </cfRule>
  </conditionalFormatting>
  <conditionalFormatting sqref="B68">
    <cfRule type="cellIs" dxfId="97" priority="45" stopIfTrue="1" operator="equal">
      <formula>0</formula>
    </cfRule>
    <cfRule type="cellIs" dxfId="96" priority="46" stopIfTrue="1" operator="equal">
      <formula>0</formula>
    </cfRule>
    <cfRule type="cellIs" dxfId="95" priority="47" stopIfTrue="1" operator="equal">
      <formula>0</formula>
    </cfRule>
  </conditionalFormatting>
  <conditionalFormatting sqref="B69">
    <cfRule type="cellIs" dxfId="94" priority="42" stopIfTrue="1" operator="equal">
      <formula>0</formula>
    </cfRule>
    <cfRule type="cellIs" dxfId="93" priority="43" stopIfTrue="1" operator="equal">
      <formula>0</formula>
    </cfRule>
    <cfRule type="cellIs" dxfId="92" priority="44" stopIfTrue="1" operator="equal">
      <formula>0</formula>
    </cfRule>
  </conditionalFormatting>
  <conditionalFormatting sqref="B15 B43:B64">
    <cfRule type="cellIs" dxfId="91" priority="39" stopIfTrue="1" operator="equal">
      <formula>0</formula>
    </cfRule>
    <cfRule type="cellIs" dxfId="90" priority="40" stopIfTrue="1" operator="equal">
      <formula>0</formula>
    </cfRule>
    <cfRule type="cellIs" dxfId="89" priority="41" stopIfTrue="1" operator="equal">
      <formula>0</formula>
    </cfRule>
  </conditionalFormatting>
  <conditionalFormatting sqref="B22">
    <cfRule type="cellIs" dxfId="88" priority="36" stopIfTrue="1" operator="equal">
      <formula>0</formula>
    </cfRule>
    <cfRule type="cellIs" dxfId="87" priority="37" stopIfTrue="1" operator="equal">
      <formula>0</formula>
    </cfRule>
    <cfRule type="cellIs" dxfId="86" priority="38" stopIfTrue="1" operator="equal">
      <formula>0</formula>
    </cfRule>
  </conditionalFormatting>
  <conditionalFormatting sqref="B24">
    <cfRule type="cellIs" dxfId="85" priority="33" stopIfTrue="1" operator="equal">
      <formula>0</formula>
    </cfRule>
    <cfRule type="cellIs" dxfId="84" priority="34" stopIfTrue="1" operator="equal">
      <formula>0</formula>
    </cfRule>
    <cfRule type="cellIs" dxfId="83" priority="35" stopIfTrue="1" operator="equal">
      <formula>0</formula>
    </cfRule>
  </conditionalFormatting>
  <conditionalFormatting sqref="B32">
    <cfRule type="cellIs" dxfId="82" priority="30" stopIfTrue="1" operator="equal">
      <formula>0</formula>
    </cfRule>
    <cfRule type="cellIs" dxfId="81" priority="31" stopIfTrue="1" operator="equal">
      <formula>0</formula>
    </cfRule>
    <cfRule type="cellIs" dxfId="80" priority="32" stopIfTrue="1" operator="equal">
      <formula>0</formula>
    </cfRule>
  </conditionalFormatting>
  <conditionalFormatting sqref="B139 B147">
    <cfRule type="cellIs" dxfId="79" priority="27" stopIfTrue="1" operator="equal">
      <formula>0</formula>
    </cfRule>
    <cfRule type="cellIs" dxfId="78" priority="28" stopIfTrue="1" operator="equal">
      <formula>0</formula>
    </cfRule>
    <cfRule type="cellIs" dxfId="77" priority="29" stopIfTrue="1" operator="equal">
      <formula>0</formula>
    </cfRule>
  </conditionalFormatting>
  <conditionalFormatting sqref="B139 B147">
    <cfRule type="cellIs" dxfId="76" priority="24" stopIfTrue="1" operator="equal">
      <formula>0</formula>
    </cfRule>
    <cfRule type="cellIs" dxfId="75" priority="25" stopIfTrue="1" operator="equal">
      <formula>0</formula>
    </cfRule>
    <cfRule type="cellIs" dxfId="74" priority="26" stopIfTrue="1" operator="equal">
      <formula>0</formula>
    </cfRule>
  </conditionalFormatting>
  <conditionalFormatting sqref="B139 B147">
    <cfRule type="cellIs" dxfId="73" priority="23" stopIfTrue="1" operator="equal">
      <formula>0</formula>
    </cfRule>
  </conditionalFormatting>
  <conditionalFormatting sqref="B139 B147">
    <cfRule type="cellIs" dxfId="72" priority="21" stopIfTrue="1" operator="equal">
      <formula>0</formula>
    </cfRule>
    <cfRule type="cellIs" dxfId="71" priority="22" stopIfTrue="1" operator="between">
      <formula>-0.0001</formula>
      <formula>0.0001</formula>
    </cfRule>
  </conditionalFormatting>
  <conditionalFormatting sqref="B141">
    <cfRule type="cellIs" dxfId="70" priority="18" stopIfTrue="1" operator="equal">
      <formula>0</formula>
    </cfRule>
    <cfRule type="cellIs" dxfId="69" priority="19" stopIfTrue="1" operator="equal">
      <formula>0</formula>
    </cfRule>
    <cfRule type="cellIs" dxfId="68" priority="20" stopIfTrue="1" operator="equal">
      <formula>0</formula>
    </cfRule>
  </conditionalFormatting>
  <conditionalFormatting sqref="B141">
    <cfRule type="cellIs" dxfId="67" priority="17" stopIfTrue="1" operator="equal">
      <formula>0</formula>
    </cfRule>
  </conditionalFormatting>
  <conditionalFormatting sqref="B141">
    <cfRule type="cellIs" dxfId="66" priority="15" stopIfTrue="1" operator="equal">
      <formula>0</formula>
    </cfRule>
    <cfRule type="cellIs" dxfId="65" priority="16" stopIfTrue="1" operator="between">
      <formula>-0.0001</formula>
      <formula>0.0001</formula>
    </cfRule>
  </conditionalFormatting>
  <conditionalFormatting sqref="B141">
    <cfRule type="cellIs" dxfId="64" priority="12" stopIfTrue="1" operator="equal">
      <formula>0</formula>
    </cfRule>
    <cfRule type="cellIs" dxfId="63" priority="13" stopIfTrue="1" operator="equal">
      <formula>0</formula>
    </cfRule>
    <cfRule type="cellIs" dxfId="62" priority="14" stopIfTrue="1" operator="equal">
      <formula>0</formula>
    </cfRule>
  </conditionalFormatting>
  <conditionalFormatting sqref="B192">
    <cfRule type="cellIs" dxfId="61" priority="9" stopIfTrue="1" operator="equal">
      <formula>0</formula>
    </cfRule>
    <cfRule type="cellIs" dxfId="60" priority="10" stopIfTrue="1" operator="equal">
      <formula>0</formula>
    </cfRule>
    <cfRule type="cellIs" dxfId="59" priority="11" stopIfTrue="1" operator="equal">
      <formula>0</formula>
    </cfRule>
  </conditionalFormatting>
  <conditionalFormatting sqref="E192">
    <cfRule type="cellIs" dxfId="58" priority="6" stopIfTrue="1" operator="equal">
      <formula>0</formula>
    </cfRule>
    <cfRule type="cellIs" dxfId="57" priority="7" stopIfTrue="1" operator="equal">
      <formula>0</formula>
    </cfRule>
    <cfRule type="cellIs" dxfId="56" priority="8" stopIfTrue="1" operator="equal">
      <formula>0</formula>
    </cfRule>
  </conditionalFormatting>
  <conditionalFormatting sqref="E192">
    <cfRule type="cellIs" dxfId="55" priority="4" stopIfTrue="1" operator="equal">
      <formula>0</formula>
    </cfRule>
    <cfRule type="cellIs" dxfId="54" priority="5" stopIfTrue="1" operator="between">
      <formula>-0.0001</formula>
      <formula>0.0001</formula>
    </cfRule>
  </conditionalFormatting>
  <conditionalFormatting sqref="B193">
    <cfRule type="cellIs" dxfId="53" priority="1" stopIfTrue="1" operator="equal">
      <formula>0</formula>
    </cfRule>
    <cfRule type="cellIs" dxfId="52" priority="2" stopIfTrue="1" operator="equal">
      <formula>0</formula>
    </cfRule>
    <cfRule type="cellIs" dxfId="51" priority="3" stopIfTrue="1" operator="equal">
      <formula>0</formula>
    </cfRule>
  </conditionalFormatting>
  <printOptions horizontalCentered="1"/>
  <pageMargins left="0.39370078740157483" right="0.39370078740157483" top="0.59055118110236227" bottom="0.39370078740157483" header="0.31496062992125984" footer="0.31496062992125984"/>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06"/>
  <sheetViews>
    <sheetView view="pageBreakPreview" zoomScale="60" zoomScaleNormal="100" workbookViewId="0">
      <pane xSplit="3" ySplit="6" topLeftCell="D7" activePane="bottomRight" state="frozen"/>
      <selection activeCell="M24" sqref="M24"/>
      <selection pane="topRight" activeCell="M24" sqref="M24"/>
      <selection pane="bottomLeft" activeCell="M24" sqref="M24"/>
      <selection pane="bottomRight" activeCell="I206" sqref="A1:I206"/>
    </sheetView>
  </sheetViews>
  <sheetFormatPr defaultRowHeight="15" x14ac:dyDescent="0.25"/>
  <cols>
    <col min="1" max="1" width="6.85546875" style="284" bestFit="1" customWidth="1"/>
    <col min="2" max="2" width="48.85546875" style="284" customWidth="1"/>
    <col min="3" max="3" width="9.140625" style="287"/>
    <col min="4" max="4" width="15.7109375" style="284" customWidth="1"/>
    <col min="5" max="5" width="12.85546875" style="284" customWidth="1"/>
    <col min="6" max="6" width="13.85546875" style="284" customWidth="1"/>
    <col min="7" max="7" width="14.42578125" style="288" customWidth="1"/>
    <col min="8" max="8" width="23.28515625" style="284" customWidth="1"/>
    <col min="9" max="9" width="26.140625" style="284" customWidth="1"/>
    <col min="10" max="15" width="9.140625" style="284" hidden="1" customWidth="1"/>
    <col min="16" max="16" width="36.140625" style="285" hidden="1" customWidth="1"/>
    <col min="17" max="17" width="81.28515625" style="286" hidden="1" customWidth="1"/>
    <col min="18" max="18" width="51.28515625" style="284" bestFit="1" customWidth="1"/>
    <col min="19" max="16384" width="9.140625" style="284"/>
  </cols>
  <sheetData>
    <row r="1" spans="1:18" s="129" customFormat="1" ht="15.75" x14ac:dyDescent="0.25">
      <c r="A1" s="123"/>
      <c r="B1" s="124"/>
      <c r="C1" s="125"/>
      <c r="D1" s="123"/>
      <c r="E1" s="123"/>
      <c r="F1" s="124"/>
      <c r="G1" s="123"/>
      <c r="H1" s="124"/>
      <c r="I1" s="126"/>
      <c r="J1" s="124"/>
      <c r="K1" s="123"/>
      <c r="L1" s="124"/>
      <c r="M1" s="124"/>
      <c r="N1" s="124"/>
      <c r="O1" s="124"/>
      <c r="P1" s="127"/>
      <c r="Q1" s="128"/>
    </row>
    <row r="2" spans="1:18" s="129" customFormat="1" ht="33" customHeight="1" x14ac:dyDescent="0.25">
      <c r="A2" s="430" t="s">
        <v>528</v>
      </c>
      <c r="B2" s="430"/>
      <c r="C2" s="430"/>
      <c r="D2" s="430"/>
      <c r="E2" s="430"/>
      <c r="F2" s="430"/>
      <c r="G2" s="430"/>
      <c r="H2" s="430"/>
      <c r="I2" s="430"/>
      <c r="J2" s="130"/>
      <c r="K2" s="123"/>
      <c r="L2" s="130"/>
      <c r="M2" s="130"/>
      <c r="N2" s="130"/>
      <c r="O2" s="130"/>
      <c r="P2" s="131"/>
      <c r="Q2" s="132"/>
    </row>
    <row r="3" spans="1:18" s="133" customFormat="1" ht="33" customHeight="1" x14ac:dyDescent="0.25">
      <c r="A3" s="431" t="s">
        <v>996</v>
      </c>
      <c r="B3" s="431"/>
      <c r="C3" s="431"/>
      <c r="D3" s="431"/>
      <c r="E3" s="431"/>
      <c r="F3" s="431"/>
      <c r="G3" s="431"/>
      <c r="H3" s="431"/>
      <c r="I3" s="431"/>
      <c r="K3" s="134"/>
      <c r="P3" s="135"/>
      <c r="Q3" s="136"/>
    </row>
    <row r="4" spans="1:18" s="133" customFormat="1" ht="33" customHeight="1" x14ac:dyDescent="0.25">
      <c r="A4" s="137"/>
      <c r="B4" s="137"/>
      <c r="C4" s="137"/>
      <c r="D4" s="137"/>
      <c r="E4" s="137"/>
      <c r="F4" s="137"/>
      <c r="G4" s="137"/>
      <c r="H4" s="137"/>
      <c r="I4" s="137" t="s">
        <v>529</v>
      </c>
      <c r="K4" s="134"/>
      <c r="P4" s="135"/>
      <c r="Q4" s="136"/>
    </row>
    <row r="5" spans="1:18" s="129" customFormat="1" ht="15.75" x14ac:dyDescent="0.25">
      <c r="A5" s="432" t="s">
        <v>530</v>
      </c>
      <c r="B5" s="432" t="s">
        <v>531</v>
      </c>
      <c r="C5" s="433" t="s">
        <v>532</v>
      </c>
      <c r="D5" s="434" t="s">
        <v>533</v>
      </c>
      <c r="E5" s="434"/>
      <c r="F5" s="434" t="s">
        <v>534</v>
      </c>
      <c r="G5" s="434" t="s">
        <v>535</v>
      </c>
      <c r="H5" s="435" t="s">
        <v>7</v>
      </c>
      <c r="I5" s="434" t="s">
        <v>536</v>
      </c>
      <c r="J5" s="124"/>
      <c r="K5" s="123"/>
      <c r="L5" s="124"/>
      <c r="M5" s="124"/>
      <c r="N5" s="124"/>
      <c r="O5" s="124"/>
      <c r="P5" s="127"/>
      <c r="Q5" s="128"/>
    </row>
    <row r="6" spans="1:18" s="143" customFormat="1" ht="51" customHeight="1" x14ac:dyDescent="0.25">
      <c r="A6" s="432"/>
      <c r="B6" s="432"/>
      <c r="C6" s="433"/>
      <c r="D6" s="138" t="s">
        <v>537</v>
      </c>
      <c r="E6" s="138" t="s">
        <v>538</v>
      </c>
      <c r="F6" s="434"/>
      <c r="G6" s="434"/>
      <c r="H6" s="435"/>
      <c r="I6" s="434"/>
      <c r="J6" s="139" t="s">
        <v>539</v>
      </c>
      <c r="K6" s="140" t="s">
        <v>540</v>
      </c>
      <c r="L6" s="140" t="s">
        <v>541</v>
      </c>
      <c r="M6" s="140" t="s">
        <v>542</v>
      </c>
      <c r="N6" s="140" t="s">
        <v>543</v>
      </c>
      <c r="O6" s="140" t="s">
        <v>544</v>
      </c>
      <c r="P6" s="141" t="s">
        <v>545</v>
      </c>
      <c r="Q6" s="142" t="s">
        <v>546</v>
      </c>
    </row>
    <row r="7" spans="1:18" s="130" customFormat="1" ht="15.75" x14ac:dyDescent="0.25">
      <c r="A7" s="144" t="s">
        <v>547</v>
      </c>
      <c r="B7" s="145" t="s">
        <v>354</v>
      </c>
      <c r="C7" s="146">
        <f>SUM(C8:C46)</f>
        <v>107.23800000000003</v>
      </c>
      <c r="D7" s="146">
        <f>SUM(D8:D46)</f>
        <v>89.088000000000036</v>
      </c>
      <c r="E7" s="138"/>
      <c r="F7" s="147"/>
      <c r="G7" s="138"/>
      <c r="H7" s="147"/>
      <c r="I7" s="148"/>
      <c r="J7" s="149"/>
      <c r="K7" s="144"/>
      <c r="L7" s="150"/>
      <c r="M7" s="150"/>
      <c r="N7" s="150"/>
      <c r="O7" s="150"/>
      <c r="P7" s="151"/>
      <c r="Q7" s="152"/>
    </row>
    <row r="8" spans="1:18" s="164" customFormat="1" ht="31.5" x14ac:dyDescent="0.25">
      <c r="A8" s="75">
        <v>1</v>
      </c>
      <c r="B8" s="78" t="s">
        <v>548</v>
      </c>
      <c r="C8" s="153">
        <v>2.2080000000000002</v>
      </c>
      <c r="D8" s="154">
        <f>C8</f>
        <v>2.2080000000000002</v>
      </c>
      <c r="E8" s="155"/>
      <c r="F8" s="156" t="s">
        <v>549</v>
      </c>
      <c r="G8" s="155"/>
      <c r="H8" s="157" t="s">
        <v>550</v>
      </c>
      <c r="I8" s="158" t="s">
        <v>551</v>
      </c>
      <c r="J8" s="159"/>
      <c r="K8" s="160" t="s">
        <v>552</v>
      </c>
      <c r="L8" s="160"/>
      <c r="M8" s="160"/>
      <c r="N8" s="161"/>
      <c r="O8" s="161"/>
      <c r="P8" s="162" t="s">
        <v>14</v>
      </c>
      <c r="Q8" s="163" t="s">
        <v>553</v>
      </c>
    </row>
    <row r="9" spans="1:18" s="164" customFormat="1" ht="31.5" x14ac:dyDescent="0.25">
      <c r="A9" s="75">
        <v>2</v>
      </c>
      <c r="B9" s="78" t="s">
        <v>554</v>
      </c>
      <c r="C9" s="153">
        <v>1.22</v>
      </c>
      <c r="D9" s="154">
        <f t="shared" ref="D9:D14" si="0">C9</f>
        <v>1.22</v>
      </c>
      <c r="E9" s="155"/>
      <c r="F9" s="156" t="s">
        <v>549</v>
      </c>
      <c r="G9" s="155"/>
      <c r="H9" s="157" t="s">
        <v>555</v>
      </c>
      <c r="I9" s="158" t="s">
        <v>551</v>
      </c>
      <c r="J9" s="159"/>
      <c r="K9" s="160" t="s">
        <v>552</v>
      </c>
      <c r="L9" s="160"/>
      <c r="M9" s="160"/>
      <c r="N9" s="161"/>
      <c r="O9" s="161"/>
      <c r="P9" s="162" t="s">
        <v>556</v>
      </c>
      <c r="Q9" s="216" t="s">
        <v>557</v>
      </c>
    </row>
    <row r="10" spans="1:18" s="169" customFormat="1" ht="31.5" x14ac:dyDescent="0.25">
      <c r="A10" s="75">
        <v>3</v>
      </c>
      <c r="B10" s="78" t="s">
        <v>558</v>
      </c>
      <c r="C10" s="165">
        <v>1.7165999999999999</v>
      </c>
      <c r="D10" s="154">
        <f t="shared" si="0"/>
        <v>1.7165999999999999</v>
      </c>
      <c r="E10" s="166"/>
      <c r="F10" s="156" t="s">
        <v>549</v>
      </c>
      <c r="G10" s="166"/>
      <c r="H10" s="157" t="s">
        <v>33</v>
      </c>
      <c r="I10" s="158" t="s">
        <v>551</v>
      </c>
      <c r="J10" s="167"/>
      <c r="K10" s="168" t="s">
        <v>552</v>
      </c>
      <c r="L10" s="168"/>
      <c r="M10" s="168"/>
      <c r="N10" s="161"/>
      <c r="O10" s="161"/>
      <c r="P10" s="162" t="s">
        <v>556</v>
      </c>
      <c r="Q10" s="216" t="s">
        <v>559</v>
      </c>
    </row>
    <row r="11" spans="1:18" s="164" customFormat="1" ht="31.5" x14ac:dyDescent="0.25">
      <c r="A11" s="75">
        <v>4</v>
      </c>
      <c r="B11" s="78" t="s">
        <v>560</v>
      </c>
      <c r="C11" s="153">
        <v>3.85</v>
      </c>
      <c r="D11" s="154">
        <f t="shared" si="0"/>
        <v>3.85</v>
      </c>
      <c r="E11" s="155"/>
      <c r="F11" s="156" t="s">
        <v>549</v>
      </c>
      <c r="G11" s="155"/>
      <c r="H11" s="157" t="s">
        <v>561</v>
      </c>
      <c r="I11" s="158" t="s">
        <v>551</v>
      </c>
      <c r="J11" s="159"/>
      <c r="K11" s="160" t="s">
        <v>552</v>
      </c>
      <c r="L11" s="160"/>
      <c r="M11" s="160"/>
      <c r="N11" s="161"/>
      <c r="O11" s="161"/>
      <c r="P11" s="162" t="s">
        <v>562</v>
      </c>
      <c r="Q11" s="163" t="s">
        <v>563</v>
      </c>
    </row>
    <row r="12" spans="1:18" s="164" customFormat="1" ht="31.5" x14ac:dyDescent="0.25">
      <c r="A12" s="75">
        <v>5</v>
      </c>
      <c r="B12" s="78" t="s">
        <v>564</v>
      </c>
      <c r="C12" s="153">
        <v>0.8</v>
      </c>
      <c r="D12" s="154">
        <f t="shared" si="0"/>
        <v>0.8</v>
      </c>
      <c r="E12" s="155"/>
      <c r="F12" s="156" t="s">
        <v>549</v>
      </c>
      <c r="G12" s="155"/>
      <c r="H12" s="157" t="s">
        <v>565</v>
      </c>
      <c r="I12" s="158" t="s">
        <v>551</v>
      </c>
      <c r="J12" s="159"/>
      <c r="K12" s="160" t="s">
        <v>552</v>
      </c>
      <c r="L12" s="160"/>
      <c r="M12" s="160"/>
      <c r="N12" s="161"/>
      <c r="O12" s="161"/>
      <c r="P12" s="162" t="s">
        <v>562</v>
      </c>
      <c r="Q12" s="216" t="s">
        <v>566</v>
      </c>
    </row>
    <row r="13" spans="1:18" s="164" customFormat="1" ht="31.5" x14ac:dyDescent="0.25">
      <c r="A13" s="75">
        <v>6</v>
      </c>
      <c r="B13" s="78" t="s">
        <v>567</v>
      </c>
      <c r="C13" s="153">
        <v>12.134</v>
      </c>
      <c r="D13" s="154">
        <f t="shared" si="0"/>
        <v>12.134</v>
      </c>
      <c r="E13" s="155"/>
      <c r="F13" s="156" t="s">
        <v>549</v>
      </c>
      <c r="G13" s="155"/>
      <c r="H13" s="157" t="s">
        <v>568</v>
      </c>
      <c r="I13" s="158" t="s">
        <v>551</v>
      </c>
      <c r="J13" s="159"/>
      <c r="K13" s="160" t="s">
        <v>552</v>
      </c>
      <c r="L13" s="160"/>
      <c r="M13" s="160"/>
      <c r="N13" s="161"/>
      <c r="O13" s="161"/>
      <c r="P13" s="162" t="s">
        <v>569</v>
      </c>
      <c r="Q13" s="216" t="s">
        <v>570</v>
      </c>
    </row>
    <row r="14" spans="1:18" s="164" customFormat="1" ht="31.5" x14ac:dyDescent="0.25">
      <c r="A14" s="75">
        <v>7</v>
      </c>
      <c r="B14" s="398" t="s">
        <v>571</v>
      </c>
      <c r="C14" s="153">
        <v>0.12</v>
      </c>
      <c r="D14" s="154">
        <f t="shared" si="0"/>
        <v>0.12</v>
      </c>
      <c r="E14" s="155"/>
      <c r="F14" s="156" t="s">
        <v>549</v>
      </c>
      <c r="G14" s="155"/>
      <c r="H14" s="157" t="s">
        <v>568</v>
      </c>
      <c r="I14" s="158" t="s">
        <v>551</v>
      </c>
      <c r="J14" s="159"/>
      <c r="K14" s="160" t="s">
        <v>552</v>
      </c>
      <c r="L14" s="160"/>
      <c r="M14" s="160"/>
      <c r="N14" s="161"/>
      <c r="O14" s="161"/>
      <c r="P14" s="162" t="s">
        <v>572</v>
      </c>
      <c r="Q14" s="163" t="s">
        <v>573</v>
      </c>
    </row>
    <row r="15" spans="1:18" s="164" customFormat="1" ht="31.5" x14ac:dyDescent="0.25">
      <c r="A15" s="75">
        <v>8</v>
      </c>
      <c r="B15" s="78" t="s">
        <v>574</v>
      </c>
      <c r="C15" s="153">
        <v>14.5</v>
      </c>
      <c r="D15" s="155"/>
      <c r="E15" s="155"/>
      <c r="F15" s="170"/>
      <c r="G15" s="161" t="s">
        <v>552</v>
      </c>
      <c r="H15" s="157" t="s">
        <v>568</v>
      </c>
      <c r="I15" s="158" t="s">
        <v>551</v>
      </c>
      <c r="J15" s="159"/>
      <c r="K15" s="160"/>
      <c r="L15" s="160"/>
      <c r="M15" s="160"/>
      <c r="N15" s="161"/>
      <c r="O15" s="161" t="s">
        <v>552</v>
      </c>
      <c r="P15" s="162" t="s">
        <v>575</v>
      </c>
      <c r="Q15" s="216" t="s">
        <v>576</v>
      </c>
    </row>
    <row r="16" spans="1:18" s="164" customFormat="1" ht="31.5" x14ac:dyDescent="0.25">
      <c r="A16" s="75">
        <v>9</v>
      </c>
      <c r="B16" s="78" t="s">
        <v>577</v>
      </c>
      <c r="C16" s="153">
        <v>0.06</v>
      </c>
      <c r="D16" s="155"/>
      <c r="E16" s="155" t="s">
        <v>552</v>
      </c>
      <c r="F16" s="170"/>
      <c r="G16" s="155"/>
      <c r="H16" s="157" t="s">
        <v>578</v>
      </c>
      <c r="I16" s="158" t="s">
        <v>551</v>
      </c>
      <c r="L16" s="164" t="s">
        <v>552</v>
      </c>
      <c r="P16" s="164" t="s">
        <v>579</v>
      </c>
      <c r="Q16" s="164" t="s">
        <v>580</v>
      </c>
      <c r="R16" s="164" t="s">
        <v>581</v>
      </c>
    </row>
    <row r="17" spans="1:18" s="164" customFormat="1" ht="31.5" x14ac:dyDescent="0.25">
      <c r="A17" s="75">
        <v>10</v>
      </c>
      <c r="B17" s="78" t="s">
        <v>582</v>
      </c>
      <c r="C17" s="153">
        <v>1.47</v>
      </c>
      <c r="D17" s="155"/>
      <c r="E17" s="160" t="s">
        <v>552</v>
      </c>
      <c r="F17" s="170"/>
      <c r="G17" s="155"/>
      <c r="H17" s="157" t="s">
        <v>583</v>
      </c>
      <c r="I17" s="158" t="s">
        <v>551</v>
      </c>
      <c r="J17" s="159"/>
      <c r="K17" s="160"/>
      <c r="L17" s="160" t="s">
        <v>552</v>
      </c>
      <c r="M17" s="160"/>
      <c r="N17" s="161"/>
      <c r="O17" s="161"/>
      <c r="P17" s="162" t="s">
        <v>572</v>
      </c>
      <c r="Q17" s="216" t="s">
        <v>584</v>
      </c>
      <c r="R17" s="164">
        <v>1</v>
      </c>
    </row>
    <row r="18" spans="1:18" s="164" customFormat="1" ht="31.5" x14ac:dyDescent="0.25">
      <c r="A18" s="75">
        <v>11</v>
      </c>
      <c r="B18" s="78" t="s">
        <v>585</v>
      </c>
      <c r="C18" s="153">
        <v>0.25</v>
      </c>
      <c r="D18" s="154">
        <f>C18</f>
        <v>0.25</v>
      </c>
      <c r="E18" s="155"/>
      <c r="F18" s="156" t="s">
        <v>549</v>
      </c>
      <c r="G18" s="155"/>
      <c r="H18" s="157" t="s">
        <v>586</v>
      </c>
      <c r="I18" s="158" t="s">
        <v>551</v>
      </c>
      <c r="J18" s="159"/>
      <c r="K18" s="160" t="s">
        <v>552</v>
      </c>
      <c r="L18" s="160"/>
      <c r="M18" s="160"/>
      <c r="N18" s="161"/>
      <c r="O18" s="161"/>
      <c r="P18" s="162" t="s">
        <v>572</v>
      </c>
      <c r="Q18" s="216" t="s">
        <v>587</v>
      </c>
    </row>
    <row r="19" spans="1:18" s="164" customFormat="1" ht="31.5" x14ac:dyDescent="0.25">
      <c r="A19" s="75">
        <v>12</v>
      </c>
      <c r="B19" s="78" t="s">
        <v>588</v>
      </c>
      <c r="C19" s="153">
        <v>0.25</v>
      </c>
      <c r="D19" s="154">
        <f>C19</f>
        <v>0.25</v>
      </c>
      <c r="E19" s="155"/>
      <c r="F19" s="156" t="s">
        <v>549</v>
      </c>
      <c r="G19" s="155"/>
      <c r="H19" s="157" t="s">
        <v>568</v>
      </c>
      <c r="I19" s="158" t="s">
        <v>551</v>
      </c>
      <c r="J19" s="159"/>
      <c r="K19" s="160" t="s">
        <v>552</v>
      </c>
      <c r="L19" s="160"/>
      <c r="M19" s="160"/>
      <c r="N19" s="161"/>
      <c r="O19" s="161"/>
      <c r="P19" s="162" t="s">
        <v>572</v>
      </c>
      <c r="Q19" s="216" t="s">
        <v>587</v>
      </c>
    </row>
    <row r="20" spans="1:18" s="164" customFormat="1" ht="31.5" x14ac:dyDescent="0.25">
      <c r="A20" s="75">
        <v>13</v>
      </c>
      <c r="B20" s="78" t="s">
        <v>589</v>
      </c>
      <c r="C20" s="153">
        <v>0.21</v>
      </c>
      <c r="D20" s="154">
        <f>C20</f>
        <v>0.21</v>
      </c>
      <c r="E20" s="155"/>
      <c r="F20" s="156" t="s">
        <v>549</v>
      </c>
      <c r="G20" s="155"/>
      <c r="H20" s="157" t="s">
        <v>590</v>
      </c>
      <c r="I20" s="158" t="s">
        <v>551</v>
      </c>
      <c r="J20" s="159"/>
      <c r="K20" s="160" t="s">
        <v>552</v>
      </c>
      <c r="L20" s="160"/>
      <c r="M20" s="160"/>
      <c r="N20" s="161"/>
      <c r="O20" s="161"/>
      <c r="P20" s="162" t="s">
        <v>579</v>
      </c>
      <c r="Q20" s="216" t="s">
        <v>587</v>
      </c>
    </row>
    <row r="21" spans="1:18" s="164" customFormat="1" ht="31.5" x14ac:dyDescent="0.25">
      <c r="A21" s="75">
        <v>14</v>
      </c>
      <c r="B21" s="78" t="s">
        <v>591</v>
      </c>
      <c r="C21" s="153">
        <v>0.26</v>
      </c>
      <c r="D21" s="154">
        <f>C21</f>
        <v>0.26</v>
      </c>
      <c r="E21" s="155"/>
      <c r="F21" s="156" t="s">
        <v>549</v>
      </c>
      <c r="G21" s="155"/>
      <c r="H21" s="157" t="s">
        <v>592</v>
      </c>
      <c r="I21" s="158" t="s">
        <v>551</v>
      </c>
      <c r="J21" s="159"/>
      <c r="K21" s="160" t="s">
        <v>552</v>
      </c>
      <c r="L21" s="160"/>
      <c r="M21" s="160"/>
      <c r="N21" s="161"/>
      <c r="O21" s="161"/>
      <c r="P21" s="162" t="s">
        <v>579</v>
      </c>
      <c r="Q21" s="216" t="s">
        <v>587</v>
      </c>
    </row>
    <row r="22" spans="1:18" s="164" customFormat="1" ht="31.5" x14ac:dyDescent="0.25">
      <c r="A22" s="75">
        <v>15</v>
      </c>
      <c r="B22" s="78" t="s">
        <v>593</v>
      </c>
      <c r="C22" s="153">
        <v>0.42</v>
      </c>
      <c r="D22" s="155"/>
      <c r="E22" s="155"/>
      <c r="F22" s="170"/>
      <c r="G22" s="161" t="s">
        <v>552</v>
      </c>
      <c r="H22" s="157" t="s">
        <v>583</v>
      </c>
      <c r="I22" s="158" t="s">
        <v>551</v>
      </c>
      <c r="J22" s="159"/>
      <c r="K22" s="160"/>
      <c r="L22" s="160"/>
      <c r="M22" s="160"/>
      <c r="N22" s="161"/>
      <c r="O22" s="161" t="s">
        <v>552</v>
      </c>
      <c r="P22" s="162" t="s">
        <v>579</v>
      </c>
      <c r="Q22" s="216" t="s">
        <v>587</v>
      </c>
    </row>
    <row r="23" spans="1:18" s="164" customFormat="1" ht="31.5" x14ac:dyDescent="0.25">
      <c r="A23" s="75">
        <v>16</v>
      </c>
      <c r="B23" s="78" t="s">
        <v>594</v>
      </c>
      <c r="C23" s="153">
        <v>0.23</v>
      </c>
      <c r="D23" s="154">
        <f t="shared" ref="D23:D37" si="1">C23</f>
        <v>0.23</v>
      </c>
      <c r="E23" s="155"/>
      <c r="F23" s="156" t="s">
        <v>549</v>
      </c>
      <c r="G23" s="155"/>
      <c r="H23" s="157" t="s">
        <v>595</v>
      </c>
      <c r="I23" s="158" t="s">
        <v>551</v>
      </c>
      <c r="J23" s="159" t="s">
        <v>552</v>
      </c>
      <c r="K23" s="160"/>
      <c r="L23" s="160"/>
      <c r="M23" s="160"/>
      <c r="N23" s="161"/>
      <c r="O23" s="161"/>
      <c r="P23" s="162"/>
      <c r="Q23" s="216" t="s">
        <v>596</v>
      </c>
    </row>
    <row r="24" spans="1:18" s="164" customFormat="1" ht="31.5" x14ac:dyDescent="0.25">
      <c r="A24" s="75">
        <v>17</v>
      </c>
      <c r="B24" s="78" t="s">
        <v>597</v>
      </c>
      <c r="C24" s="153">
        <v>0.14000000000000001</v>
      </c>
      <c r="D24" s="154">
        <f t="shared" si="1"/>
        <v>0.14000000000000001</v>
      </c>
      <c r="E24" s="155"/>
      <c r="F24" s="156" t="s">
        <v>549</v>
      </c>
      <c r="G24" s="155"/>
      <c r="H24" s="157" t="s">
        <v>598</v>
      </c>
      <c r="I24" s="158" t="s">
        <v>551</v>
      </c>
      <c r="J24" s="159"/>
      <c r="K24" s="160" t="s">
        <v>552</v>
      </c>
      <c r="L24" s="160"/>
      <c r="M24" s="160"/>
      <c r="N24" s="161"/>
      <c r="O24" s="161"/>
      <c r="P24" s="162" t="s">
        <v>579</v>
      </c>
      <c r="Q24" s="216" t="s">
        <v>587</v>
      </c>
    </row>
    <row r="25" spans="1:18" s="164" customFormat="1" ht="31.5" x14ac:dyDescent="0.25">
      <c r="A25" s="75">
        <v>18</v>
      </c>
      <c r="B25" s="78" t="s">
        <v>599</v>
      </c>
      <c r="C25" s="153">
        <v>0.3</v>
      </c>
      <c r="D25" s="154">
        <f t="shared" si="1"/>
        <v>0.3</v>
      </c>
      <c r="E25" s="171"/>
      <c r="F25" s="156" t="s">
        <v>549</v>
      </c>
      <c r="G25" s="171"/>
      <c r="H25" s="157" t="s">
        <v>600</v>
      </c>
      <c r="I25" s="158" t="s">
        <v>551</v>
      </c>
      <c r="J25" s="159"/>
      <c r="K25" s="160" t="s">
        <v>552</v>
      </c>
      <c r="L25" s="160"/>
      <c r="M25" s="160"/>
      <c r="N25" s="161"/>
      <c r="O25" s="161"/>
      <c r="P25" s="162" t="s">
        <v>579</v>
      </c>
      <c r="Q25" s="216" t="s">
        <v>601</v>
      </c>
    </row>
    <row r="26" spans="1:18" s="164" customFormat="1" ht="31.5" x14ac:dyDescent="0.25">
      <c r="A26" s="75">
        <v>19</v>
      </c>
      <c r="B26" s="78" t="s">
        <v>602</v>
      </c>
      <c r="C26" s="153">
        <v>4.4939999999999998</v>
      </c>
      <c r="D26" s="154">
        <f t="shared" si="1"/>
        <v>4.4939999999999998</v>
      </c>
      <c r="E26" s="171"/>
      <c r="F26" s="156" t="s">
        <v>549</v>
      </c>
      <c r="G26" s="171"/>
      <c r="H26" s="157" t="s">
        <v>598</v>
      </c>
      <c r="I26" s="158" t="s">
        <v>551</v>
      </c>
      <c r="J26" s="159"/>
      <c r="K26" s="160" t="s">
        <v>552</v>
      </c>
      <c r="L26" s="160"/>
      <c r="M26" s="160"/>
      <c r="N26" s="161"/>
      <c r="O26" s="161"/>
      <c r="P26" s="162" t="s">
        <v>572</v>
      </c>
      <c r="Q26" s="216" t="s">
        <v>603</v>
      </c>
    </row>
    <row r="27" spans="1:18" s="164" customFormat="1" ht="31.5" x14ac:dyDescent="0.25">
      <c r="A27" s="75">
        <v>20</v>
      </c>
      <c r="B27" s="78" t="s">
        <v>604</v>
      </c>
      <c r="C27" s="153">
        <v>1.3158000000000001</v>
      </c>
      <c r="D27" s="154">
        <f t="shared" si="1"/>
        <v>1.3158000000000001</v>
      </c>
      <c r="E27" s="171"/>
      <c r="F27" s="156" t="s">
        <v>549</v>
      </c>
      <c r="G27" s="171"/>
      <c r="H27" s="157" t="s">
        <v>583</v>
      </c>
      <c r="I27" s="158" t="s">
        <v>551</v>
      </c>
      <c r="J27" s="159"/>
      <c r="K27" s="160" t="s">
        <v>552</v>
      </c>
      <c r="L27" s="160"/>
      <c r="M27" s="160"/>
      <c r="N27" s="161"/>
      <c r="O27" s="161"/>
      <c r="P27" s="162" t="s">
        <v>562</v>
      </c>
      <c r="Q27" s="216" t="s">
        <v>605</v>
      </c>
    </row>
    <row r="28" spans="1:18" s="164" customFormat="1" ht="31.5" x14ac:dyDescent="0.25">
      <c r="A28" s="75">
        <v>21</v>
      </c>
      <c r="B28" s="78" t="s">
        <v>606</v>
      </c>
      <c r="C28" s="153">
        <v>1.01</v>
      </c>
      <c r="D28" s="154">
        <f t="shared" si="1"/>
        <v>1.01</v>
      </c>
      <c r="E28" s="171"/>
      <c r="F28" s="156" t="s">
        <v>549</v>
      </c>
      <c r="G28" s="171"/>
      <c r="H28" s="157" t="s">
        <v>583</v>
      </c>
      <c r="I28" s="158" t="s">
        <v>551</v>
      </c>
      <c r="J28" s="159"/>
      <c r="K28" s="160" t="s">
        <v>552</v>
      </c>
      <c r="L28" s="160"/>
      <c r="M28" s="160"/>
      <c r="N28" s="161"/>
      <c r="O28" s="161"/>
      <c r="P28" s="162" t="s">
        <v>562</v>
      </c>
      <c r="Q28" s="216" t="s">
        <v>607</v>
      </c>
    </row>
    <row r="29" spans="1:18" s="164" customFormat="1" ht="31.5" x14ac:dyDescent="0.25">
      <c r="A29" s="75">
        <v>22</v>
      </c>
      <c r="B29" s="78" t="s">
        <v>608</v>
      </c>
      <c r="C29" s="153">
        <v>0.75</v>
      </c>
      <c r="D29" s="154">
        <f t="shared" si="1"/>
        <v>0.75</v>
      </c>
      <c r="E29" s="155"/>
      <c r="F29" s="156" t="s">
        <v>549</v>
      </c>
      <c r="G29" s="155"/>
      <c r="H29" s="157" t="s">
        <v>550</v>
      </c>
      <c r="I29" s="158" t="s">
        <v>551</v>
      </c>
      <c r="J29" s="159"/>
      <c r="K29" s="160" t="s">
        <v>552</v>
      </c>
      <c r="L29" s="160"/>
      <c r="M29" s="160"/>
      <c r="N29" s="161"/>
      <c r="O29" s="161"/>
      <c r="P29" s="162" t="s">
        <v>14</v>
      </c>
      <c r="Q29" s="216" t="s">
        <v>587</v>
      </c>
    </row>
    <row r="30" spans="1:18" s="164" customFormat="1" ht="47.25" x14ac:dyDescent="0.25">
      <c r="A30" s="75">
        <v>23</v>
      </c>
      <c r="B30" s="78" t="s">
        <v>609</v>
      </c>
      <c r="C30" s="153">
        <v>34.85</v>
      </c>
      <c r="D30" s="154">
        <f t="shared" si="1"/>
        <v>34.85</v>
      </c>
      <c r="E30" s="155"/>
      <c r="F30" s="156" t="s">
        <v>549</v>
      </c>
      <c r="G30" s="155"/>
      <c r="H30" s="157" t="s">
        <v>610</v>
      </c>
      <c r="I30" s="158" t="s">
        <v>551</v>
      </c>
      <c r="J30" s="159"/>
      <c r="K30" s="160" t="s">
        <v>552</v>
      </c>
      <c r="L30" s="160"/>
      <c r="M30" s="160"/>
      <c r="N30" s="161"/>
      <c r="O30" s="161"/>
      <c r="P30" s="162" t="s">
        <v>611</v>
      </c>
      <c r="Q30" s="216" t="s">
        <v>612</v>
      </c>
    </row>
    <row r="31" spans="1:18" s="164" customFormat="1" ht="31.5" x14ac:dyDescent="0.25">
      <c r="A31" s="75">
        <v>24</v>
      </c>
      <c r="B31" s="78" t="s">
        <v>613</v>
      </c>
      <c r="C31" s="153">
        <v>7.5</v>
      </c>
      <c r="D31" s="154">
        <f t="shared" si="1"/>
        <v>7.5</v>
      </c>
      <c r="E31" s="155"/>
      <c r="F31" s="156" t="s">
        <v>549</v>
      </c>
      <c r="G31" s="155"/>
      <c r="H31" s="157" t="s">
        <v>614</v>
      </c>
      <c r="I31" s="158" t="s">
        <v>551</v>
      </c>
      <c r="J31" s="159"/>
      <c r="K31" s="160" t="s">
        <v>552</v>
      </c>
      <c r="L31" s="160"/>
      <c r="M31" s="160"/>
      <c r="N31" s="161"/>
      <c r="O31" s="161"/>
      <c r="P31" s="162" t="s">
        <v>14</v>
      </c>
      <c r="Q31" s="216" t="s">
        <v>587</v>
      </c>
    </row>
    <row r="32" spans="1:18" s="164" customFormat="1" ht="31.5" x14ac:dyDescent="0.25">
      <c r="A32" s="75">
        <v>25</v>
      </c>
      <c r="B32" s="78" t="s">
        <v>615</v>
      </c>
      <c r="C32" s="153">
        <v>4.8</v>
      </c>
      <c r="D32" s="154">
        <f t="shared" si="1"/>
        <v>4.8</v>
      </c>
      <c r="E32" s="155"/>
      <c r="F32" s="156" t="s">
        <v>549</v>
      </c>
      <c r="G32" s="155"/>
      <c r="H32" s="157" t="s">
        <v>600</v>
      </c>
      <c r="I32" s="158" t="s">
        <v>551</v>
      </c>
      <c r="J32" s="159"/>
      <c r="K32" s="160" t="s">
        <v>552</v>
      </c>
      <c r="L32" s="160"/>
      <c r="M32" s="160"/>
      <c r="N32" s="161"/>
      <c r="O32" s="161"/>
      <c r="P32" s="162" t="s">
        <v>14</v>
      </c>
      <c r="Q32" s="216" t="s">
        <v>616</v>
      </c>
    </row>
    <row r="33" spans="1:18" s="164" customFormat="1" ht="31.5" x14ac:dyDescent="0.25">
      <c r="A33" s="75">
        <v>26</v>
      </c>
      <c r="B33" s="78" t="s">
        <v>617</v>
      </c>
      <c r="C33" s="153">
        <v>1.4</v>
      </c>
      <c r="D33" s="154">
        <f t="shared" si="1"/>
        <v>1.4</v>
      </c>
      <c r="E33" s="155"/>
      <c r="F33" s="156" t="s">
        <v>549</v>
      </c>
      <c r="G33" s="155"/>
      <c r="H33" s="157" t="s">
        <v>600</v>
      </c>
      <c r="I33" s="158" t="s">
        <v>551</v>
      </c>
      <c r="J33" s="159"/>
      <c r="K33" s="160" t="s">
        <v>552</v>
      </c>
      <c r="L33" s="160"/>
      <c r="M33" s="160"/>
      <c r="N33" s="161"/>
      <c r="O33" s="161"/>
      <c r="P33" s="162" t="s">
        <v>14</v>
      </c>
      <c r="Q33" s="216" t="s">
        <v>587</v>
      </c>
    </row>
    <row r="34" spans="1:18" s="164" customFormat="1" ht="31.5" x14ac:dyDescent="0.25">
      <c r="A34" s="75">
        <v>27</v>
      </c>
      <c r="B34" s="78" t="s">
        <v>618</v>
      </c>
      <c r="C34" s="153">
        <v>1</v>
      </c>
      <c r="D34" s="154">
        <f t="shared" si="1"/>
        <v>1</v>
      </c>
      <c r="E34" s="155"/>
      <c r="F34" s="156" t="s">
        <v>549</v>
      </c>
      <c r="G34" s="155"/>
      <c r="H34" s="157" t="s">
        <v>619</v>
      </c>
      <c r="I34" s="158" t="s">
        <v>551</v>
      </c>
      <c r="J34" s="159"/>
      <c r="K34" s="160" t="s">
        <v>552</v>
      </c>
      <c r="L34" s="160"/>
      <c r="M34" s="160"/>
      <c r="N34" s="161"/>
      <c r="O34" s="161"/>
      <c r="P34" s="162" t="s">
        <v>569</v>
      </c>
      <c r="Q34" s="216" t="s">
        <v>587</v>
      </c>
    </row>
    <row r="35" spans="1:18" s="164" customFormat="1" ht="31.5" x14ac:dyDescent="0.25">
      <c r="A35" s="75">
        <v>28</v>
      </c>
      <c r="B35" s="78" t="s">
        <v>620</v>
      </c>
      <c r="C35" s="153">
        <v>0.7</v>
      </c>
      <c r="D35" s="154">
        <f t="shared" si="1"/>
        <v>0.7</v>
      </c>
      <c r="E35" s="155"/>
      <c r="F35" s="156" t="s">
        <v>549</v>
      </c>
      <c r="G35" s="155"/>
      <c r="H35" s="157" t="s">
        <v>621</v>
      </c>
      <c r="I35" s="158" t="s">
        <v>551</v>
      </c>
      <c r="J35" s="159"/>
      <c r="K35" s="160" t="s">
        <v>552</v>
      </c>
      <c r="L35" s="160"/>
      <c r="M35" s="160"/>
      <c r="N35" s="161"/>
      <c r="O35" s="161"/>
      <c r="P35" s="162" t="s">
        <v>569</v>
      </c>
      <c r="Q35" s="216" t="s">
        <v>587</v>
      </c>
    </row>
    <row r="36" spans="1:18" s="164" customFormat="1" ht="31.5" x14ac:dyDescent="0.25">
      <c r="A36" s="75">
        <v>29</v>
      </c>
      <c r="B36" s="73" t="s">
        <v>622</v>
      </c>
      <c r="C36" s="153">
        <v>0.5</v>
      </c>
      <c r="D36" s="154">
        <f t="shared" si="1"/>
        <v>0.5</v>
      </c>
      <c r="E36" s="155"/>
      <c r="F36" s="156" t="s">
        <v>549</v>
      </c>
      <c r="G36" s="155"/>
      <c r="H36" s="157" t="s">
        <v>623</v>
      </c>
      <c r="I36" s="158" t="s">
        <v>551</v>
      </c>
      <c r="J36" s="159"/>
      <c r="K36" s="160" t="s">
        <v>552</v>
      </c>
      <c r="L36" s="160"/>
      <c r="M36" s="160"/>
      <c r="N36" s="161"/>
      <c r="O36" s="161"/>
      <c r="P36" s="162" t="s">
        <v>569</v>
      </c>
      <c r="Q36" s="216" t="s">
        <v>587</v>
      </c>
    </row>
    <row r="37" spans="1:18" s="164" customFormat="1" ht="31.5" x14ac:dyDescent="0.25">
      <c r="A37" s="75">
        <v>30</v>
      </c>
      <c r="B37" s="78" t="s">
        <v>624</v>
      </c>
      <c r="C37" s="153">
        <v>0.72</v>
      </c>
      <c r="D37" s="154">
        <f t="shared" si="1"/>
        <v>0.72</v>
      </c>
      <c r="E37" s="155"/>
      <c r="F37" s="156" t="s">
        <v>549</v>
      </c>
      <c r="G37" s="155"/>
      <c r="H37" s="157" t="s">
        <v>625</v>
      </c>
      <c r="I37" s="158" t="s">
        <v>551</v>
      </c>
      <c r="J37" s="159"/>
      <c r="K37" s="160" t="s">
        <v>552</v>
      </c>
      <c r="L37" s="160"/>
      <c r="M37" s="160"/>
      <c r="N37" s="161"/>
      <c r="O37" s="161"/>
      <c r="P37" s="162" t="s">
        <v>569</v>
      </c>
      <c r="Q37" s="216" t="s">
        <v>587</v>
      </c>
    </row>
    <row r="38" spans="1:18" s="164" customFormat="1" ht="31.5" x14ac:dyDescent="0.25">
      <c r="A38" s="75">
        <v>31</v>
      </c>
      <c r="B38" s="78" t="s">
        <v>626</v>
      </c>
      <c r="C38" s="153">
        <v>0.95</v>
      </c>
      <c r="D38" s="155"/>
      <c r="E38" s="155" t="str">
        <f>L38</f>
        <v>x</v>
      </c>
      <c r="F38" s="170"/>
      <c r="G38" s="155"/>
      <c r="H38" s="157" t="s">
        <v>627</v>
      </c>
      <c r="I38" s="158" t="s">
        <v>551</v>
      </c>
      <c r="J38" s="159"/>
      <c r="K38" s="160"/>
      <c r="L38" s="160" t="s">
        <v>552</v>
      </c>
      <c r="M38" s="160"/>
      <c r="N38" s="161"/>
      <c r="O38" s="161"/>
      <c r="P38" s="162" t="s">
        <v>569</v>
      </c>
      <c r="Q38" s="216" t="s">
        <v>628</v>
      </c>
      <c r="R38" s="164" t="s">
        <v>581</v>
      </c>
    </row>
    <row r="39" spans="1:18" s="164" customFormat="1" ht="31.5" x14ac:dyDescent="0.25">
      <c r="A39" s="75">
        <v>32</v>
      </c>
      <c r="B39" s="78" t="s">
        <v>629</v>
      </c>
      <c r="C39" s="153">
        <v>0.5</v>
      </c>
      <c r="D39" s="154">
        <f>C39</f>
        <v>0.5</v>
      </c>
      <c r="E39" s="155"/>
      <c r="F39" s="156" t="s">
        <v>549</v>
      </c>
      <c r="G39" s="155"/>
      <c r="H39" s="157" t="s">
        <v>578</v>
      </c>
      <c r="I39" s="158" t="s">
        <v>551</v>
      </c>
      <c r="J39" s="159"/>
      <c r="K39" s="160" t="s">
        <v>552</v>
      </c>
      <c r="L39" s="160"/>
      <c r="M39" s="160"/>
      <c r="N39" s="161"/>
      <c r="O39" s="161"/>
      <c r="P39" s="162" t="s">
        <v>569</v>
      </c>
      <c r="Q39" s="216" t="s">
        <v>587</v>
      </c>
    </row>
    <row r="40" spans="1:18" s="164" customFormat="1" ht="31.5" x14ac:dyDescent="0.25">
      <c r="A40" s="75">
        <v>33</v>
      </c>
      <c r="B40" s="78" t="s">
        <v>630</v>
      </c>
      <c r="C40" s="153">
        <v>0.45</v>
      </c>
      <c r="D40" s="154">
        <f>C40</f>
        <v>0.45</v>
      </c>
      <c r="E40" s="155"/>
      <c r="F40" s="156" t="s">
        <v>549</v>
      </c>
      <c r="G40" s="155"/>
      <c r="H40" s="157" t="s">
        <v>631</v>
      </c>
      <c r="I40" s="158" t="s">
        <v>551</v>
      </c>
      <c r="J40" s="159"/>
      <c r="K40" s="160" t="s">
        <v>552</v>
      </c>
      <c r="L40" s="160"/>
      <c r="M40" s="160"/>
      <c r="N40" s="161"/>
      <c r="O40" s="161"/>
      <c r="P40" s="162" t="s">
        <v>562</v>
      </c>
      <c r="Q40" s="216" t="s">
        <v>587</v>
      </c>
    </row>
    <row r="41" spans="1:18" s="164" customFormat="1" ht="31.5" x14ac:dyDescent="0.25">
      <c r="A41" s="75">
        <v>34</v>
      </c>
      <c r="B41" s="78" t="s">
        <v>632</v>
      </c>
      <c r="C41" s="153">
        <v>2.5</v>
      </c>
      <c r="D41" s="154">
        <f>C41</f>
        <v>2.5</v>
      </c>
      <c r="E41" s="155"/>
      <c r="F41" s="156" t="s">
        <v>549</v>
      </c>
      <c r="G41" s="155"/>
      <c r="H41" s="157" t="s">
        <v>633</v>
      </c>
      <c r="I41" s="158" t="s">
        <v>551</v>
      </c>
      <c r="J41" s="159"/>
      <c r="K41" s="160" t="s">
        <v>552</v>
      </c>
      <c r="L41" s="160"/>
      <c r="M41" s="160"/>
      <c r="N41" s="161"/>
      <c r="O41" s="161"/>
      <c r="P41" s="162" t="s">
        <v>562</v>
      </c>
      <c r="Q41" s="216" t="s">
        <v>587</v>
      </c>
    </row>
    <row r="42" spans="1:18" s="164" customFormat="1" ht="31.5" x14ac:dyDescent="0.25">
      <c r="A42" s="75">
        <v>35</v>
      </c>
      <c r="B42" s="78" t="s">
        <v>634</v>
      </c>
      <c r="C42" s="153">
        <v>0.75</v>
      </c>
      <c r="D42" s="155"/>
      <c r="E42" s="155" t="str">
        <f>L42</f>
        <v>x</v>
      </c>
      <c r="F42" s="170"/>
      <c r="G42" s="155"/>
      <c r="H42" s="157" t="s">
        <v>583</v>
      </c>
      <c r="I42" s="158" t="s">
        <v>551</v>
      </c>
      <c r="J42" s="159"/>
      <c r="K42" s="160"/>
      <c r="L42" s="160" t="s">
        <v>552</v>
      </c>
      <c r="M42" s="160"/>
      <c r="N42" s="161"/>
      <c r="O42" s="161"/>
      <c r="P42" s="162" t="s">
        <v>569</v>
      </c>
      <c r="Q42" s="216" t="s">
        <v>635</v>
      </c>
      <c r="R42" s="164">
        <v>1</v>
      </c>
    </row>
    <row r="43" spans="1:18" s="164" customFormat="1" ht="31.5" x14ac:dyDescent="0.25">
      <c r="A43" s="75">
        <v>36</v>
      </c>
      <c r="B43" s="78" t="s">
        <v>636</v>
      </c>
      <c r="C43" s="153">
        <v>0.29959999999999998</v>
      </c>
      <c r="D43" s="154">
        <f t="shared" ref="D43:D48" si="2">C43</f>
        <v>0.29959999999999998</v>
      </c>
      <c r="E43" s="155"/>
      <c r="F43" s="156" t="s">
        <v>549</v>
      </c>
      <c r="G43" s="155"/>
      <c r="H43" s="157" t="s">
        <v>637</v>
      </c>
      <c r="I43" s="158" t="s">
        <v>551</v>
      </c>
      <c r="J43" s="159"/>
      <c r="K43" s="160" t="s">
        <v>552</v>
      </c>
      <c r="L43" s="160"/>
      <c r="M43" s="160"/>
      <c r="N43" s="161"/>
      <c r="O43" s="161"/>
      <c r="P43" s="162" t="s">
        <v>638</v>
      </c>
      <c r="Q43" s="216" t="s">
        <v>639</v>
      </c>
    </row>
    <row r="44" spans="1:18" s="164" customFormat="1" ht="31.5" x14ac:dyDescent="0.25">
      <c r="A44" s="75">
        <v>37</v>
      </c>
      <c r="B44" s="78" t="s">
        <v>640</v>
      </c>
      <c r="C44" s="153">
        <v>1.37</v>
      </c>
      <c r="D44" s="154">
        <f t="shared" si="2"/>
        <v>1.37</v>
      </c>
      <c r="E44" s="171"/>
      <c r="F44" s="156" t="s">
        <v>549</v>
      </c>
      <c r="G44" s="171"/>
      <c r="H44" s="157" t="s">
        <v>627</v>
      </c>
      <c r="I44" s="158" t="s">
        <v>551</v>
      </c>
      <c r="J44" s="159"/>
      <c r="K44" s="160" t="s">
        <v>552</v>
      </c>
      <c r="L44" s="160"/>
      <c r="M44" s="160"/>
      <c r="N44" s="161"/>
      <c r="O44" s="161"/>
      <c r="P44" s="162" t="s">
        <v>562</v>
      </c>
      <c r="Q44" s="216" t="s">
        <v>587</v>
      </c>
    </row>
    <row r="45" spans="1:18" s="164" customFormat="1" ht="78.75" x14ac:dyDescent="0.25">
      <c r="A45" s="75">
        <v>38</v>
      </c>
      <c r="B45" s="78" t="s">
        <v>641</v>
      </c>
      <c r="C45" s="153">
        <v>1.2</v>
      </c>
      <c r="D45" s="154">
        <f t="shared" si="2"/>
        <v>1.2</v>
      </c>
      <c r="E45" s="155"/>
      <c r="F45" s="156" t="s">
        <v>549</v>
      </c>
      <c r="G45" s="155"/>
      <c r="H45" s="157" t="s">
        <v>642</v>
      </c>
      <c r="I45" s="158" t="s">
        <v>551</v>
      </c>
      <c r="J45" s="159"/>
      <c r="K45" s="160" t="s">
        <v>552</v>
      </c>
      <c r="L45" s="160"/>
      <c r="M45" s="160"/>
      <c r="N45" s="161"/>
      <c r="O45" s="161"/>
      <c r="P45" s="162" t="s">
        <v>569</v>
      </c>
      <c r="Q45" s="216" t="s">
        <v>587</v>
      </c>
    </row>
    <row r="46" spans="1:18" s="164" customFormat="1" ht="31.5" x14ac:dyDescent="0.25">
      <c r="A46" s="75">
        <v>39</v>
      </c>
      <c r="B46" s="172" t="s">
        <v>643</v>
      </c>
      <c r="C46" s="153">
        <v>0.04</v>
      </c>
      <c r="D46" s="154">
        <f t="shared" si="2"/>
        <v>0.04</v>
      </c>
      <c r="E46" s="155"/>
      <c r="F46" s="156" t="s">
        <v>549</v>
      </c>
      <c r="G46" s="155"/>
      <c r="H46" s="157" t="s">
        <v>590</v>
      </c>
      <c r="I46" s="158" t="s">
        <v>551</v>
      </c>
      <c r="J46" s="159" t="s">
        <v>552</v>
      </c>
      <c r="K46" s="160"/>
      <c r="L46" s="160"/>
      <c r="M46" s="160"/>
      <c r="N46" s="161"/>
      <c r="O46" s="161"/>
      <c r="P46" s="162" t="s">
        <v>256</v>
      </c>
      <c r="Q46" s="216" t="s">
        <v>644</v>
      </c>
    </row>
    <row r="47" spans="1:18" s="164" customFormat="1" ht="31.5" x14ac:dyDescent="0.25">
      <c r="A47" s="75">
        <v>40</v>
      </c>
      <c r="B47" s="78" t="s">
        <v>645</v>
      </c>
      <c r="C47" s="153">
        <v>0.15</v>
      </c>
      <c r="D47" s="154">
        <f t="shared" si="2"/>
        <v>0.15</v>
      </c>
      <c r="E47" s="155"/>
      <c r="F47" s="156" t="s">
        <v>549</v>
      </c>
      <c r="G47" s="155"/>
      <c r="H47" s="157" t="s">
        <v>646</v>
      </c>
      <c r="I47" s="158" t="s">
        <v>551</v>
      </c>
      <c r="J47" s="159"/>
      <c r="K47" s="160" t="s">
        <v>552</v>
      </c>
      <c r="L47" s="160"/>
      <c r="M47" s="160"/>
      <c r="N47" s="161"/>
      <c r="O47" s="161"/>
      <c r="P47" s="162" t="s">
        <v>14</v>
      </c>
      <c r="Q47" s="216"/>
    </row>
    <row r="48" spans="1:18" s="164" customFormat="1" ht="31.5" x14ac:dyDescent="0.25">
      <c r="A48" s="75">
        <v>41</v>
      </c>
      <c r="B48" s="78" t="s">
        <v>647</v>
      </c>
      <c r="C48" s="153">
        <v>0.5</v>
      </c>
      <c r="D48" s="154">
        <f t="shared" si="2"/>
        <v>0.5</v>
      </c>
      <c r="E48" s="155"/>
      <c r="F48" s="156" t="s">
        <v>549</v>
      </c>
      <c r="G48" s="155"/>
      <c r="H48" s="157" t="s">
        <v>578</v>
      </c>
      <c r="I48" s="158" t="s">
        <v>551</v>
      </c>
      <c r="J48" s="159" t="s">
        <v>552</v>
      </c>
      <c r="K48" s="160"/>
      <c r="L48" s="160"/>
      <c r="M48" s="160"/>
      <c r="N48" s="161"/>
      <c r="O48" s="161"/>
      <c r="P48" s="162" t="s">
        <v>569</v>
      </c>
      <c r="Q48" s="216"/>
    </row>
    <row r="49" spans="1:18" s="164" customFormat="1" ht="31.5" x14ac:dyDescent="0.25">
      <c r="A49" s="75">
        <v>42</v>
      </c>
      <c r="B49" s="78" t="s">
        <v>648</v>
      </c>
      <c r="C49" s="153">
        <v>0.45</v>
      </c>
      <c r="D49" s="155"/>
      <c r="E49" s="155" t="str">
        <f>L49</f>
        <v>x</v>
      </c>
      <c r="F49" s="173" t="s">
        <v>649</v>
      </c>
      <c r="G49" s="155"/>
      <c r="H49" s="157" t="s">
        <v>583</v>
      </c>
      <c r="I49" s="158" t="s">
        <v>551</v>
      </c>
      <c r="J49" s="159"/>
      <c r="K49" s="160"/>
      <c r="L49" s="160" t="s">
        <v>552</v>
      </c>
      <c r="M49" s="160" t="s">
        <v>552</v>
      </c>
      <c r="N49" s="161"/>
      <c r="O49" s="161"/>
      <c r="P49" s="162"/>
      <c r="Q49" s="216"/>
      <c r="R49" s="164" t="s">
        <v>581</v>
      </c>
    </row>
    <row r="50" spans="1:18" s="164" customFormat="1" ht="31.5" x14ac:dyDescent="0.25">
      <c r="A50" s="75">
        <v>43</v>
      </c>
      <c r="B50" s="78" t="s">
        <v>650</v>
      </c>
      <c r="C50" s="153">
        <v>0.2</v>
      </c>
      <c r="D50" s="155"/>
      <c r="E50" s="155"/>
      <c r="F50" s="170"/>
      <c r="G50" s="155" t="str">
        <f>O50</f>
        <v>x</v>
      </c>
      <c r="H50" s="157" t="s">
        <v>627</v>
      </c>
      <c r="I50" s="158" t="s">
        <v>551</v>
      </c>
      <c r="J50" s="159"/>
      <c r="K50" s="160"/>
      <c r="L50" s="160"/>
      <c r="M50" s="160"/>
      <c r="O50" s="161" t="s">
        <v>552</v>
      </c>
      <c r="P50" s="162" t="s">
        <v>256</v>
      </c>
      <c r="Q50" s="216"/>
    </row>
    <row r="51" spans="1:18" s="164" customFormat="1" ht="31.5" x14ac:dyDescent="0.25">
      <c r="A51" s="75">
        <v>44</v>
      </c>
      <c r="B51" s="172" t="s">
        <v>651</v>
      </c>
      <c r="C51" s="153">
        <v>0.35</v>
      </c>
      <c r="D51" s="155"/>
      <c r="E51" s="155"/>
      <c r="F51" s="170"/>
      <c r="G51" s="155" t="str">
        <f>N51</f>
        <v>x</v>
      </c>
      <c r="H51" s="157" t="s">
        <v>568</v>
      </c>
      <c r="I51" s="158" t="s">
        <v>551</v>
      </c>
      <c r="J51" s="159"/>
      <c r="K51" s="160"/>
      <c r="L51" s="160"/>
      <c r="M51" s="160"/>
      <c r="N51" s="161" t="s">
        <v>552</v>
      </c>
      <c r="O51" s="161"/>
      <c r="P51" s="162" t="s">
        <v>256</v>
      </c>
      <c r="Q51" s="216"/>
    </row>
    <row r="52" spans="1:18" s="164" customFormat="1" ht="31.5" x14ac:dyDescent="0.25">
      <c r="A52" s="75">
        <v>45</v>
      </c>
      <c r="B52" s="172" t="s">
        <v>652</v>
      </c>
      <c r="C52" s="174">
        <v>3.5000000000000003E-2</v>
      </c>
      <c r="D52" s="157"/>
      <c r="E52" s="157"/>
      <c r="F52" s="173"/>
      <c r="G52" s="161" t="s">
        <v>552</v>
      </c>
      <c r="H52" s="157" t="s">
        <v>22</v>
      </c>
      <c r="I52" s="158" t="s">
        <v>551</v>
      </c>
      <c r="J52" s="159"/>
      <c r="K52" s="160"/>
      <c r="L52" s="160"/>
      <c r="M52" s="160"/>
      <c r="N52" s="161"/>
      <c r="O52" s="161" t="s">
        <v>552</v>
      </c>
      <c r="P52" s="175" t="s">
        <v>653</v>
      </c>
      <c r="Q52" s="275"/>
    </row>
    <row r="53" spans="1:18" s="164" customFormat="1" ht="31.5" x14ac:dyDescent="0.25">
      <c r="A53" s="75">
        <v>46</v>
      </c>
      <c r="B53" s="172" t="s">
        <v>654</v>
      </c>
      <c r="C53" s="174">
        <v>3.7999999999999999E-2</v>
      </c>
      <c r="D53" s="157"/>
      <c r="E53" s="157"/>
      <c r="F53" s="173"/>
      <c r="G53" s="161" t="s">
        <v>552</v>
      </c>
      <c r="H53" s="157" t="s">
        <v>22</v>
      </c>
      <c r="I53" s="158" t="s">
        <v>551</v>
      </c>
      <c r="J53" s="159"/>
      <c r="K53" s="160"/>
      <c r="L53" s="160"/>
      <c r="M53" s="160"/>
      <c r="N53" s="161"/>
      <c r="O53" s="161" t="s">
        <v>552</v>
      </c>
      <c r="P53" s="175" t="s">
        <v>653</v>
      </c>
      <c r="Q53" s="275"/>
    </row>
    <row r="54" spans="1:18" s="164" customFormat="1" ht="31.5" x14ac:dyDescent="0.25">
      <c r="A54" s="75">
        <v>47</v>
      </c>
      <c r="B54" s="78" t="s">
        <v>655</v>
      </c>
      <c r="C54" s="153">
        <v>0.48499999999999999</v>
      </c>
      <c r="D54" s="155"/>
      <c r="E54" s="155"/>
      <c r="F54" s="170"/>
      <c r="G54" s="161" t="s">
        <v>552</v>
      </c>
      <c r="H54" s="157" t="s">
        <v>22</v>
      </c>
      <c r="I54" s="158" t="s">
        <v>551</v>
      </c>
      <c r="J54" s="159"/>
      <c r="K54" s="160"/>
      <c r="L54" s="160"/>
      <c r="M54" s="160"/>
      <c r="N54" s="161" t="s">
        <v>552</v>
      </c>
      <c r="O54" s="161"/>
      <c r="P54" s="162" t="s">
        <v>562</v>
      </c>
      <c r="Q54" s="216"/>
    </row>
    <row r="55" spans="1:18" s="129" customFormat="1" ht="47.25" x14ac:dyDescent="0.25">
      <c r="A55" s="75">
        <v>48</v>
      </c>
      <c r="B55" s="78" t="s">
        <v>656</v>
      </c>
      <c r="C55" s="174">
        <v>35.630000000000003</v>
      </c>
      <c r="D55" s="157">
        <v>35.630000000000003</v>
      </c>
      <c r="E55" s="157"/>
      <c r="F55" s="156" t="s">
        <v>549</v>
      </c>
      <c r="G55" s="157" t="s">
        <v>552</v>
      </c>
      <c r="H55" s="157" t="s">
        <v>657</v>
      </c>
      <c r="I55" s="78" t="s">
        <v>658</v>
      </c>
      <c r="J55" s="164"/>
      <c r="K55" s="160"/>
      <c r="L55" s="160"/>
      <c r="M55" s="160"/>
      <c r="N55" s="161"/>
      <c r="O55" s="161"/>
      <c r="P55" s="162" t="s">
        <v>659</v>
      </c>
      <c r="Q55" s="216" t="s">
        <v>660</v>
      </c>
      <c r="R55" s="164"/>
    </row>
    <row r="56" spans="1:18" s="129" customFormat="1" ht="31.5" x14ac:dyDescent="0.25">
      <c r="A56" s="75">
        <v>49</v>
      </c>
      <c r="B56" s="78" t="s">
        <v>661</v>
      </c>
      <c r="C56" s="174">
        <v>42.75</v>
      </c>
      <c r="D56" s="154">
        <f>C56</f>
        <v>42.75</v>
      </c>
      <c r="E56" s="157"/>
      <c r="F56" s="156" t="s">
        <v>549</v>
      </c>
      <c r="G56" s="157"/>
      <c r="H56" s="157" t="s">
        <v>662</v>
      </c>
      <c r="I56" s="78" t="s">
        <v>658</v>
      </c>
      <c r="J56" s="167"/>
      <c r="K56" s="168" t="s">
        <v>552</v>
      </c>
      <c r="L56" s="168"/>
      <c r="M56" s="168"/>
      <c r="N56" s="161"/>
      <c r="O56" s="161"/>
      <c r="P56" s="162" t="s">
        <v>663</v>
      </c>
      <c r="Q56" s="216" t="s">
        <v>664</v>
      </c>
    </row>
    <row r="57" spans="1:18" s="129" customFormat="1" ht="31.5" x14ac:dyDescent="0.25">
      <c r="A57" s="75">
        <v>50</v>
      </c>
      <c r="B57" s="78" t="s">
        <v>665</v>
      </c>
      <c r="C57" s="174">
        <v>45.25</v>
      </c>
      <c r="D57" s="154">
        <f>C57</f>
        <v>45.25</v>
      </c>
      <c r="E57" s="157"/>
      <c r="F57" s="156" t="s">
        <v>549</v>
      </c>
      <c r="G57" s="157"/>
      <c r="H57" s="157" t="s">
        <v>666</v>
      </c>
      <c r="I57" s="78" t="s">
        <v>658</v>
      </c>
      <c r="J57" s="167" t="s">
        <v>552</v>
      </c>
      <c r="K57" s="168"/>
      <c r="L57" s="168"/>
      <c r="M57" s="168"/>
      <c r="N57" s="161"/>
      <c r="O57" s="161"/>
      <c r="P57" s="162" t="s">
        <v>667</v>
      </c>
      <c r="Q57" s="216" t="s">
        <v>668</v>
      </c>
    </row>
    <row r="58" spans="1:18" s="129" customFormat="1" ht="31.5" x14ac:dyDescent="0.25">
      <c r="A58" s="75">
        <v>51</v>
      </c>
      <c r="B58" s="78" t="s">
        <v>669</v>
      </c>
      <c r="C58" s="174">
        <v>0.5</v>
      </c>
      <c r="D58" s="176"/>
      <c r="E58" s="176"/>
      <c r="F58" s="177"/>
      <c r="G58" s="176" t="str">
        <f>O58</f>
        <v>x</v>
      </c>
      <c r="H58" s="157" t="s">
        <v>670</v>
      </c>
      <c r="I58" s="78" t="s">
        <v>671</v>
      </c>
      <c r="J58" s="167"/>
      <c r="K58" s="168"/>
      <c r="L58" s="168"/>
      <c r="M58" s="168"/>
      <c r="N58" s="161"/>
      <c r="O58" s="161" t="s">
        <v>552</v>
      </c>
      <c r="P58" s="162" t="s">
        <v>672</v>
      </c>
      <c r="Q58" s="216" t="s">
        <v>673</v>
      </c>
      <c r="R58" s="129" t="s">
        <v>674</v>
      </c>
    </row>
    <row r="59" spans="1:18" s="129" customFormat="1" ht="31.5" x14ac:dyDescent="0.25">
      <c r="A59" s="75">
        <v>52</v>
      </c>
      <c r="B59" s="78" t="s">
        <v>675</v>
      </c>
      <c r="C59" s="174">
        <v>0.08</v>
      </c>
      <c r="D59" s="154">
        <f>C59</f>
        <v>0.08</v>
      </c>
      <c r="E59" s="178"/>
      <c r="F59" s="156" t="s">
        <v>549</v>
      </c>
      <c r="G59" s="178"/>
      <c r="H59" s="157" t="s">
        <v>676</v>
      </c>
      <c r="I59" s="78" t="s">
        <v>671</v>
      </c>
      <c r="J59" s="167" t="s">
        <v>552</v>
      </c>
      <c r="K59" s="168"/>
      <c r="L59" s="168"/>
      <c r="M59" s="168"/>
      <c r="N59" s="161"/>
      <c r="O59" s="161"/>
      <c r="P59" s="162" t="s">
        <v>677</v>
      </c>
      <c r="Q59" s="216" t="s">
        <v>678</v>
      </c>
    </row>
    <row r="60" spans="1:18" s="129" customFormat="1" ht="31.5" x14ac:dyDescent="0.25">
      <c r="A60" s="75">
        <v>53</v>
      </c>
      <c r="B60" s="78" t="s">
        <v>679</v>
      </c>
      <c r="C60" s="174">
        <v>9</v>
      </c>
      <c r="D60" s="154">
        <f>C60</f>
        <v>9</v>
      </c>
      <c r="E60" s="176"/>
      <c r="F60" s="156" t="s">
        <v>549</v>
      </c>
      <c r="G60" s="176"/>
      <c r="H60" s="157" t="s">
        <v>680</v>
      </c>
      <c r="I60" s="78" t="s">
        <v>671</v>
      </c>
      <c r="J60" s="167" t="s">
        <v>552</v>
      </c>
      <c r="K60" s="168"/>
      <c r="L60" s="168"/>
      <c r="M60" s="168"/>
      <c r="N60" s="161"/>
      <c r="O60" s="161"/>
      <c r="P60" s="162" t="s">
        <v>659</v>
      </c>
      <c r="Q60" s="216" t="s">
        <v>660</v>
      </c>
    </row>
    <row r="61" spans="1:18" s="188" customFormat="1" ht="15.75" x14ac:dyDescent="0.25">
      <c r="A61" s="179" t="s">
        <v>681</v>
      </c>
      <c r="B61" s="150" t="s">
        <v>682</v>
      </c>
      <c r="C61" s="180">
        <f>SUM(C62:C70)</f>
        <v>113.7059</v>
      </c>
      <c r="D61" s="180">
        <f>SUM(D62:D70)</f>
        <v>23.77</v>
      </c>
      <c r="E61" s="181"/>
      <c r="F61" s="182"/>
      <c r="G61" s="181"/>
      <c r="H61" s="157"/>
      <c r="I61" s="183"/>
      <c r="J61" s="184"/>
      <c r="K61" s="179"/>
      <c r="L61" s="185"/>
      <c r="M61" s="185"/>
      <c r="N61" s="185"/>
      <c r="O61" s="185"/>
      <c r="P61" s="186"/>
      <c r="Q61" s="187"/>
    </row>
    <row r="62" spans="1:18" s="198" customFormat="1" ht="63" x14ac:dyDescent="0.25">
      <c r="A62" s="189">
        <v>1</v>
      </c>
      <c r="B62" s="190" t="s">
        <v>683</v>
      </c>
      <c r="C62" s="191">
        <v>13.2409</v>
      </c>
      <c r="D62" s="192"/>
      <c r="E62" s="192" t="str">
        <f>L62</f>
        <v>x</v>
      </c>
      <c r="F62" s="193"/>
      <c r="G62" s="192" t="s">
        <v>552</v>
      </c>
      <c r="H62" s="157" t="s">
        <v>684</v>
      </c>
      <c r="I62" s="78" t="s">
        <v>685</v>
      </c>
      <c r="J62" s="194"/>
      <c r="K62" s="195"/>
      <c r="L62" s="195" t="s">
        <v>552</v>
      </c>
      <c r="M62" s="195"/>
      <c r="N62" s="161"/>
      <c r="O62" s="161"/>
      <c r="P62" s="196" t="s">
        <v>686</v>
      </c>
      <c r="Q62" s="197" t="s">
        <v>687</v>
      </c>
      <c r="R62" s="164"/>
    </row>
    <row r="63" spans="1:18" s="206" customFormat="1" ht="31.5" x14ac:dyDescent="0.25">
      <c r="A63" s="189">
        <v>2</v>
      </c>
      <c r="B63" s="199" t="s">
        <v>688</v>
      </c>
      <c r="C63" s="200">
        <v>0.56000000000000005</v>
      </c>
      <c r="D63" s="154">
        <f t="shared" ref="D63:D69" si="3">C63</f>
        <v>0.56000000000000005</v>
      </c>
      <c r="E63" s="201"/>
      <c r="F63" s="156" t="s">
        <v>549</v>
      </c>
      <c r="G63" s="201"/>
      <c r="H63" s="157" t="s">
        <v>689</v>
      </c>
      <c r="I63" s="78" t="s">
        <v>685</v>
      </c>
      <c r="J63" s="202"/>
      <c r="K63" s="203" t="s">
        <v>552</v>
      </c>
      <c r="L63" s="203"/>
      <c r="M63" s="203"/>
      <c r="N63" s="161"/>
      <c r="O63" s="161"/>
      <c r="P63" s="204" t="s">
        <v>14</v>
      </c>
      <c r="Q63" s="205" t="s">
        <v>690</v>
      </c>
    </row>
    <row r="64" spans="1:18" s="198" customFormat="1" ht="31.5" x14ac:dyDescent="0.25">
      <c r="A64" s="189">
        <v>3</v>
      </c>
      <c r="B64" s="190" t="s">
        <v>691</v>
      </c>
      <c r="C64" s="200">
        <v>0.12</v>
      </c>
      <c r="D64" s="154">
        <f t="shared" si="3"/>
        <v>0.12</v>
      </c>
      <c r="E64" s="201"/>
      <c r="F64" s="156" t="s">
        <v>549</v>
      </c>
      <c r="G64" s="201"/>
      <c r="H64" s="157" t="s">
        <v>692</v>
      </c>
      <c r="I64" s="78" t="s">
        <v>685</v>
      </c>
      <c r="J64" s="194"/>
      <c r="K64" s="195" t="s">
        <v>552</v>
      </c>
      <c r="L64" s="195"/>
      <c r="M64" s="195"/>
      <c r="N64" s="161"/>
      <c r="O64" s="161"/>
      <c r="P64" s="196" t="s">
        <v>693</v>
      </c>
      <c r="Q64" s="197" t="s">
        <v>694</v>
      </c>
    </row>
    <row r="65" spans="1:17" s="188" customFormat="1" ht="47.25" x14ac:dyDescent="0.25">
      <c r="A65" s="189">
        <v>4</v>
      </c>
      <c r="B65" s="199" t="s">
        <v>695</v>
      </c>
      <c r="C65" s="200">
        <v>20</v>
      </c>
      <c r="D65" s="154">
        <f t="shared" si="3"/>
        <v>20</v>
      </c>
      <c r="E65" s="201"/>
      <c r="F65" s="156" t="s">
        <v>549</v>
      </c>
      <c r="G65" s="201"/>
      <c r="H65" s="157" t="s">
        <v>35</v>
      </c>
      <c r="I65" s="78" t="s">
        <v>685</v>
      </c>
      <c r="J65" s="194"/>
      <c r="K65" s="195" t="s">
        <v>552</v>
      </c>
      <c r="L65" s="195"/>
      <c r="M65" s="195"/>
      <c r="N65" s="161"/>
      <c r="O65" s="161"/>
      <c r="P65" s="204" t="s">
        <v>659</v>
      </c>
      <c r="Q65" s="207" t="s">
        <v>696</v>
      </c>
    </row>
    <row r="66" spans="1:17" s="198" customFormat="1" ht="31.5" x14ac:dyDescent="0.25">
      <c r="A66" s="189">
        <v>5</v>
      </c>
      <c r="B66" s="190" t="s">
        <v>697</v>
      </c>
      <c r="C66" s="200">
        <v>0.52</v>
      </c>
      <c r="D66" s="154">
        <f t="shared" si="3"/>
        <v>0.52</v>
      </c>
      <c r="E66" s="201"/>
      <c r="F66" s="156" t="s">
        <v>549</v>
      </c>
      <c r="G66" s="201"/>
      <c r="H66" s="157" t="s">
        <v>625</v>
      </c>
      <c r="I66" s="78" t="s">
        <v>685</v>
      </c>
      <c r="J66" s="194"/>
      <c r="K66" s="195" t="s">
        <v>552</v>
      </c>
      <c r="L66" s="195"/>
      <c r="M66" s="195"/>
      <c r="N66" s="161"/>
      <c r="O66" s="161"/>
      <c r="P66" s="196" t="s">
        <v>698</v>
      </c>
      <c r="Q66" s="197" t="s">
        <v>699</v>
      </c>
    </row>
    <row r="67" spans="1:17" s="198" customFormat="1" ht="31.5" x14ac:dyDescent="0.25">
      <c r="A67" s="189">
        <v>6</v>
      </c>
      <c r="B67" s="190" t="s">
        <v>700</v>
      </c>
      <c r="C67" s="200">
        <v>1.19</v>
      </c>
      <c r="D67" s="154">
        <f t="shared" si="3"/>
        <v>1.19</v>
      </c>
      <c r="E67" s="201"/>
      <c r="F67" s="156" t="s">
        <v>549</v>
      </c>
      <c r="G67" s="201"/>
      <c r="H67" s="157" t="s">
        <v>701</v>
      </c>
      <c r="I67" s="78" t="s">
        <v>685</v>
      </c>
      <c r="J67" s="194"/>
      <c r="K67" s="195" t="s">
        <v>552</v>
      </c>
      <c r="L67" s="195"/>
      <c r="M67" s="195"/>
      <c r="N67" s="161"/>
      <c r="O67" s="161"/>
      <c r="P67" s="196" t="s">
        <v>698</v>
      </c>
      <c r="Q67" s="197" t="s">
        <v>699</v>
      </c>
    </row>
    <row r="68" spans="1:17" s="198" customFormat="1" ht="31.5" x14ac:dyDescent="0.25">
      <c r="A68" s="189">
        <v>7</v>
      </c>
      <c r="B68" s="190" t="s">
        <v>702</v>
      </c>
      <c r="C68" s="200">
        <v>1.1399999999999999</v>
      </c>
      <c r="D68" s="154">
        <f t="shared" si="3"/>
        <v>1.1399999999999999</v>
      </c>
      <c r="E68" s="201"/>
      <c r="F68" s="156" t="s">
        <v>549</v>
      </c>
      <c r="G68" s="201"/>
      <c r="H68" s="157" t="s">
        <v>703</v>
      </c>
      <c r="I68" s="78" t="s">
        <v>685</v>
      </c>
      <c r="J68" s="194"/>
      <c r="K68" s="195" t="s">
        <v>552</v>
      </c>
      <c r="L68" s="195"/>
      <c r="M68" s="195"/>
      <c r="N68" s="161"/>
      <c r="O68" s="161"/>
      <c r="P68" s="196" t="s">
        <v>698</v>
      </c>
      <c r="Q68" s="197" t="s">
        <v>699</v>
      </c>
    </row>
    <row r="69" spans="1:17" s="198" customFormat="1" ht="31.5" x14ac:dyDescent="0.25">
      <c r="A69" s="189">
        <v>8</v>
      </c>
      <c r="B69" s="190" t="s">
        <v>704</v>
      </c>
      <c r="C69" s="200">
        <v>0.24</v>
      </c>
      <c r="D69" s="154">
        <f t="shared" si="3"/>
        <v>0.24</v>
      </c>
      <c r="E69" s="201"/>
      <c r="F69" s="156" t="s">
        <v>549</v>
      </c>
      <c r="G69" s="201"/>
      <c r="H69" s="157" t="s">
        <v>705</v>
      </c>
      <c r="I69" s="78" t="s">
        <v>685</v>
      </c>
      <c r="J69" s="194"/>
      <c r="K69" s="195" t="s">
        <v>552</v>
      </c>
      <c r="L69" s="195"/>
      <c r="M69" s="195"/>
      <c r="N69" s="161"/>
      <c r="O69" s="161"/>
      <c r="P69" s="196" t="s">
        <v>698</v>
      </c>
      <c r="Q69" s="197" t="s">
        <v>706</v>
      </c>
    </row>
    <row r="70" spans="1:17" s="198" customFormat="1" ht="47.25" x14ac:dyDescent="0.25">
      <c r="A70" s="189">
        <v>9</v>
      </c>
      <c r="B70" s="190" t="s">
        <v>707</v>
      </c>
      <c r="C70" s="200">
        <f>76.695</f>
        <v>76.694999999999993</v>
      </c>
      <c r="D70" s="201"/>
      <c r="E70" s="201"/>
      <c r="F70" s="208"/>
      <c r="G70" s="201" t="s">
        <v>552</v>
      </c>
      <c r="H70" s="157" t="s">
        <v>708</v>
      </c>
      <c r="I70" s="78" t="s">
        <v>685</v>
      </c>
      <c r="J70" s="194"/>
      <c r="K70" s="195"/>
      <c r="L70" s="195"/>
      <c r="M70" s="195"/>
      <c r="N70" s="161"/>
      <c r="O70" s="161">
        <v>1</v>
      </c>
      <c r="P70" s="196" t="s">
        <v>709</v>
      </c>
      <c r="Q70" s="197" t="s">
        <v>710</v>
      </c>
    </row>
    <row r="71" spans="1:17" s="129" customFormat="1" ht="31.5" x14ac:dyDescent="0.25">
      <c r="A71" s="189">
        <v>10</v>
      </c>
      <c r="B71" s="78" t="s">
        <v>711</v>
      </c>
      <c r="C71" s="209">
        <v>0.45500000000000002</v>
      </c>
      <c r="D71" s="154">
        <f t="shared" ref="D71:D85" si="4">C71</f>
        <v>0.45500000000000002</v>
      </c>
      <c r="E71" s="210"/>
      <c r="F71" s="156" t="s">
        <v>549</v>
      </c>
      <c r="G71" s="210"/>
      <c r="H71" s="157" t="s">
        <v>22</v>
      </c>
      <c r="I71" s="211" t="s">
        <v>712</v>
      </c>
      <c r="J71" s="167"/>
      <c r="K71" s="168" t="s">
        <v>552</v>
      </c>
      <c r="L71" s="168"/>
      <c r="M71" s="168"/>
      <c r="N71" s="168"/>
      <c r="O71" s="168"/>
      <c r="P71" s="212"/>
      <c r="Q71" s="216" t="s">
        <v>713</v>
      </c>
    </row>
    <row r="72" spans="1:17" s="129" customFormat="1" ht="31.5" x14ac:dyDescent="0.25">
      <c r="A72" s="189">
        <v>11</v>
      </c>
      <c r="B72" s="78" t="s">
        <v>714</v>
      </c>
      <c r="C72" s="174">
        <v>0.189</v>
      </c>
      <c r="D72" s="154">
        <f t="shared" si="4"/>
        <v>0.189</v>
      </c>
      <c r="E72" s="178"/>
      <c r="F72" s="156" t="s">
        <v>549</v>
      </c>
      <c r="G72" s="178"/>
      <c r="H72" s="157" t="s">
        <v>22</v>
      </c>
      <c r="I72" s="211" t="s">
        <v>712</v>
      </c>
      <c r="J72" s="167"/>
      <c r="K72" s="168" t="s">
        <v>552</v>
      </c>
      <c r="L72" s="168"/>
      <c r="M72" s="168"/>
      <c r="N72" s="168"/>
      <c r="O72" s="168"/>
      <c r="P72" s="212"/>
      <c r="Q72" s="216" t="s">
        <v>715</v>
      </c>
    </row>
    <row r="73" spans="1:17" s="129" customFormat="1" ht="31.5" x14ac:dyDescent="0.25">
      <c r="A73" s="189">
        <v>12</v>
      </c>
      <c r="B73" s="78" t="s">
        <v>716</v>
      </c>
      <c r="C73" s="209">
        <v>0.1</v>
      </c>
      <c r="D73" s="154">
        <f t="shared" si="4"/>
        <v>0.1</v>
      </c>
      <c r="E73" s="210"/>
      <c r="F73" s="156" t="s">
        <v>549</v>
      </c>
      <c r="G73" s="210"/>
      <c r="H73" s="157" t="s">
        <v>17</v>
      </c>
      <c r="I73" s="211" t="s">
        <v>712</v>
      </c>
      <c r="J73" s="167"/>
      <c r="K73" s="168" t="s">
        <v>552</v>
      </c>
      <c r="L73" s="213"/>
      <c r="M73" s="168"/>
      <c r="N73" s="168"/>
      <c r="O73" s="168"/>
      <c r="P73" s="212"/>
      <c r="Q73" s="216" t="s">
        <v>717</v>
      </c>
    </row>
    <row r="74" spans="1:17" s="129" customFormat="1" ht="31.5" x14ac:dyDescent="0.25">
      <c r="A74" s="189">
        <v>13</v>
      </c>
      <c r="B74" s="78" t="s">
        <v>718</v>
      </c>
      <c r="C74" s="209">
        <v>1.44</v>
      </c>
      <c r="D74" s="154">
        <f t="shared" si="4"/>
        <v>1.44</v>
      </c>
      <c r="E74" s="210"/>
      <c r="F74" s="156" t="s">
        <v>549</v>
      </c>
      <c r="G74" s="210"/>
      <c r="H74" s="157" t="s">
        <v>28</v>
      </c>
      <c r="I74" s="211" t="s">
        <v>712</v>
      </c>
      <c r="J74" s="167"/>
      <c r="K74" s="168" t="s">
        <v>552</v>
      </c>
      <c r="L74" s="168"/>
      <c r="M74" s="168"/>
      <c r="N74" s="168"/>
      <c r="O74" s="168"/>
      <c r="P74" s="212"/>
      <c r="Q74" s="216" t="s">
        <v>717</v>
      </c>
    </row>
    <row r="75" spans="1:17" s="129" customFormat="1" ht="31.5" x14ac:dyDescent="0.25">
      <c r="A75" s="189">
        <v>14</v>
      </c>
      <c r="B75" s="78" t="s">
        <v>719</v>
      </c>
      <c r="C75" s="209">
        <v>0.1</v>
      </c>
      <c r="D75" s="154">
        <f t="shared" si="4"/>
        <v>0.1</v>
      </c>
      <c r="E75" s="210"/>
      <c r="F75" s="156" t="s">
        <v>549</v>
      </c>
      <c r="G75" s="210"/>
      <c r="H75" s="157" t="s">
        <v>35</v>
      </c>
      <c r="I75" s="211" t="s">
        <v>712</v>
      </c>
      <c r="J75" s="167"/>
      <c r="K75" s="168" t="s">
        <v>552</v>
      </c>
      <c r="L75" s="168"/>
      <c r="M75" s="168"/>
      <c r="N75" s="168"/>
      <c r="O75" s="168"/>
      <c r="P75" s="212"/>
      <c r="Q75" s="216" t="s">
        <v>717</v>
      </c>
    </row>
    <row r="76" spans="1:17" s="129" customFormat="1" ht="31.5" x14ac:dyDescent="0.25">
      <c r="A76" s="189">
        <v>15</v>
      </c>
      <c r="B76" s="78" t="s">
        <v>720</v>
      </c>
      <c r="C76" s="209">
        <v>1.74</v>
      </c>
      <c r="D76" s="154">
        <f t="shared" si="4"/>
        <v>1.74</v>
      </c>
      <c r="E76" s="210"/>
      <c r="F76" s="156" t="s">
        <v>549</v>
      </c>
      <c r="G76" s="210"/>
      <c r="H76" s="157" t="s">
        <v>184</v>
      </c>
      <c r="I76" s="211" t="s">
        <v>712</v>
      </c>
      <c r="J76" s="167"/>
      <c r="K76" s="168" t="s">
        <v>552</v>
      </c>
      <c r="L76" s="168"/>
      <c r="M76" s="168"/>
      <c r="N76" s="168"/>
      <c r="O76" s="168"/>
      <c r="P76" s="212"/>
      <c r="Q76" s="216" t="s">
        <v>717</v>
      </c>
    </row>
    <row r="77" spans="1:17" s="129" customFormat="1" ht="31.5" x14ac:dyDescent="0.25">
      <c r="A77" s="189">
        <v>16</v>
      </c>
      <c r="B77" s="78" t="s">
        <v>721</v>
      </c>
      <c r="C77" s="209">
        <v>3.6</v>
      </c>
      <c r="D77" s="154">
        <f t="shared" si="4"/>
        <v>3.6</v>
      </c>
      <c r="E77" s="210"/>
      <c r="F77" s="156" t="s">
        <v>549</v>
      </c>
      <c r="G77" s="210"/>
      <c r="H77" s="157" t="s">
        <v>98</v>
      </c>
      <c r="I77" s="211" t="s">
        <v>712</v>
      </c>
      <c r="J77" s="167"/>
      <c r="K77" s="168" t="s">
        <v>552</v>
      </c>
      <c r="L77" s="168"/>
      <c r="M77" s="168"/>
      <c r="N77" s="168"/>
      <c r="O77" s="168"/>
      <c r="P77" s="212"/>
      <c r="Q77" s="216" t="s">
        <v>717</v>
      </c>
    </row>
    <row r="78" spans="1:17" s="129" customFormat="1" ht="31.5" x14ac:dyDescent="0.25">
      <c r="A78" s="189">
        <v>17</v>
      </c>
      <c r="B78" s="78" t="s">
        <v>722</v>
      </c>
      <c r="C78" s="209">
        <v>0.65</v>
      </c>
      <c r="D78" s="154">
        <f t="shared" si="4"/>
        <v>0.65</v>
      </c>
      <c r="E78" s="210"/>
      <c r="F78" s="156" t="s">
        <v>549</v>
      </c>
      <c r="G78" s="210"/>
      <c r="H78" s="157" t="s">
        <v>12</v>
      </c>
      <c r="I78" s="211" t="s">
        <v>712</v>
      </c>
      <c r="J78" s="167"/>
      <c r="K78" s="168" t="s">
        <v>552</v>
      </c>
      <c r="L78" s="168"/>
      <c r="M78" s="168"/>
      <c r="N78" s="168"/>
      <c r="O78" s="168"/>
      <c r="P78" s="212"/>
      <c r="Q78" s="216" t="s">
        <v>717</v>
      </c>
    </row>
    <row r="79" spans="1:17" s="129" customFormat="1" ht="31.5" x14ac:dyDescent="0.25">
      <c r="A79" s="189">
        <v>18</v>
      </c>
      <c r="B79" s="78" t="s">
        <v>723</v>
      </c>
      <c r="C79" s="209">
        <v>0.15</v>
      </c>
      <c r="D79" s="154">
        <f t="shared" si="4"/>
        <v>0.15</v>
      </c>
      <c r="E79" s="210"/>
      <c r="F79" s="156" t="s">
        <v>549</v>
      </c>
      <c r="G79" s="210"/>
      <c r="H79" s="157" t="s">
        <v>35</v>
      </c>
      <c r="I79" s="211" t="s">
        <v>712</v>
      </c>
      <c r="J79" s="167"/>
      <c r="K79" s="168" t="s">
        <v>552</v>
      </c>
      <c r="L79" s="168"/>
      <c r="M79" s="168"/>
      <c r="N79" s="168"/>
      <c r="O79" s="168"/>
      <c r="P79" s="212"/>
      <c r="Q79" s="216" t="s">
        <v>724</v>
      </c>
    </row>
    <row r="80" spans="1:17" s="129" customFormat="1" ht="31.5" x14ac:dyDescent="0.25">
      <c r="A80" s="189">
        <v>19</v>
      </c>
      <c r="B80" s="78" t="s">
        <v>725</v>
      </c>
      <c r="C80" s="209">
        <v>0.1</v>
      </c>
      <c r="D80" s="154">
        <f t="shared" si="4"/>
        <v>0.1</v>
      </c>
      <c r="E80" s="210"/>
      <c r="F80" s="156" t="s">
        <v>549</v>
      </c>
      <c r="G80" s="210"/>
      <c r="H80" s="157" t="s">
        <v>30</v>
      </c>
      <c r="I80" s="211" t="s">
        <v>712</v>
      </c>
      <c r="J80" s="167"/>
      <c r="K80" s="168" t="s">
        <v>552</v>
      </c>
      <c r="L80" s="168"/>
      <c r="M80" s="168"/>
      <c r="N80" s="168"/>
      <c r="O80" s="168"/>
      <c r="P80" s="212"/>
      <c r="Q80" s="216" t="s">
        <v>717</v>
      </c>
    </row>
    <row r="81" spans="1:18" s="129" customFormat="1" ht="31.5" x14ac:dyDescent="0.25">
      <c r="A81" s="189">
        <v>20</v>
      </c>
      <c r="B81" s="78" t="s">
        <v>726</v>
      </c>
      <c r="C81" s="209">
        <v>0.65</v>
      </c>
      <c r="D81" s="154">
        <f t="shared" si="4"/>
        <v>0.65</v>
      </c>
      <c r="E81" s="210"/>
      <c r="F81" s="156" t="s">
        <v>549</v>
      </c>
      <c r="G81" s="210"/>
      <c r="H81" s="157" t="s">
        <v>336</v>
      </c>
      <c r="I81" s="211" t="s">
        <v>712</v>
      </c>
      <c r="J81" s="167"/>
      <c r="K81" s="168" t="s">
        <v>552</v>
      </c>
      <c r="L81" s="168"/>
      <c r="M81" s="168"/>
      <c r="N81" s="168"/>
      <c r="O81" s="168"/>
      <c r="P81" s="212"/>
      <c r="Q81" s="216" t="s">
        <v>727</v>
      </c>
    </row>
    <row r="82" spans="1:18" s="129" customFormat="1" ht="31.5" x14ac:dyDescent="0.25">
      <c r="A82" s="189">
        <v>21</v>
      </c>
      <c r="B82" s="78" t="s">
        <v>728</v>
      </c>
      <c r="C82" s="209">
        <v>0.27</v>
      </c>
      <c r="D82" s="154">
        <f t="shared" si="4"/>
        <v>0.27</v>
      </c>
      <c r="E82" s="210"/>
      <c r="F82" s="156" t="s">
        <v>549</v>
      </c>
      <c r="G82" s="210"/>
      <c r="H82" s="157" t="s">
        <v>35</v>
      </c>
      <c r="I82" s="211" t="s">
        <v>712</v>
      </c>
      <c r="J82" s="167"/>
      <c r="K82" s="168" t="s">
        <v>552</v>
      </c>
      <c r="L82" s="168"/>
      <c r="M82" s="168"/>
      <c r="N82" s="168"/>
      <c r="O82" s="168"/>
      <c r="P82" s="212"/>
      <c r="Q82" s="216" t="s">
        <v>727</v>
      </c>
    </row>
    <row r="83" spans="1:18" s="129" customFormat="1" ht="31.5" x14ac:dyDescent="0.25">
      <c r="A83" s="189">
        <v>22</v>
      </c>
      <c r="B83" s="78" t="s">
        <v>729</v>
      </c>
      <c r="C83" s="209">
        <v>0.19</v>
      </c>
      <c r="D83" s="154">
        <f t="shared" si="4"/>
        <v>0.19</v>
      </c>
      <c r="E83" s="210"/>
      <c r="F83" s="156" t="s">
        <v>549</v>
      </c>
      <c r="G83" s="210"/>
      <c r="H83" s="157" t="s">
        <v>646</v>
      </c>
      <c r="I83" s="211" t="s">
        <v>712</v>
      </c>
      <c r="J83" s="167"/>
      <c r="K83" s="168" t="s">
        <v>552</v>
      </c>
      <c r="L83" s="168"/>
      <c r="M83" s="168"/>
      <c r="N83" s="168"/>
      <c r="O83" s="168"/>
      <c r="P83" s="212"/>
      <c r="Q83" s="216" t="s">
        <v>730</v>
      </c>
    </row>
    <row r="84" spans="1:18" s="129" customFormat="1" ht="31.5" x14ac:dyDescent="0.25">
      <c r="A84" s="189">
        <v>23</v>
      </c>
      <c r="B84" s="78" t="s">
        <v>731</v>
      </c>
      <c r="C84" s="209">
        <v>0.85</v>
      </c>
      <c r="D84" s="154">
        <f t="shared" si="4"/>
        <v>0.85</v>
      </c>
      <c r="E84" s="210"/>
      <c r="F84" s="156" t="s">
        <v>549</v>
      </c>
      <c r="G84" s="210"/>
      <c r="H84" s="157" t="s">
        <v>732</v>
      </c>
      <c r="I84" s="211" t="s">
        <v>712</v>
      </c>
      <c r="J84" s="167"/>
      <c r="K84" s="168" t="s">
        <v>552</v>
      </c>
      <c r="L84" s="168"/>
      <c r="M84" s="168"/>
      <c r="N84" s="168"/>
      <c r="O84" s="168"/>
      <c r="P84" s="212"/>
      <c r="Q84" s="216" t="s">
        <v>733</v>
      </c>
    </row>
    <row r="85" spans="1:18" s="129" customFormat="1" ht="31.5" x14ac:dyDescent="0.25">
      <c r="A85" s="189">
        <v>24</v>
      </c>
      <c r="B85" s="78" t="s">
        <v>734</v>
      </c>
      <c r="C85" s="209">
        <v>3</v>
      </c>
      <c r="D85" s="154">
        <f t="shared" si="4"/>
        <v>3</v>
      </c>
      <c r="E85" s="210"/>
      <c r="F85" s="156" t="s">
        <v>549</v>
      </c>
      <c r="G85" s="210"/>
      <c r="H85" s="157" t="s">
        <v>17</v>
      </c>
      <c r="I85" s="211" t="s">
        <v>712</v>
      </c>
      <c r="J85" s="167"/>
      <c r="K85" s="168" t="s">
        <v>552</v>
      </c>
      <c r="L85" s="168"/>
      <c r="M85" s="168"/>
      <c r="N85" s="168"/>
      <c r="O85" s="168"/>
      <c r="P85" s="212"/>
      <c r="Q85" s="216" t="s">
        <v>735</v>
      </c>
    </row>
    <row r="86" spans="1:18" s="129" customFormat="1" ht="31.5" x14ac:dyDescent="0.25">
      <c r="A86" s="189">
        <v>25</v>
      </c>
      <c r="B86" s="78" t="s">
        <v>736</v>
      </c>
      <c r="C86" s="174">
        <v>0.15</v>
      </c>
      <c r="D86" s="178">
        <v>0.15</v>
      </c>
      <c r="E86" s="178"/>
      <c r="F86" s="156" t="s">
        <v>549</v>
      </c>
      <c r="G86" s="178"/>
      <c r="H86" s="157" t="s">
        <v>22</v>
      </c>
      <c r="I86" s="211" t="s">
        <v>712</v>
      </c>
      <c r="J86" s="167"/>
      <c r="K86" s="168" t="s">
        <v>737</v>
      </c>
      <c r="L86" s="168" t="s">
        <v>552</v>
      </c>
      <c r="M86" s="168"/>
      <c r="N86" s="168"/>
      <c r="O86" s="168"/>
      <c r="P86" s="212"/>
      <c r="Q86" s="216" t="s">
        <v>727</v>
      </c>
      <c r="R86" s="164"/>
    </row>
    <row r="87" spans="1:18" s="129" customFormat="1" ht="31.5" x14ac:dyDescent="0.25">
      <c r="A87" s="189">
        <v>26</v>
      </c>
      <c r="B87" s="78" t="s">
        <v>738</v>
      </c>
      <c r="C87" s="174">
        <v>0.92</v>
      </c>
      <c r="D87" s="154">
        <f t="shared" ref="D87:D92" si="5">C87</f>
        <v>0.92</v>
      </c>
      <c r="E87" s="178"/>
      <c r="F87" s="156" t="s">
        <v>549</v>
      </c>
      <c r="G87" s="178"/>
      <c r="H87" s="157" t="s">
        <v>739</v>
      </c>
      <c r="I87" s="211" t="s">
        <v>712</v>
      </c>
      <c r="J87" s="167"/>
      <c r="K87" s="168" t="s">
        <v>552</v>
      </c>
      <c r="L87" s="168"/>
      <c r="M87" s="168"/>
      <c r="N87" s="168"/>
      <c r="O87" s="168"/>
      <c r="P87" s="212"/>
      <c r="Q87" s="216" t="s">
        <v>740</v>
      </c>
    </row>
    <row r="88" spans="1:18" s="129" customFormat="1" ht="31.5" x14ac:dyDescent="0.25">
      <c r="A88" s="189">
        <v>27</v>
      </c>
      <c r="B88" s="78" t="s">
        <v>741</v>
      </c>
      <c r="C88" s="174">
        <v>0.6</v>
      </c>
      <c r="D88" s="154">
        <f t="shared" si="5"/>
        <v>0.6</v>
      </c>
      <c r="E88" s="178"/>
      <c r="F88" s="156" t="s">
        <v>549</v>
      </c>
      <c r="G88" s="178"/>
      <c r="H88" s="157" t="s">
        <v>565</v>
      </c>
      <c r="I88" s="211" t="s">
        <v>712</v>
      </c>
      <c r="J88" s="167"/>
      <c r="K88" s="168" t="s">
        <v>552</v>
      </c>
      <c r="L88" s="168"/>
      <c r="M88" s="168"/>
      <c r="N88" s="168"/>
      <c r="O88" s="168"/>
      <c r="P88" s="212"/>
      <c r="Q88" s="216" t="s">
        <v>742</v>
      </c>
    </row>
    <row r="89" spans="1:18" s="129" customFormat="1" ht="31.5" x14ac:dyDescent="0.25">
      <c r="A89" s="189">
        <v>28</v>
      </c>
      <c r="B89" s="78" t="s">
        <v>743</v>
      </c>
      <c r="C89" s="174">
        <v>0.5</v>
      </c>
      <c r="D89" s="154">
        <f t="shared" si="5"/>
        <v>0.5</v>
      </c>
      <c r="E89" s="178"/>
      <c r="F89" s="156" t="s">
        <v>549</v>
      </c>
      <c r="G89" s="178"/>
      <c r="H89" s="157" t="s">
        <v>614</v>
      </c>
      <c r="I89" s="211" t="s">
        <v>712</v>
      </c>
      <c r="J89" s="167"/>
      <c r="K89" s="168" t="s">
        <v>552</v>
      </c>
      <c r="L89" s="168"/>
      <c r="M89" s="168"/>
      <c r="N89" s="168"/>
      <c r="O89" s="168"/>
      <c r="P89" s="212"/>
      <c r="Q89" s="216" t="s">
        <v>744</v>
      </c>
    </row>
    <row r="90" spans="1:18" s="129" customFormat="1" ht="33.75" x14ac:dyDescent="0.25">
      <c r="A90" s="189">
        <v>29</v>
      </c>
      <c r="B90" s="78" t="s">
        <v>745</v>
      </c>
      <c r="C90" s="174">
        <v>0.72</v>
      </c>
      <c r="D90" s="154">
        <f t="shared" si="5"/>
        <v>0.72</v>
      </c>
      <c r="E90" s="178"/>
      <c r="F90" s="156" t="s">
        <v>549</v>
      </c>
      <c r="G90" s="178"/>
      <c r="H90" s="157" t="s">
        <v>550</v>
      </c>
      <c r="I90" s="211" t="s">
        <v>712</v>
      </c>
      <c r="J90" s="167"/>
      <c r="K90" s="168" t="s">
        <v>552</v>
      </c>
      <c r="L90" s="168"/>
      <c r="M90" s="168"/>
      <c r="N90" s="168"/>
      <c r="O90" s="168"/>
      <c r="P90" s="212"/>
      <c r="Q90" s="216" t="s">
        <v>746</v>
      </c>
    </row>
    <row r="91" spans="1:18" s="129" customFormat="1" ht="33.75" x14ac:dyDescent="0.25">
      <c r="A91" s="189">
        <v>30</v>
      </c>
      <c r="B91" s="78" t="s">
        <v>747</v>
      </c>
      <c r="C91" s="174">
        <v>7.0000000000000007E-2</v>
      </c>
      <c r="D91" s="154">
        <f t="shared" si="5"/>
        <v>7.0000000000000007E-2</v>
      </c>
      <c r="E91" s="178"/>
      <c r="F91" s="156" t="s">
        <v>549</v>
      </c>
      <c r="G91" s="178"/>
      <c r="H91" s="157" t="s">
        <v>748</v>
      </c>
      <c r="I91" s="211" t="s">
        <v>712</v>
      </c>
      <c r="J91" s="167"/>
      <c r="K91" s="168" t="s">
        <v>552</v>
      </c>
      <c r="L91" s="168"/>
      <c r="M91" s="168"/>
      <c r="N91" s="168"/>
      <c r="O91" s="168"/>
      <c r="P91" s="212"/>
      <c r="Q91" s="216" t="s">
        <v>749</v>
      </c>
    </row>
    <row r="92" spans="1:18" s="129" customFormat="1" ht="31.5" x14ac:dyDescent="0.25">
      <c r="A92" s="189">
        <v>31</v>
      </c>
      <c r="B92" s="78" t="s">
        <v>750</v>
      </c>
      <c r="C92" s="174">
        <v>0.42</v>
      </c>
      <c r="D92" s="154">
        <f t="shared" si="5"/>
        <v>0.42</v>
      </c>
      <c r="E92" s="178"/>
      <c r="F92" s="156" t="s">
        <v>549</v>
      </c>
      <c r="G92" s="178"/>
      <c r="H92" s="157" t="s">
        <v>568</v>
      </c>
      <c r="I92" s="211" t="s">
        <v>712</v>
      </c>
      <c r="J92" s="167" t="s">
        <v>552</v>
      </c>
      <c r="K92" s="168"/>
      <c r="L92" s="168"/>
      <c r="M92" s="168"/>
      <c r="N92" s="168"/>
      <c r="O92" s="168"/>
      <c r="P92" s="212"/>
      <c r="Q92" s="216" t="s">
        <v>751</v>
      </c>
    </row>
    <row r="93" spans="1:18" s="129" customFormat="1" ht="31.5" x14ac:dyDescent="0.25">
      <c r="A93" s="189">
        <v>32</v>
      </c>
      <c r="B93" s="78" t="s">
        <v>752</v>
      </c>
      <c r="C93" s="174">
        <v>6.8</v>
      </c>
      <c r="D93" s="178"/>
      <c r="E93" s="178"/>
      <c r="F93" s="214"/>
      <c r="G93" s="178" t="str">
        <f>O93</f>
        <v>x</v>
      </c>
      <c r="H93" s="157" t="s">
        <v>586</v>
      </c>
      <c r="I93" s="211" t="s">
        <v>712</v>
      </c>
      <c r="J93" s="167"/>
      <c r="K93" s="168"/>
      <c r="L93" s="213"/>
      <c r="M93" s="168"/>
      <c r="N93" s="168"/>
      <c r="O93" s="168" t="s">
        <v>552</v>
      </c>
      <c r="P93" s="215"/>
      <c r="Q93" s="216" t="s">
        <v>753</v>
      </c>
      <c r="R93" s="129" t="s">
        <v>674</v>
      </c>
    </row>
    <row r="94" spans="1:18" s="129" customFormat="1" ht="31.5" x14ac:dyDescent="0.25">
      <c r="A94" s="189">
        <v>33</v>
      </c>
      <c r="B94" s="78" t="s">
        <v>754</v>
      </c>
      <c r="C94" s="174">
        <v>1.58</v>
      </c>
      <c r="D94" s="154">
        <f>C94</f>
        <v>1.58</v>
      </c>
      <c r="E94" s="178"/>
      <c r="F94" s="156" t="s">
        <v>549</v>
      </c>
      <c r="G94" s="178"/>
      <c r="H94" s="157" t="s">
        <v>598</v>
      </c>
      <c r="I94" s="211" t="s">
        <v>712</v>
      </c>
      <c r="J94" s="167"/>
      <c r="K94" s="168" t="s">
        <v>552</v>
      </c>
      <c r="L94" s="168"/>
      <c r="M94" s="168"/>
      <c r="N94" s="168"/>
      <c r="O94" s="168"/>
      <c r="P94" s="212"/>
      <c r="Q94" s="216" t="s">
        <v>755</v>
      </c>
    </row>
    <row r="95" spans="1:18" s="129" customFormat="1" ht="31.5" x14ac:dyDescent="0.25">
      <c r="A95" s="189">
        <v>34</v>
      </c>
      <c r="B95" s="78" t="s">
        <v>756</v>
      </c>
      <c r="C95" s="174">
        <v>1.58</v>
      </c>
      <c r="D95" s="154">
        <f>C95</f>
        <v>1.58</v>
      </c>
      <c r="E95" s="178"/>
      <c r="F95" s="156" t="s">
        <v>549</v>
      </c>
      <c r="G95" s="178"/>
      <c r="H95" s="157" t="s">
        <v>598</v>
      </c>
      <c r="I95" s="211" t="s">
        <v>712</v>
      </c>
      <c r="J95" s="167"/>
      <c r="K95" s="168" t="s">
        <v>552</v>
      </c>
      <c r="L95" s="168"/>
      <c r="M95" s="168"/>
      <c r="N95" s="168"/>
      <c r="O95" s="168"/>
      <c r="P95" s="212"/>
      <c r="Q95" s="216" t="s">
        <v>757</v>
      </c>
    </row>
    <row r="96" spans="1:18" s="129" customFormat="1" ht="33.75" x14ac:dyDescent="0.25">
      <c r="A96" s="189">
        <v>35</v>
      </c>
      <c r="B96" s="78" t="s">
        <v>758</v>
      </c>
      <c r="C96" s="174">
        <v>0.5</v>
      </c>
      <c r="D96" s="154">
        <f>C96</f>
        <v>0.5</v>
      </c>
      <c r="E96" s="178"/>
      <c r="F96" s="156" t="s">
        <v>549</v>
      </c>
      <c r="G96" s="178"/>
      <c r="H96" s="157" t="s">
        <v>627</v>
      </c>
      <c r="I96" s="211" t="s">
        <v>712</v>
      </c>
      <c r="J96" s="167"/>
      <c r="K96" s="168" t="s">
        <v>552</v>
      </c>
      <c r="L96" s="168"/>
      <c r="M96" s="168"/>
      <c r="N96" s="168"/>
      <c r="O96" s="168"/>
      <c r="P96" s="212"/>
      <c r="Q96" s="216" t="s">
        <v>759</v>
      </c>
    </row>
    <row r="97" spans="1:18" s="129" customFormat="1" ht="31.5" x14ac:dyDescent="0.25">
      <c r="A97" s="189">
        <v>36</v>
      </c>
      <c r="B97" s="78" t="s">
        <v>760</v>
      </c>
      <c r="C97" s="174">
        <v>0.25</v>
      </c>
      <c r="D97" s="154">
        <f>C97</f>
        <v>0.25</v>
      </c>
      <c r="E97" s="178"/>
      <c r="F97" s="156" t="s">
        <v>549</v>
      </c>
      <c r="G97" s="178"/>
      <c r="H97" s="157" t="s">
        <v>625</v>
      </c>
      <c r="I97" s="211" t="s">
        <v>712</v>
      </c>
      <c r="J97" s="167"/>
      <c r="K97" s="168" t="s">
        <v>552</v>
      </c>
      <c r="L97" s="168"/>
      <c r="M97" s="168"/>
      <c r="N97" s="168"/>
      <c r="O97" s="168"/>
      <c r="P97" s="162"/>
      <c r="Q97" s="216" t="s">
        <v>717</v>
      </c>
    </row>
    <row r="98" spans="1:18" s="129" customFormat="1" ht="31.5" x14ac:dyDescent="0.25">
      <c r="A98" s="189">
        <v>37</v>
      </c>
      <c r="B98" s="78" t="s">
        <v>761</v>
      </c>
      <c r="C98" s="174">
        <v>0.06</v>
      </c>
      <c r="D98" s="154">
        <f>C98</f>
        <v>0.06</v>
      </c>
      <c r="E98" s="178"/>
      <c r="F98" s="156" t="s">
        <v>549</v>
      </c>
      <c r="G98" s="178"/>
      <c r="H98" s="157" t="s">
        <v>568</v>
      </c>
      <c r="I98" s="211" t="s">
        <v>712</v>
      </c>
      <c r="J98" s="167" t="s">
        <v>552</v>
      </c>
      <c r="K98" s="168"/>
      <c r="L98" s="168"/>
      <c r="M98" s="168"/>
      <c r="N98" s="168"/>
      <c r="O98" s="168"/>
      <c r="P98" s="162"/>
      <c r="Q98" s="424" t="s">
        <v>762</v>
      </c>
    </row>
    <row r="99" spans="1:18" s="129" customFormat="1" ht="31.5" x14ac:dyDescent="0.25">
      <c r="A99" s="189">
        <v>38</v>
      </c>
      <c r="B99" s="78" t="s">
        <v>763</v>
      </c>
      <c r="C99" s="174">
        <v>1.3</v>
      </c>
      <c r="D99" s="178"/>
      <c r="E99" s="178" t="str">
        <f>L99</f>
        <v>x</v>
      </c>
      <c r="F99" s="214"/>
      <c r="G99" s="178"/>
      <c r="H99" s="157" t="s">
        <v>583</v>
      </c>
      <c r="I99" s="211" t="s">
        <v>712</v>
      </c>
      <c r="J99" s="167"/>
      <c r="K99" s="168"/>
      <c r="L99" s="168" t="s">
        <v>552</v>
      </c>
      <c r="M99" s="168"/>
      <c r="N99" s="168"/>
      <c r="O99" s="168"/>
      <c r="P99" s="162"/>
      <c r="Q99" s="424"/>
      <c r="R99" s="129">
        <v>1</v>
      </c>
    </row>
    <row r="100" spans="1:18" s="130" customFormat="1" ht="15.75" x14ac:dyDescent="0.25">
      <c r="A100" s="144" t="s">
        <v>764</v>
      </c>
      <c r="B100" s="150" t="s">
        <v>765</v>
      </c>
      <c r="C100" s="217">
        <f>SUM(C101:C103)</f>
        <v>60.283499999999997</v>
      </c>
      <c r="D100" s="217">
        <f>SUM(D101:D103)</f>
        <v>0.28349999999999997</v>
      </c>
      <c r="E100" s="218"/>
      <c r="F100" s="219"/>
      <c r="G100" s="218"/>
      <c r="H100" s="157"/>
      <c r="I100" s="220"/>
      <c r="J100" s="221"/>
      <c r="K100" s="222"/>
      <c r="L100" s="223"/>
      <c r="M100" s="223"/>
      <c r="N100" s="223"/>
      <c r="O100" s="223"/>
      <c r="P100" s="224"/>
      <c r="Q100" s="225"/>
    </row>
    <row r="101" spans="1:18" s="129" customFormat="1" ht="33.75" x14ac:dyDescent="0.25">
      <c r="A101" s="80">
        <v>1</v>
      </c>
      <c r="B101" s="226" t="s">
        <v>766</v>
      </c>
      <c r="C101" s="227">
        <v>60</v>
      </c>
      <c r="D101" s="228"/>
      <c r="E101" s="228" t="str">
        <f>L101</f>
        <v>x</v>
      </c>
      <c r="F101" s="220"/>
      <c r="G101" s="228"/>
      <c r="H101" s="157" t="s">
        <v>550</v>
      </c>
      <c r="I101" s="78" t="s">
        <v>767</v>
      </c>
      <c r="J101" s="167"/>
      <c r="K101" s="168"/>
      <c r="L101" s="168" t="s">
        <v>552</v>
      </c>
      <c r="M101" s="168"/>
      <c r="N101" s="168"/>
      <c r="O101" s="168"/>
      <c r="P101" s="229"/>
      <c r="Q101" s="275" t="s">
        <v>768</v>
      </c>
      <c r="R101" s="129">
        <v>1</v>
      </c>
    </row>
    <row r="102" spans="1:18" s="129" customFormat="1" ht="31.5" x14ac:dyDescent="0.25">
      <c r="A102" s="80">
        <v>2</v>
      </c>
      <c r="B102" s="226" t="s">
        <v>769</v>
      </c>
      <c r="C102" s="227">
        <v>0.18099999999999999</v>
      </c>
      <c r="D102" s="154">
        <f t="shared" ref="D102:D113" si="6">C102</f>
        <v>0.18099999999999999</v>
      </c>
      <c r="E102" s="228"/>
      <c r="F102" s="156" t="s">
        <v>549</v>
      </c>
      <c r="G102" s="228"/>
      <c r="H102" s="157" t="s">
        <v>583</v>
      </c>
      <c r="I102" s="78" t="s">
        <v>767</v>
      </c>
      <c r="J102" s="167" t="s">
        <v>552</v>
      </c>
      <c r="K102" s="168"/>
      <c r="L102" s="168"/>
      <c r="M102" s="168"/>
      <c r="N102" s="168"/>
      <c r="O102" s="168"/>
      <c r="P102" s="229"/>
      <c r="Q102" s="275" t="s">
        <v>770</v>
      </c>
    </row>
    <row r="103" spans="1:18" s="129" customFormat="1" ht="31.5" x14ac:dyDescent="0.25">
      <c r="A103" s="80">
        <v>3</v>
      </c>
      <c r="B103" s="226" t="s">
        <v>771</v>
      </c>
      <c r="C103" s="227">
        <v>0.10249999999999999</v>
      </c>
      <c r="D103" s="154">
        <f t="shared" si="6"/>
        <v>0.10249999999999999</v>
      </c>
      <c r="E103" s="228"/>
      <c r="F103" s="156" t="s">
        <v>549</v>
      </c>
      <c r="G103" s="228"/>
      <c r="H103" s="157" t="s">
        <v>637</v>
      </c>
      <c r="I103" s="78" t="s">
        <v>767</v>
      </c>
      <c r="J103" s="167"/>
      <c r="K103" s="168" t="s">
        <v>552</v>
      </c>
      <c r="L103" s="213"/>
      <c r="M103" s="168"/>
      <c r="N103" s="168"/>
      <c r="O103" s="168"/>
      <c r="P103" s="229"/>
      <c r="Q103" s="275" t="s">
        <v>772</v>
      </c>
    </row>
    <row r="104" spans="1:18" s="232" customFormat="1" ht="31.5" x14ac:dyDescent="0.25">
      <c r="A104" s="80">
        <v>4</v>
      </c>
      <c r="B104" s="230" t="s">
        <v>773</v>
      </c>
      <c r="C104" s="153">
        <v>1.6</v>
      </c>
      <c r="D104" s="154">
        <f t="shared" si="6"/>
        <v>1.6</v>
      </c>
      <c r="E104" s="154"/>
      <c r="F104" s="156" t="s">
        <v>549</v>
      </c>
      <c r="G104" s="154"/>
      <c r="H104" s="157" t="s">
        <v>128</v>
      </c>
      <c r="I104" s="78" t="s">
        <v>774</v>
      </c>
      <c r="J104" s="159"/>
      <c r="K104" s="160" t="s">
        <v>552</v>
      </c>
      <c r="L104" s="160"/>
      <c r="M104" s="168"/>
      <c r="N104" s="160"/>
      <c r="O104" s="160"/>
      <c r="P104" s="231"/>
      <c r="Q104" s="238" t="s">
        <v>775</v>
      </c>
    </row>
    <row r="105" spans="1:18" s="232" customFormat="1" ht="31.5" x14ac:dyDescent="0.25">
      <c r="A105" s="80">
        <v>5</v>
      </c>
      <c r="B105" s="230" t="s">
        <v>776</v>
      </c>
      <c r="C105" s="153">
        <v>1.1000000000000001</v>
      </c>
      <c r="D105" s="154">
        <f t="shared" si="6"/>
        <v>1.1000000000000001</v>
      </c>
      <c r="E105" s="154"/>
      <c r="F105" s="156" t="s">
        <v>549</v>
      </c>
      <c r="G105" s="154"/>
      <c r="H105" s="157" t="s">
        <v>222</v>
      </c>
      <c r="I105" s="78" t="s">
        <v>774</v>
      </c>
      <c r="J105" s="159"/>
      <c r="K105" s="160" t="s">
        <v>552</v>
      </c>
      <c r="L105" s="160"/>
      <c r="M105" s="160"/>
      <c r="N105" s="160"/>
      <c r="O105" s="160"/>
      <c r="P105" s="231"/>
      <c r="Q105" s="238" t="s">
        <v>777</v>
      </c>
    </row>
    <row r="106" spans="1:18" s="232" customFormat="1" ht="31.5" x14ac:dyDescent="0.25">
      <c r="A106" s="80">
        <v>6</v>
      </c>
      <c r="B106" s="230" t="s">
        <v>778</v>
      </c>
      <c r="C106" s="174">
        <v>6.6</v>
      </c>
      <c r="D106" s="154">
        <f t="shared" si="6"/>
        <v>6.6</v>
      </c>
      <c r="E106" s="178"/>
      <c r="F106" s="156" t="s">
        <v>549</v>
      </c>
      <c r="G106" s="178"/>
      <c r="H106" s="157" t="s">
        <v>748</v>
      </c>
      <c r="I106" s="78" t="s">
        <v>774</v>
      </c>
      <c r="J106" s="159"/>
      <c r="K106" s="160" t="s">
        <v>552</v>
      </c>
      <c r="L106" s="160"/>
      <c r="M106" s="160"/>
      <c r="N106" s="160"/>
      <c r="O106" s="160"/>
      <c r="P106" s="231"/>
      <c r="Q106" s="238" t="s">
        <v>779</v>
      </c>
    </row>
    <row r="107" spans="1:18" s="232" customFormat="1" ht="31.5" x14ac:dyDescent="0.25">
      <c r="A107" s="80">
        <v>7</v>
      </c>
      <c r="B107" s="230" t="s">
        <v>780</v>
      </c>
      <c r="C107" s="174">
        <v>0.77</v>
      </c>
      <c r="D107" s="154">
        <f t="shared" si="6"/>
        <v>0.77</v>
      </c>
      <c r="E107" s="178"/>
      <c r="F107" s="156" t="s">
        <v>549</v>
      </c>
      <c r="G107" s="178"/>
      <c r="H107" s="157" t="s">
        <v>590</v>
      </c>
      <c r="I107" s="78" t="s">
        <v>774</v>
      </c>
      <c r="J107" s="159"/>
      <c r="K107" s="160" t="s">
        <v>552</v>
      </c>
      <c r="L107" s="160"/>
      <c r="M107" s="160"/>
      <c r="N107" s="160"/>
      <c r="O107" s="160"/>
      <c r="P107" s="231"/>
      <c r="Q107" s="238" t="s">
        <v>781</v>
      </c>
    </row>
    <row r="108" spans="1:18" s="232" customFormat="1" ht="31.5" x14ac:dyDescent="0.25">
      <c r="A108" s="80">
        <v>8</v>
      </c>
      <c r="B108" s="230" t="s">
        <v>782</v>
      </c>
      <c r="C108" s="174">
        <v>0.3</v>
      </c>
      <c r="D108" s="154">
        <f t="shared" si="6"/>
        <v>0.3</v>
      </c>
      <c r="E108" s="178"/>
      <c r="F108" s="156" t="s">
        <v>549</v>
      </c>
      <c r="G108" s="178"/>
      <c r="H108" s="157" t="s">
        <v>568</v>
      </c>
      <c r="I108" s="78" t="s">
        <v>774</v>
      </c>
      <c r="J108" s="159"/>
      <c r="K108" s="160" t="s">
        <v>552</v>
      </c>
      <c r="L108" s="160"/>
      <c r="M108" s="160"/>
      <c r="N108" s="160"/>
      <c r="O108" s="160"/>
      <c r="P108" s="231"/>
      <c r="Q108" s="238" t="s">
        <v>781</v>
      </c>
    </row>
    <row r="109" spans="1:18" s="232" customFormat="1" ht="31.5" x14ac:dyDescent="0.25">
      <c r="A109" s="80">
        <v>9</v>
      </c>
      <c r="B109" s="230" t="s">
        <v>783</v>
      </c>
      <c r="C109" s="153">
        <v>0.4</v>
      </c>
      <c r="D109" s="154">
        <f t="shared" si="6"/>
        <v>0.4</v>
      </c>
      <c r="E109" s="154"/>
      <c r="F109" s="156" t="s">
        <v>549</v>
      </c>
      <c r="G109" s="154"/>
      <c r="H109" s="157" t="s">
        <v>590</v>
      </c>
      <c r="I109" s="78" t="s">
        <v>774</v>
      </c>
      <c r="J109" s="159"/>
      <c r="K109" s="160" t="s">
        <v>552</v>
      </c>
      <c r="L109" s="160"/>
      <c r="M109" s="160"/>
      <c r="N109" s="160"/>
      <c r="O109" s="160"/>
      <c r="P109" s="231"/>
      <c r="Q109" s="238" t="s">
        <v>781</v>
      </c>
    </row>
    <row r="110" spans="1:18" s="232" customFormat="1" ht="31.5" x14ac:dyDescent="0.25">
      <c r="A110" s="80">
        <v>10</v>
      </c>
      <c r="B110" s="230" t="s">
        <v>784</v>
      </c>
      <c r="C110" s="153">
        <v>1.4</v>
      </c>
      <c r="D110" s="154">
        <f t="shared" si="6"/>
        <v>1.4</v>
      </c>
      <c r="E110" s="154"/>
      <c r="F110" s="156" t="s">
        <v>549</v>
      </c>
      <c r="G110" s="154"/>
      <c r="H110" s="157" t="s">
        <v>578</v>
      </c>
      <c r="I110" s="78" t="s">
        <v>774</v>
      </c>
      <c r="J110" s="159"/>
      <c r="K110" s="160" t="s">
        <v>552</v>
      </c>
      <c r="L110" s="160"/>
      <c r="M110" s="160"/>
      <c r="N110" s="160"/>
      <c r="O110" s="160"/>
      <c r="P110" s="231"/>
      <c r="Q110" s="238" t="s">
        <v>785</v>
      </c>
    </row>
    <row r="111" spans="1:18" s="232" customFormat="1" ht="31.5" x14ac:dyDescent="0.25">
      <c r="A111" s="80">
        <v>11</v>
      </c>
      <c r="B111" s="230" t="s">
        <v>786</v>
      </c>
      <c r="C111" s="153">
        <v>0.31</v>
      </c>
      <c r="D111" s="154">
        <f t="shared" si="6"/>
        <v>0.31</v>
      </c>
      <c r="E111" s="154"/>
      <c r="F111" s="156" t="s">
        <v>549</v>
      </c>
      <c r="G111" s="154"/>
      <c r="H111" s="157" t="s">
        <v>568</v>
      </c>
      <c r="I111" s="78" t="s">
        <v>774</v>
      </c>
      <c r="J111" s="159"/>
      <c r="K111" s="160" t="s">
        <v>552</v>
      </c>
      <c r="L111" s="160"/>
      <c r="M111" s="160"/>
      <c r="N111" s="160"/>
      <c r="O111" s="160"/>
      <c r="P111" s="231"/>
      <c r="Q111" s="238" t="s">
        <v>787</v>
      </c>
    </row>
    <row r="112" spans="1:18" s="232" customFormat="1" ht="31.5" x14ac:dyDescent="0.25">
      <c r="A112" s="80">
        <v>12</v>
      </c>
      <c r="B112" s="230" t="s">
        <v>788</v>
      </c>
      <c r="C112" s="233">
        <v>0.05</v>
      </c>
      <c r="D112" s="154">
        <f t="shared" si="6"/>
        <v>0.05</v>
      </c>
      <c r="E112" s="234"/>
      <c r="F112" s="156" t="s">
        <v>549</v>
      </c>
      <c r="G112" s="234"/>
      <c r="H112" s="157" t="s">
        <v>22</v>
      </c>
      <c r="I112" s="78" t="s">
        <v>774</v>
      </c>
      <c r="J112" s="159"/>
      <c r="K112" s="160" t="s">
        <v>552</v>
      </c>
      <c r="L112" s="160"/>
      <c r="M112" s="160"/>
      <c r="N112" s="160"/>
      <c r="O112" s="160"/>
      <c r="P112" s="231"/>
      <c r="Q112" s="238" t="s">
        <v>789</v>
      </c>
    </row>
    <row r="113" spans="1:17" s="232" customFormat="1" ht="31.5" x14ac:dyDescent="0.25">
      <c r="A113" s="80">
        <v>13</v>
      </c>
      <c r="B113" s="230" t="s">
        <v>790</v>
      </c>
      <c r="C113" s="233">
        <v>0.04</v>
      </c>
      <c r="D113" s="154">
        <f t="shared" si="6"/>
        <v>0.04</v>
      </c>
      <c r="E113" s="234"/>
      <c r="F113" s="156" t="s">
        <v>549</v>
      </c>
      <c r="G113" s="234"/>
      <c r="H113" s="157" t="s">
        <v>550</v>
      </c>
      <c r="I113" s="78" t="s">
        <v>774</v>
      </c>
      <c r="J113" s="159"/>
      <c r="K113" s="160" t="s">
        <v>552</v>
      </c>
      <c r="L113" s="160"/>
      <c r="M113" s="160"/>
      <c r="N113" s="160"/>
      <c r="O113" s="160"/>
      <c r="P113" s="231"/>
      <c r="Q113" s="238" t="s">
        <v>791</v>
      </c>
    </row>
    <row r="114" spans="1:17" s="232" customFormat="1" ht="31.5" x14ac:dyDescent="0.25">
      <c r="A114" s="80">
        <v>14</v>
      </c>
      <c r="B114" s="230" t="s">
        <v>792</v>
      </c>
      <c r="C114" s="233">
        <v>0.08</v>
      </c>
      <c r="D114" s="234"/>
      <c r="E114" s="234"/>
      <c r="F114" s="235"/>
      <c r="G114" s="234" t="str">
        <f>O114</f>
        <v>x</v>
      </c>
      <c r="H114" s="157" t="s">
        <v>590</v>
      </c>
      <c r="I114" s="78" t="s">
        <v>774</v>
      </c>
      <c r="J114" s="159"/>
      <c r="K114" s="160"/>
      <c r="M114" s="160"/>
      <c r="N114" s="160"/>
      <c r="O114" s="160" t="s">
        <v>552</v>
      </c>
      <c r="P114" s="231"/>
      <c r="Q114" s="238" t="s">
        <v>793</v>
      </c>
    </row>
    <row r="115" spans="1:17" s="232" customFormat="1" ht="31.5" x14ac:dyDescent="0.25">
      <c r="A115" s="80">
        <v>15</v>
      </c>
      <c r="B115" s="230" t="s">
        <v>794</v>
      </c>
      <c r="C115" s="233">
        <v>0.2</v>
      </c>
      <c r="D115" s="154">
        <f t="shared" ref="D115:D131" si="7">C115</f>
        <v>0.2</v>
      </c>
      <c r="E115" s="234"/>
      <c r="F115" s="156" t="s">
        <v>549</v>
      </c>
      <c r="G115" s="234"/>
      <c r="H115" s="157" t="s">
        <v>30</v>
      </c>
      <c r="I115" s="78" t="s">
        <v>774</v>
      </c>
      <c r="J115" s="159" t="s">
        <v>552</v>
      </c>
      <c r="K115" s="160"/>
      <c r="L115" s="160"/>
      <c r="M115" s="160"/>
      <c r="N115" s="160"/>
      <c r="O115" s="160"/>
      <c r="P115" s="231"/>
      <c r="Q115" s="238" t="s">
        <v>795</v>
      </c>
    </row>
    <row r="116" spans="1:17" s="232" customFormat="1" ht="31.5" x14ac:dyDescent="0.25">
      <c r="A116" s="80">
        <v>16</v>
      </c>
      <c r="B116" s="230" t="s">
        <v>796</v>
      </c>
      <c r="C116" s="153">
        <v>0.12</v>
      </c>
      <c r="D116" s="154">
        <f t="shared" si="7"/>
        <v>0.12</v>
      </c>
      <c r="E116" s="154"/>
      <c r="F116" s="156" t="s">
        <v>549</v>
      </c>
      <c r="G116" s="154"/>
      <c r="H116" s="157" t="s">
        <v>96</v>
      </c>
      <c r="I116" s="78" t="s">
        <v>774</v>
      </c>
      <c r="J116" s="159"/>
      <c r="K116" s="160" t="s">
        <v>552</v>
      </c>
      <c r="L116" s="160"/>
      <c r="M116" s="160"/>
      <c r="N116" s="160"/>
      <c r="O116" s="160"/>
      <c r="P116" s="231"/>
      <c r="Q116" s="238" t="s">
        <v>797</v>
      </c>
    </row>
    <row r="117" spans="1:17" s="232" customFormat="1" ht="31.5" x14ac:dyDescent="0.25">
      <c r="A117" s="80">
        <v>17</v>
      </c>
      <c r="B117" s="230" t="s">
        <v>798</v>
      </c>
      <c r="C117" s="153">
        <v>0.76</v>
      </c>
      <c r="D117" s="154">
        <f t="shared" si="7"/>
        <v>0.76</v>
      </c>
      <c r="E117" s="154"/>
      <c r="F117" s="156" t="s">
        <v>549</v>
      </c>
      <c r="G117" s="154"/>
      <c r="H117" s="157" t="s">
        <v>598</v>
      </c>
      <c r="I117" s="78" t="s">
        <v>774</v>
      </c>
      <c r="J117" s="159"/>
      <c r="K117" s="160" t="s">
        <v>552</v>
      </c>
      <c r="L117" s="160"/>
      <c r="M117" s="160"/>
      <c r="N117" s="160"/>
      <c r="O117" s="160"/>
      <c r="P117" s="231"/>
      <c r="Q117" s="238" t="s">
        <v>781</v>
      </c>
    </row>
    <row r="118" spans="1:17" s="232" customFormat="1" ht="31.5" x14ac:dyDescent="0.25">
      <c r="A118" s="80">
        <v>18</v>
      </c>
      <c r="B118" s="230" t="s">
        <v>799</v>
      </c>
      <c r="C118" s="153">
        <v>0.65</v>
      </c>
      <c r="D118" s="154">
        <f t="shared" si="7"/>
        <v>0.65</v>
      </c>
      <c r="E118" s="154"/>
      <c r="F118" s="156" t="s">
        <v>549</v>
      </c>
      <c r="G118" s="154"/>
      <c r="H118" s="157" t="s">
        <v>586</v>
      </c>
      <c r="I118" s="78" t="s">
        <v>774</v>
      </c>
      <c r="J118" s="159"/>
      <c r="K118" s="160" t="s">
        <v>552</v>
      </c>
      <c r="L118" s="160"/>
      <c r="M118" s="160"/>
      <c r="N118" s="160"/>
      <c r="O118" s="160"/>
      <c r="P118" s="231"/>
      <c r="Q118" s="238" t="s">
        <v>800</v>
      </c>
    </row>
    <row r="119" spans="1:17" s="232" customFormat="1" ht="31.5" x14ac:dyDescent="0.25">
      <c r="A119" s="80">
        <v>19</v>
      </c>
      <c r="B119" s="230" t="s">
        <v>801</v>
      </c>
      <c r="C119" s="153">
        <v>0.2</v>
      </c>
      <c r="D119" s="154">
        <f t="shared" si="7"/>
        <v>0.2</v>
      </c>
      <c r="E119" s="154"/>
      <c r="F119" s="156" t="s">
        <v>549</v>
      </c>
      <c r="G119" s="154"/>
      <c r="H119" s="157" t="s">
        <v>614</v>
      </c>
      <c r="I119" s="78" t="s">
        <v>774</v>
      </c>
      <c r="J119" s="159"/>
      <c r="K119" s="160" t="s">
        <v>552</v>
      </c>
      <c r="L119" s="160"/>
      <c r="M119" s="160"/>
      <c r="N119" s="160"/>
      <c r="O119" s="160"/>
      <c r="P119" s="231"/>
      <c r="Q119" s="238" t="s">
        <v>781</v>
      </c>
    </row>
    <row r="120" spans="1:17" s="232" customFormat="1" ht="31.5" x14ac:dyDescent="0.25">
      <c r="A120" s="80">
        <v>20</v>
      </c>
      <c r="B120" s="78" t="s">
        <v>802</v>
      </c>
      <c r="C120" s="153">
        <v>0.54</v>
      </c>
      <c r="D120" s="154">
        <f t="shared" si="7"/>
        <v>0.54</v>
      </c>
      <c r="E120" s="154"/>
      <c r="F120" s="156" t="s">
        <v>549</v>
      </c>
      <c r="G120" s="154"/>
      <c r="H120" s="157" t="s">
        <v>568</v>
      </c>
      <c r="I120" s="78" t="s">
        <v>774</v>
      </c>
      <c r="J120" s="159"/>
      <c r="K120" s="160" t="s">
        <v>552</v>
      </c>
      <c r="L120" s="160"/>
      <c r="M120" s="160"/>
      <c r="N120" s="160"/>
      <c r="O120" s="160"/>
      <c r="P120" s="212"/>
      <c r="Q120" s="238" t="s">
        <v>781</v>
      </c>
    </row>
    <row r="121" spans="1:17" s="232" customFormat="1" ht="31.5" x14ac:dyDescent="0.25">
      <c r="A121" s="80">
        <v>21</v>
      </c>
      <c r="B121" s="78" t="s">
        <v>803</v>
      </c>
      <c r="C121" s="153">
        <v>0.32</v>
      </c>
      <c r="D121" s="154">
        <f t="shared" si="7"/>
        <v>0.32</v>
      </c>
      <c r="E121" s="154"/>
      <c r="F121" s="156" t="s">
        <v>549</v>
      </c>
      <c r="G121" s="154"/>
      <c r="H121" s="157" t="s">
        <v>568</v>
      </c>
      <c r="I121" s="78" t="s">
        <v>774</v>
      </c>
      <c r="J121" s="159"/>
      <c r="K121" s="160" t="s">
        <v>552</v>
      </c>
      <c r="L121" s="160"/>
      <c r="M121" s="160"/>
      <c r="N121" s="160"/>
      <c r="O121" s="160"/>
      <c r="P121" s="212"/>
      <c r="Q121" s="238" t="s">
        <v>804</v>
      </c>
    </row>
    <row r="122" spans="1:17" s="232" customFormat="1" ht="31.5" x14ac:dyDescent="0.25">
      <c r="A122" s="80">
        <v>22</v>
      </c>
      <c r="B122" s="78" t="s">
        <v>805</v>
      </c>
      <c r="C122" s="153">
        <v>0.23</v>
      </c>
      <c r="D122" s="154">
        <f t="shared" si="7"/>
        <v>0.23</v>
      </c>
      <c r="E122" s="154"/>
      <c r="F122" s="156" t="s">
        <v>549</v>
      </c>
      <c r="G122" s="154"/>
      <c r="H122" s="157" t="s">
        <v>28</v>
      </c>
      <c r="I122" s="78" t="s">
        <v>774</v>
      </c>
      <c r="J122" s="159"/>
      <c r="K122" s="160" t="s">
        <v>552</v>
      </c>
      <c r="L122" s="160"/>
      <c r="M122" s="160"/>
      <c r="N122" s="160"/>
      <c r="O122" s="160"/>
      <c r="P122" s="212"/>
      <c r="Q122" s="238" t="s">
        <v>806</v>
      </c>
    </row>
    <row r="123" spans="1:17" s="232" customFormat="1" ht="31.5" x14ac:dyDescent="0.25">
      <c r="A123" s="80">
        <v>23</v>
      </c>
      <c r="B123" s="78" t="s">
        <v>807</v>
      </c>
      <c r="C123" s="153">
        <v>0.14000000000000001</v>
      </c>
      <c r="D123" s="154">
        <f t="shared" si="7"/>
        <v>0.14000000000000001</v>
      </c>
      <c r="E123" s="154"/>
      <c r="F123" s="156" t="s">
        <v>549</v>
      </c>
      <c r="G123" s="154"/>
      <c r="H123" s="157" t="s">
        <v>568</v>
      </c>
      <c r="I123" s="78" t="s">
        <v>774</v>
      </c>
      <c r="J123" s="159"/>
      <c r="K123" s="160" t="s">
        <v>552</v>
      </c>
      <c r="L123" s="160"/>
      <c r="M123" s="160"/>
      <c r="N123" s="160"/>
      <c r="O123" s="160"/>
      <c r="P123" s="212"/>
      <c r="Q123" s="238" t="s">
        <v>804</v>
      </c>
    </row>
    <row r="124" spans="1:17" s="232" customFormat="1" ht="31.5" x14ac:dyDescent="0.25">
      <c r="A124" s="80">
        <v>24</v>
      </c>
      <c r="B124" s="78" t="s">
        <v>808</v>
      </c>
      <c r="C124" s="153">
        <v>0.28000000000000003</v>
      </c>
      <c r="D124" s="154">
        <f t="shared" si="7"/>
        <v>0.28000000000000003</v>
      </c>
      <c r="E124" s="154"/>
      <c r="F124" s="156" t="s">
        <v>549</v>
      </c>
      <c r="G124" s="154"/>
      <c r="H124" s="157" t="s">
        <v>568</v>
      </c>
      <c r="I124" s="78" t="s">
        <v>774</v>
      </c>
      <c r="J124" s="159"/>
      <c r="K124" s="160" t="s">
        <v>552</v>
      </c>
      <c r="L124" s="160"/>
      <c r="M124" s="160"/>
      <c r="N124" s="160"/>
      <c r="O124" s="160"/>
      <c r="P124" s="212"/>
      <c r="Q124" s="238" t="s">
        <v>804</v>
      </c>
    </row>
    <row r="125" spans="1:17" s="232" customFormat="1" ht="31.5" x14ac:dyDescent="0.25">
      <c r="A125" s="80">
        <v>25</v>
      </c>
      <c r="B125" s="78" t="s">
        <v>809</v>
      </c>
      <c r="C125" s="153">
        <v>0.13</v>
      </c>
      <c r="D125" s="154">
        <f t="shared" si="7"/>
        <v>0.13</v>
      </c>
      <c r="E125" s="154"/>
      <c r="F125" s="156" t="s">
        <v>549</v>
      </c>
      <c r="G125" s="154"/>
      <c r="H125" s="157" t="s">
        <v>568</v>
      </c>
      <c r="I125" s="78" t="s">
        <v>774</v>
      </c>
      <c r="J125" s="159"/>
      <c r="K125" s="160" t="s">
        <v>552</v>
      </c>
      <c r="L125" s="160"/>
      <c r="M125" s="160"/>
      <c r="N125" s="160"/>
      <c r="O125" s="160"/>
      <c r="P125" s="212"/>
      <c r="Q125" s="238" t="s">
        <v>810</v>
      </c>
    </row>
    <row r="126" spans="1:17" s="236" customFormat="1" ht="31.5" x14ac:dyDescent="0.25">
      <c r="A126" s="80">
        <v>26</v>
      </c>
      <c r="B126" s="230" t="s">
        <v>811</v>
      </c>
      <c r="C126" s="233">
        <v>0.05</v>
      </c>
      <c r="D126" s="154">
        <f t="shared" si="7"/>
        <v>0.05</v>
      </c>
      <c r="E126" s="234"/>
      <c r="F126" s="156" t="s">
        <v>549</v>
      </c>
      <c r="G126" s="234"/>
      <c r="H126" s="157" t="s">
        <v>137</v>
      </c>
      <c r="I126" s="78" t="s">
        <v>774</v>
      </c>
      <c r="J126" s="159"/>
      <c r="K126" s="160" t="s">
        <v>552</v>
      </c>
      <c r="L126" s="160"/>
      <c r="M126" s="160"/>
      <c r="N126" s="160"/>
      <c r="O126" s="160"/>
      <c r="P126" s="231"/>
      <c r="Q126" s="238" t="s">
        <v>812</v>
      </c>
    </row>
    <row r="127" spans="1:17" s="236" customFormat="1" ht="31.5" x14ac:dyDescent="0.25">
      <c r="A127" s="80">
        <v>27</v>
      </c>
      <c r="B127" s="230" t="s">
        <v>813</v>
      </c>
      <c r="C127" s="153">
        <v>0.2</v>
      </c>
      <c r="D127" s="154">
        <f t="shared" si="7"/>
        <v>0.2</v>
      </c>
      <c r="E127" s="154"/>
      <c r="F127" s="156" t="s">
        <v>549</v>
      </c>
      <c r="G127" s="154"/>
      <c r="H127" s="157" t="s">
        <v>814</v>
      </c>
      <c r="I127" s="78" t="s">
        <v>774</v>
      </c>
      <c r="J127" s="159"/>
      <c r="K127" s="160" t="s">
        <v>552</v>
      </c>
      <c r="L127" s="160"/>
      <c r="M127" s="160"/>
      <c r="N127" s="160"/>
      <c r="O127" s="160"/>
      <c r="P127" s="231"/>
      <c r="Q127" s="238" t="s">
        <v>815</v>
      </c>
    </row>
    <row r="128" spans="1:17" s="236" customFormat="1" ht="31.5" x14ac:dyDescent="0.25">
      <c r="A128" s="80">
        <v>28</v>
      </c>
      <c r="B128" s="230" t="s">
        <v>816</v>
      </c>
      <c r="C128" s="153">
        <v>0.15</v>
      </c>
      <c r="D128" s="154">
        <f t="shared" si="7"/>
        <v>0.15</v>
      </c>
      <c r="E128" s="154"/>
      <c r="F128" s="156" t="s">
        <v>549</v>
      </c>
      <c r="G128" s="154"/>
      <c r="H128" s="157" t="s">
        <v>817</v>
      </c>
      <c r="I128" s="78" t="s">
        <v>774</v>
      </c>
      <c r="J128" s="159"/>
      <c r="K128" s="160" t="s">
        <v>552</v>
      </c>
      <c r="L128" s="160"/>
      <c r="M128" s="160"/>
      <c r="N128" s="160"/>
      <c r="O128" s="160"/>
      <c r="P128" s="231"/>
      <c r="Q128" s="238" t="s">
        <v>818</v>
      </c>
    </row>
    <row r="129" spans="1:18" s="236" customFormat="1" ht="47.25" x14ac:dyDescent="0.25">
      <c r="A129" s="80">
        <v>29</v>
      </c>
      <c r="B129" s="230" t="s">
        <v>819</v>
      </c>
      <c r="C129" s="153">
        <v>0.2</v>
      </c>
      <c r="D129" s="154">
        <f t="shared" si="7"/>
        <v>0.2</v>
      </c>
      <c r="E129" s="154"/>
      <c r="F129" s="156" t="s">
        <v>549</v>
      </c>
      <c r="G129" s="154"/>
      <c r="H129" s="157" t="s">
        <v>820</v>
      </c>
      <c r="I129" s="78" t="s">
        <v>774</v>
      </c>
      <c r="J129" s="159"/>
      <c r="K129" s="160" t="s">
        <v>552</v>
      </c>
      <c r="L129" s="160"/>
      <c r="M129" s="160"/>
      <c r="N129" s="160"/>
      <c r="O129" s="160"/>
      <c r="P129" s="231"/>
      <c r="Q129" s="238" t="s">
        <v>821</v>
      </c>
    </row>
    <row r="130" spans="1:18" s="236" customFormat="1" ht="31.5" x14ac:dyDescent="0.25">
      <c r="A130" s="80">
        <v>30</v>
      </c>
      <c r="B130" s="78" t="s">
        <v>822</v>
      </c>
      <c r="C130" s="174">
        <v>0.8</v>
      </c>
      <c r="D130" s="154">
        <f t="shared" si="7"/>
        <v>0.8</v>
      </c>
      <c r="E130" s="178"/>
      <c r="F130" s="156" t="s">
        <v>549</v>
      </c>
      <c r="G130" s="178"/>
      <c r="H130" s="157" t="s">
        <v>30</v>
      </c>
      <c r="I130" s="78" t="s">
        <v>774</v>
      </c>
      <c r="J130" s="159"/>
      <c r="K130" s="160" t="s">
        <v>552</v>
      </c>
      <c r="L130" s="160" t="s">
        <v>737</v>
      </c>
      <c r="M130" s="160"/>
      <c r="N130" s="160"/>
      <c r="O130" s="160"/>
      <c r="P130" s="212"/>
      <c r="Q130" s="216" t="s">
        <v>823</v>
      </c>
    </row>
    <row r="131" spans="1:18" s="236" customFormat="1" ht="31.5" x14ac:dyDescent="0.25">
      <c r="A131" s="80">
        <v>31</v>
      </c>
      <c r="B131" s="230" t="s">
        <v>824</v>
      </c>
      <c r="C131" s="153">
        <v>0.2</v>
      </c>
      <c r="D131" s="154">
        <f t="shared" si="7"/>
        <v>0.2</v>
      </c>
      <c r="E131" s="154"/>
      <c r="F131" s="156" t="s">
        <v>549</v>
      </c>
      <c r="G131" s="154"/>
      <c r="H131" s="157" t="s">
        <v>30</v>
      </c>
      <c r="I131" s="78" t="s">
        <v>774</v>
      </c>
      <c r="J131" s="159"/>
      <c r="K131" s="160" t="s">
        <v>552</v>
      </c>
      <c r="L131" s="160"/>
      <c r="M131" s="160"/>
      <c r="N131" s="160"/>
      <c r="O131" s="160"/>
      <c r="P131" s="231"/>
      <c r="Q131" s="238" t="s">
        <v>825</v>
      </c>
    </row>
    <row r="132" spans="1:18" s="236" customFormat="1" ht="31.5" x14ac:dyDescent="0.25">
      <c r="A132" s="80">
        <v>33</v>
      </c>
      <c r="B132" s="230" t="s">
        <v>656</v>
      </c>
      <c r="C132" s="153">
        <v>51.82</v>
      </c>
      <c r="D132" s="154">
        <f>C132</f>
        <v>51.82</v>
      </c>
      <c r="E132" s="154"/>
      <c r="F132" s="156" t="s">
        <v>549</v>
      </c>
      <c r="G132" s="154"/>
      <c r="H132" s="157" t="s">
        <v>35</v>
      </c>
      <c r="I132" s="78" t="s">
        <v>774</v>
      </c>
      <c r="J132" s="159" t="s">
        <v>552</v>
      </c>
      <c r="K132" s="160"/>
      <c r="L132" s="160" t="s">
        <v>737</v>
      </c>
      <c r="M132" s="160"/>
      <c r="N132" s="160"/>
      <c r="O132" s="160"/>
      <c r="P132" s="231"/>
      <c r="Q132" s="238" t="s">
        <v>826</v>
      </c>
    </row>
    <row r="133" spans="1:18" s="236" customFormat="1" ht="33.75" x14ac:dyDescent="0.25">
      <c r="A133" s="80">
        <v>34</v>
      </c>
      <c r="B133" s="230" t="s">
        <v>255</v>
      </c>
      <c r="C133" s="153">
        <v>14.15</v>
      </c>
      <c r="D133" s="154"/>
      <c r="E133" s="154" t="str">
        <f>L133</f>
        <v>x</v>
      </c>
      <c r="F133" s="237"/>
      <c r="G133" s="154"/>
      <c r="H133" s="157" t="s">
        <v>592</v>
      </c>
      <c r="I133" s="78" t="s">
        <v>774</v>
      </c>
      <c r="J133" s="159"/>
      <c r="K133" s="160"/>
      <c r="L133" s="160" t="s">
        <v>552</v>
      </c>
      <c r="M133" s="160"/>
      <c r="N133" s="160"/>
      <c r="O133" s="160"/>
      <c r="P133" s="231"/>
      <c r="Q133" s="238" t="s">
        <v>827</v>
      </c>
      <c r="R133" s="236">
        <v>1</v>
      </c>
    </row>
    <row r="134" spans="1:18" s="236" customFormat="1" ht="31.5" x14ac:dyDescent="0.25">
      <c r="A134" s="80">
        <v>35</v>
      </c>
      <c r="B134" s="230" t="s">
        <v>828</v>
      </c>
      <c r="C134" s="153">
        <v>0.09</v>
      </c>
      <c r="D134" s="154">
        <f>C134</f>
        <v>0.09</v>
      </c>
      <c r="E134" s="154"/>
      <c r="F134" s="156" t="s">
        <v>549</v>
      </c>
      <c r="G134" s="154"/>
      <c r="H134" s="157" t="s">
        <v>578</v>
      </c>
      <c r="I134" s="78" t="s">
        <v>774</v>
      </c>
      <c r="J134" s="159"/>
      <c r="K134" s="160" t="s">
        <v>552</v>
      </c>
      <c r="L134" s="160"/>
      <c r="M134" s="160"/>
      <c r="N134" s="160"/>
      <c r="O134" s="160"/>
      <c r="P134" s="231"/>
      <c r="Q134" s="427" t="s">
        <v>829</v>
      </c>
    </row>
    <row r="135" spans="1:18" s="236" customFormat="1" ht="31.5" x14ac:dyDescent="0.25">
      <c r="A135" s="80">
        <v>36</v>
      </c>
      <c r="B135" s="230" t="s">
        <v>830</v>
      </c>
      <c r="C135" s="153">
        <v>0.14000000000000001</v>
      </c>
      <c r="D135" s="154">
        <f>C135</f>
        <v>0.14000000000000001</v>
      </c>
      <c r="E135" s="154"/>
      <c r="F135" s="156" t="s">
        <v>549</v>
      </c>
      <c r="G135" s="154"/>
      <c r="H135" s="157" t="s">
        <v>590</v>
      </c>
      <c r="I135" s="78" t="s">
        <v>774</v>
      </c>
      <c r="J135" s="159"/>
      <c r="K135" s="160" t="s">
        <v>552</v>
      </c>
      <c r="L135" s="160"/>
      <c r="M135" s="160"/>
      <c r="N135" s="160"/>
      <c r="O135" s="160"/>
      <c r="P135" s="231"/>
      <c r="Q135" s="427"/>
    </row>
    <row r="136" spans="1:18" s="126" customFormat="1" ht="31.5" x14ac:dyDescent="0.25">
      <c r="A136" s="80">
        <v>37</v>
      </c>
      <c r="B136" s="78" t="s">
        <v>831</v>
      </c>
      <c r="C136" s="153">
        <v>0.94540000000000002</v>
      </c>
      <c r="D136" s="154">
        <f>C136</f>
        <v>0.94540000000000002</v>
      </c>
      <c r="E136" s="154"/>
      <c r="F136" s="156" t="s">
        <v>549</v>
      </c>
      <c r="G136" s="154"/>
      <c r="H136" s="157" t="s">
        <v>96</v>
      </c>
      <c r="I136" s="78" t="s">
        <v>774</v>
      </c>
      <c r="J136" s="167"/>
      <c r="K136" s="168" t="s">
        <v>552</v>
      </c>
      <c r="L136" s="168"/>
      <c r="M136" s="168"/>
      <c r="N136" s="168"/>
      <c r="O136" s="168"/>
      <c r="P136" s="215"/>
      <c r="Q136" s="216" t="s">
        <v>832</v>
      </c>
    </row>
    <row r="137" spans="1:18" s="126" customFormat="1" ht="31.5" x14ac:dyDescent="0.25">
      <c r="A137" s="80">
        <v>38</v>
      </c>
      <c r="B137" s="78" t="s">
        <v>833</v>
      </c>
      <c r="C137" s="153">
        <v>2.19</v>
      </c>
      <c r="D137" s="154"/>
      <c r="E137" s="154" t="str">
        <f>L137</f>
        <v>x</v>
      </c>
      <c r="F137" s="237"/>
      <c r="G137" s="154"/>
      <c r="H137" s="157" t="s">
        <v>583</v>
      </c>
      <c r="I137" s="78" t="s">
        <v>774</v>
      </c>
      <c r="J137" s="167"/>
      <c r="K137" s="168"/>
      <c r="L137" s="168" t="s">
        <v>552</v>
      </c>
      <c r="M137" s="168"/>
      <c r="N137" s="168"/>
      <c r="O137" s="168"/>
      <c r="P137" s="215"/>
      <c r="Q137" s="216" t="s">
        <v>834</v>
      </c>
      <c r="R137" s="164"/>
    </row>
    <row r="138" spans="1:18" s="130" customFormat="1" ht="15.75" x14ac:dyDescent="0.25">
      <c r="A138" s="144" t="s">
        <v>835</v>
      </c>
      <c r="B138" s="150" t="s">
        <v>836</v>
      </c>
      <c r="C138" s="146">
        <f>SUM(C139:C145)</f>
        <v>66.56</v>
      </c>
      <c r="D138" s="146">
        <f>SUM(D139:D145)</f>
        <v>1.02</v>
      </c>
      <c r="E138" s="239"/>
      <c r="F138" s="240"/>
      <c r="G138" s="239"/>
      <c r="H138" s="157"/>
      <c r="I138" s="214"/>
      <c r="J138" s="149"/>
      <c r="K138" s="144"/>
      <c r="L138" s="150"/>
      <c r="M138" s="150"/>
      <c r="N138" s="150"/>
      <c r="O138" s="150"/>
      <c r="P138" s="241"/>
      <c r="Q138" s="152"/>
      <c r="R138" s="242"/>
    </row>
    <row r="139" spans="1:18" s="245" customFormat="1" ht="31.5" x14ac:dyDescent="0.25">
      <c r="A139" s="243">
        <v>1</v>
      </c>
      <c r="B139" s="78" t="s">
        <v>837</v>
      </c>
      <c r="C139" s="174">
        <v>0.4</v>
      </c>
      <c r="D139" s="178"/>
      <c r="E139" s="178"/>
      <c r="F139" s="214"/>
      <c r="G139" s="178" t="str">
        <f>N139</f>
        <v>x</v>
      </c>
      <c r="H139" s="157" t="s">
        <v>12</v>
      </c>
      <c r="I139" s="78" t="s">
        <v>838</v>
      </c>
      <c r="J139" s="244"/>
      <c r="K139" s="161" t="s">
        <v>839</v>
      </c>
      <c r="L139" s="161"/>
      <c r="M139" s="161"/>
      <c r="N139" s="160" t="s">
        <v>552</v>
      </c>
      <c r="O139" s="160"/>
      <c r="P139" s="215"/>
      <c r="Q139" s="216" t="s">
        <v>840</v>
      </c>
    </row>
    <row r="140" spans="1:18" s="245" customFormat="1" ht="33.75" x14ac:dyDescent="0.25">
      <c r="A140" s="243">
        <v>2</v>
      </c>
      <c r="B140" s="78" t="s">
        <v>841</v>
      </c>
      <c r="C140" s="174">
        <v>0.3</v>
      </c>
      <c r="D140" s="178"/>
      <c r="E140" s="178"/>
      <c r="F140" s="214"/>
      <c r="G140" s="178" t="str">
        <f>O140</f>
        <v>x</v>
      </c>
      <c r="H140" s="157" t="s">
        <v>22</v>
      </c>
      <c r="I140" s="78" t="s">
        <v>838</v>
      </c>
      <c r="J140" s="244"/>
      <c r="K140" s="161"/>
      <c r="L140" s="161"/>
      <c r="M140" s="161"/>
      <c r="N140" s="160"/>
      <c r="O140" s="160" t="s">
        <v>552</v>
      </c>
      <c r="P140" s="215"/>
      <c r="Q140" s="216" t="s">
        <v>842</v>
      </c>
    </row>
    <row r="141" spans="1:18" s="245" customFormat="1" ht="31.5" x14ac:dyDescent="0.25">
      <c r="A141" s="243">
        <v>3</v>
      </c>
      <c r="B141" s="78" t="s">
        <v>843</v>
      </c>
      <c r="C141" s="174">
        <v>0.15</v>
      </c>
      <c r="D141" s="154">
        <f>C141</f>
        <v>0.15</v>
      </c>
      <c r="E141" s="178"/>
      <c r="F141" s="156" t="s">
        <v>549</v>
      </c>
      <c r="G141" s="178"/>
      <c r="H141" s="157" t="s">
        <v>184</v>
      </c>
      <c r="I141" s="78" t="s">
        <v>838</v>
      </c>
      <c r="J141" s="244"/>
      <c r="K141" s="161" t="s">
        <v>552</v>
      </c>
      <c r="L141" s="161"/>
      <c r="M141" s="161"/>
      <c r="N141" s="160"/>
      <c r="O141" s="160"/>
      <c r="P141" s="215"/>
      <c r="Q141" s="216" t="s">
        <v>844</v>
      </c>
    </row>
    <row r="142" spans="1:18" s="245" customFormat="1" ht="31.5" x14ac:dyDescent="0.25">
      <c r="A142" s="243">
        <v>4</v>
      </c>
      <c r="B142" s="78" t="s">
        <v>845</v>
      </c>
      <c r="C142" s="174">
        <v>0.7</v>
      </c>
      <c r="D142" s="154">
        <f>C142</f>
        <v>0.7</v>
      </c>
      <c r="E142" s="178"/>
      <c r="F142" s="156" t="s">
        <v>549</v>
      </c>
      <c r="G142" s="178"/>
      <c r="H142" s="157" t="s">
        <v>28</v>
      </c>
      <c r="I142" s="78" t="s">
        <v>838</v>
      </c>
      <c r="J142" s="244"/>
      <c r="K142" s="161" t="s">
        <v>552</v>
      </c>
      <c r="M142" s="161"/>
      <c r="N142" s="160"/>
      <c r="O142" s="160"/>
      <c r="P142" s="212"/>
      <c r="Q142" s="216" t="s">
        <v>846</v>
      </c>
    </row>
    <row r="143" spans="1:18" s="245" customFormat="1" ht="31.5" x14ac:dyDescent="0.25">
      <c r="A143" s="243">
        <v>5</v>
      </c>
      <c r="B143" s="78" t="s">
        <v>847</v>
      </c>
      <c r="C143" s="174">
        <v>7.0000000000000007E-2</v>
      </c>
      <c r="D143" s="154">
        <f>C143</f>
        <v>7.0000000000000007E-2</v>
      </c>
      <c r="E143" s="178"/>
      <c r="F143" s="156" t="s">
        <v>549</v>
      </c>
      <c r="G143" s="178"/>
      <c r="H143" s="157" t="s">
        <v>222</v>
      </c>
      <c r="I143" s="78" t="s">
        <v>838</v>
      </c>
      <c r="J143" s="244" t="s">
        <v>552</v>
      </c>
      <c r="K143" s="161"/>
      <c r="L143" s="161"/>
      <c r="M143" s="161"/>
      <c r="N143" s="160"/>
      <c r="O143" s="160"/>
      <c r="P143" s="215"/>
      <c r="Q143" s="216" t="s">
        <v>848</v>
      </c>
    </row>
    <row r="144" spans="1:18" s="245" customFormat="1" ht="31.5" x14ac:dyDescent="0.25">
      <c r="A144" s="243">
        <v>6</v>
      </c>
      <c r="B144" s="230" t="s">
        <v>849</v>
      </c>
      <c r="C144" s="174">
        <v>0.1</v>
      </c>
      <c r="D144" s="154">
        <f>C144</f>
        <v>0.1</v>
      </c>
      <c r="E144" s="178"/>
      <c r="F144" s="156" t="s">
        <v>549</v>
      </c>
      <c r="G144" s="178"/>
      <c r="H144" s="157" t="s">
        <v>39</v>
      </c>
      <c r="I144" s="78" t="s">
        <v>838</v>
      </c>
      <c r="J144" s="244"/>
      <c r="K144" s="161" t="s">
        <v>552</v>
      </c>
      <c r="L144" s="161"/>
      <c r="M144" s="161"/>
      <c r="N144" s="160"/>
      <c r="O144" s="160"/>
      <c r="P144" s="231"/>
      <c r="Q144" s="216" t="s">
        <v>850</v>
      </c>
    </row>
    <row r="145" spans="1:18" s="245" customFormat="1" ht="31.5" x14ac:dyDescent="0.25">
      <c r="A145" s="243">
        <v>7</v>
      </c>
      <c r="B145" s="78" t="s">
        <v>683</v>
      </c>
      <c r="C145" s="174">
        <v>64.84</v>
      </c>
      <c r="D145" s="178"/>
      <c r="E145" s="178"/>
      <c r="F145" s="214"/>
      <c r="G145" s="178" t="str">
        <f>N145</f>
        <v>x</v>
      </c>
      <c r="H145" s="157" t="s">
        <v>851</v>
      </c>
      <c r="I145" s="78" t="s">
        <v>838</v>
      </c>
      <c r="J145" s="244"/>
      <c r="K145" s="161"/>
      <c r="L145" s="161"/>
      <c r="M145" s="161"/>
      <c r="N145" s="160" t="s">
        <v>552</v>
      </c>
      <c r="O145" s="160"/>
      <c r="P145" s="212"/>
      <c r="Q145" s="246" t="s">
        <v>852</v>
      </c>
    </row>
    <row r="146" spans="1:18" s="254" customFormat="1" ht="31.5" x14ac:dyDescent="0.25">
      <c r="A146" s="243">
        <v>8</v>
      </c>
      <c r="B146" s="247" t="s">
        <v>853</v>
      </c>
      <c r="C146" s="248">
        <v>0.68</v>
      </c>
      <c r="D146" s="154">
        <f t="shared" ref="D146:D155" si="8">C146</f>
        <v>0.68</v>
      </c>
      <c r="E146" s="249"/>
      <c r="F146" s="156" t="s">
        <v>549</v>
      </c>
      <c r="G146" s="249"/>
      <c r="H146" s="157" t="s">
        <v>854</v>
      </c>
      <c r="I146" s="78" t="s">
        <v>855</v>
      </c>
      <c r="J146" s="250"/>
      <c r="K146" s="251" t="s">
        <v>552</v>
      </c>
      <c r="L146" s="251"/>
      <c r="M146" s="252"/>
      <c r="N146" s="252"/>
      <c r="O146" s="252"/>
      <c r="P146" s="253"/>
      <c r="Q146" s="428" t="s">
        <v>856</v>
      </c>
    </row>
    <row r="147" spans="1:18" s="254" customFormat="1" ht="31.5" x14ac:dyDescent="0.25">
      <c r="A147" s="243">
        <v>9</v>
      </c>
      <c r="B147" s="247" t="s">
        <v>857</v>
      </c>
      <c r="C147" s="248">
        <v>0.82</v>
      </c>
      <c r="D147" s="154">
        <f t="shared" si="8"/>
        <v>0.82</v>
      </c>
      <c r="E147" s="249"/>
      <c r="F147" s="156" t="s">
        <v>549</v>
      </c>
      <c r="G147" s="249"/>
      <c r="H147" s="157" t="s">
        <v>854</v>
      </c>
      <c r="I147" s="78" t="s">
        <v>855</v>
      </c>
      <c r="J147" s="250"/>
      <c r="K147" s="251" t="s">
        <v>552</v>
      </c>
      <c r="L147" s="251"/>
      <c r="M147" s="252"/>
      <c r="N147" s="252"/>
      <c r="O147" s="252"/>
      <c r="P147" s="253"/>
      <c r="Q147" s="428"/>
    </row>
    <row r="148" spans="1:18" s="254" customFormat="1" ht="31.5" x14ac:dyDescent="0.25">
      <c r="A148" s="243">
        <v>10</v>
      </c>
      <c r="B148" s="247" t="s">
        <v>858</v>
      </c>
      <c r="C148" s="248">
        <v>0.3</v>
      </c>
      <c r="D148" s="154">
        <f t="shared" si="8"/>
        <v>0.3</v>
      </c>
      <c r="E148" s="249"/>
      <c r="F148" s="156" t="s">
        <v>549</v>
      </c>
      <c r="G148" s="249"/>
      <c r="H148" s="157" t="s">
        <v>854</v>
      </c>
      <c r="I148" s="78" t="s">
        <v>855</v>
      </c>
      <c r="J148" s="250"/>
      <c r="K148" s="251" t="s">
        <v>552</v>
      </c>
      <c r="L148" s="251"/>
      <c r="M148" s="252"/>
      <c r="N148" s="252"/>
      <c r="O148" s="252"/>
      <c r="P148" s="253"/>
      <c r="Q148" s="428"/>
    </row>
    <row r="149" spans="1:18" s="254" customFormat="1" ht="31.5" x14ac:dyDescent="0.25">
      <c r="A149" s="243">
        <v>11</v>
      </c>
      <c r="B149" s="247" t="s">
        <v>859</v>
      </c>
      <c r="C149" s="248">
        <v>0.31</v>
      </c>
      <c r="D149" s="154">
        <f t="shared" si="8"/>
        <v>0.31</v>
      </c>
      <c r="E149" s="249"/>
      <c r="F149" s="156" t="s">
        <v>549</v>
      </c>
      <c r="G149" s="249"/>
      <c r="H149" s="157" t="s">
        <v>854</v>
      </c>
      <c r="I149" s="78" t="s">
        <v>855</v>
      </c>
      <c r="J149" s="250"/>
      <c r="K149" s="251" t="s">
        <v>552</v>
      </c>
      <c r="L149" s="251"/>
      <c r="M149" s="252"/>
      <c r="N149" s="252"/>
      <c r="O149" s="252"/>
      <c r="P149" s="253"/>
      <c r="Q149" s="428"/>
    </row>
    <row r="150" spans="1:18" s="254" customFormat="1" ht="31.5" x14ac:dyDescent="0.25">
      <c r="A150" s="243">
        <v>12</v>
      </c>
      <c r="B150" s="247" t="s">
        <v>860</v>
      </c>
      <c r="C150" s="248">
        <v>0.15</v>
      </c>
      <c r="D150" s="154">
        <f t="shared" si="8"/>
        <v>0.15</v>
      </c>
      <c r="E150" s="249"/>
      <c r="F150" s="156" t="s">
        <v>549</v>
      </c>
      <c r="G150" s="249"/>
      <c r="H150" s="157" t="s">
        <v>861</v>
      </c>
      <c r="I150" s="78" t="s">
        <v>855</v>
      </c>
      <c r="J150" s="250"/>
      <c r="K150" s="251" t="s">
        <v>552</v>
      </c>
      <c r="L150" s="251"/>
      <c r="M150" s="252"/>
      <c r="N150" s="252"/>
      <c r="O150" s="252"/>
      <c r="P150" s="253"/>
      <c r="Q150" s="428"/>
    </row>
    <row r="151" spans="1:18" s="254" customFormat="1" ht="31.5" x14ac:dyDescent="0.25">
      <c r="A151" s="243">
        <v>13</v>
      </c>
      <c r="B151" s="247" t="s">
        <v>862</v>
      </c>
      <c r="C151" s="248">
        <f>1.2</f>
        <v>1.2</v>
      </c>
      <c r="D151" s="154">
        <f t="shared" si="8"/>
        <v>1.2</v>
      </c>
      <c r="E151" s="249"/>
      <c r="F151" s="156" t="s">
        <v>549</v>
      </c>
      <c r="G151" s="249"/>
      <c r="H151" s="157" t="s">
        <v>863</v>
      </c>
      <c r="I151" s="78" t="s">
        <v>855</v>
      </c>
      <c r="J151" s="250"/>
      <c r="K151" s="252" t="s">
        <v>552</v>
      </c>
      <c r="L151" s="251" t="s">
        <v>737</v>
      </c>
      <c r="M151" s="252"/>
      <c r="N151" s="252"/>
      <c r="O151" s="252"/>
      <c r="P151" s="253"/>
      <c r="Q151" s="428"/>
    </row>
    <row r="152" spans="1:18" s="254" customFormat="1" ht="31.5" x14ac:dyDescent="0.25">
      <c r="A152" s="243">
        <v>14</v>
      </c>
      <c r="B152" s="247" t="s">
        <v>864</v>
      </c>
      <c r="C152" s="248">
        <v>0.65</v>
      </c>
      <c r="D152" s="154">
        <f t="shared" si="8"/>
        <v>0.65</v>
      </c>
      <c r="E152" s="249"/>
      <c r="F152" s="156" t="s">
        <v>549</v>
      </c>
      <c r="G152" s="249"/>
      <c r="H152" s="157" t="s">
        <v>854</v>
      </c>
      <c r="I152" s="78" t="s">
        <v>855</v>
      </c>
      <c r="J152" s="250"/>
      <c r="K152" s="251" t="s">
        <v>552</v>
      </c>
      <c r="L152" s="251"/>
      <c r="M152" s="252"/>
      <c r="N152" s="252"/>
      <c r="O152" s="252"/>
      <c r="P152" s="253"/>
      <c r="Q152" s="428"/>
    </row>
    <row r="153" spans="1:18" s="254" customFormat="1" ht="31.5" x14ac:dyDescent="0.25">
      <c r="A153" s="243">
        <v>15</v>
      </c>
      <c r="B153" s="247" t="s">
        <v>865</v>
      </c>
      <c r="C153" s="248">
        <v>0.48</v>
      </c>
      <c r="D153" s="154">
        <f t="shared" si="8"/>
        <v>0.48</v>
      </c>
      <c r="E153" s="249"/>
      <c r="F153" s="156" t="s">
        <v>549</v>
      </c>
      <c r="G153" s="249"/>
      <c r="H153" s="157" t="s">
        <v>568</v>
      </c>
      <c r="I153" s="78" t="s">
        <v>855</v>
      </c>
      <c r="J153" s="250"/>
      <c r="K153" s="251" t="s">
        <v>552</v>
      </c>
      <c r="L153" s="251"/>
      <c r="M153" s="252"/>
      <c r="N153" s="252"/>
      <c r="O153" s="252"/>
      <c r="P153" s="253"/>
      <c r="Q153" s="428"/>
    </row>
    <row r="154" spans="1:18" s="254" customFormat="1" ht="31.5" x14ac:dyDescent="0.25">
      <c r="A154" s="243">
        <v>16</v>
      </c>
      <c r="B154" s="247" t="s">
        <v>866</v>
      </c>
      <c r="C154" s="248">
        <v>0.15</v>
      </c>
      <c r="D154" s="154">
        <f t="shared" si="8"/>
        <v>0.15</v>
      </c>
      <c r="E154" s="249"/>
      <c r="F154" s="156" t="s">
        <v>549</v>
      </c>
      <c r="G154" s="249"/>
      <c r="H154" s="157" t="s">
        <v>867</v>
      </c>
      <c r="I154" s="78" t="s">
        <v>855</v>
      </c>
      <c r="J154" s="250"/>
      <c r="K154" s="252" t="s">
        <v>552</v>
      </c>
      <c r="L154" s="251" t="s">
        <v>737</v>
      </c>
      <c r="M154" s="252"/>
      <c r="N154" s="252"/>
      <c r="O154" s="252"/>
      <c r="P154" s="253"/>
      <c r="Q154" s="428"/>
    </row>
    <row r="155" spans="1:18" s="254" customFormat="1" ht="31.5" x14ac:dyDescent="0.25">
      <c r="A155" s="243">
        <v>17</v>
      </c>
      <c r="B155" s="247" t="s">
        <v>868</v>
      </c>
      <c r="C155" s="248">
        <v>0.15</v>
      </c>
      <c r="D155" s="154">
        <f t="shared" si="8"/>
        <v>0.15</v>
      </c>
      <c r="E155" s="249"/>
      <c r="F155" s="156" t="s">
        <v>549</v>
      </c>
      <c r="G155" s="249"/>
      <c r="H155" s="157" t="s">
        <v>22</v>
      </c>
      <c r="I155" s="78" t="s">
        <v>855</v>
      </c>
      <c r="J155" s="250"/>
      <c r="K155" s="251" t="s">
        <v>552</v>
      </c>
      <c r="L155" s="251"/>
      <c r="M155" s="252"/>
      <c r="N155" s="252"/>
      <c r="O155" s="252"/>
      <c r="P155" s="253"/>
      <c r="Q155" s="428"/>
    </row>
    <row r="156" spans="1:18" s="254" customFormat="1" ht="31.5" x14ac:dyDescent="0.25">
      <c r="A156" s="243">
        <v>18</v>
      </c>
      <c r="B156" s="247" t="s">
        <v>122</v>
      </c>
      <c r="C156" s="248">
        <f>5100/10000</f>
        <v>0.51</v>
      </c>
      <c r="D156" s="249"/>
      <c r="E156" s="249" t="str">
        <f>L156</f>
        <v>x</v>
      </c>
      <c r="F156" s="255"/>
      <c r="G156" s="249"/>
      <c r="H156" s="157" t="s">
        <v>22</v>
      </c>
      <c r="I156" s="78" t="s">
        <v>855</v>
      </c>
      <c r="J156" s="250"/>
      <c r="K156" s="252"/>
      <c r="L156" s="251" t="s">
        <v>552</v>
      </c>
      <c r="M156" s="252"/>
      <c r="N156" s="252"/>
      <c r="O156" s="252"/>
      <c r="P156" s="253"/>
      <c r="Q156" s="428"/>
      <c r="R156" s="254">
        <v>1</v>
      </c>
    </row>
    <row r="157" spans="1:18" s="254" customFormat="1" ht="31.5" x14ac:dyDescent="0.25">
      <c r="A157" s="243">
        <v>19</v>
      </c>
      <c r="B157" s="247" t="s">
        <v>669</v>
      </c>
      <c r="C157" s="248">
        <f>45000/10000</f>
        <v>4.5</v>
      </c>
      <c r="D157" s="249"/>
      <c r="E157" s="249" t="s">
        <v>552</v>
      </c>
      <c r="F157" s="255" t="s">
        <v>869</v>
      </c>
      <c r="G157" s="249"/>
      <c r="H157" s="157" t="s">
        <v>336</v>
      </c>
      <c r="I157" s="78" t="s">
        <v>855</v>
      </c>
      <c r="J157" s="250"/>
      <c r="K157" s="252"/>
      <c r="L157" s="251"/>
      <c r="M157" s="252"/>
      <c r="N157" s="252"/>
      <c r="O157" s="252" t="s">
        <v>552</v>
      </c>
      <c r="P157" s="253"/>
      <c r="Q157" s="428"/>
    </row>
    <row r="158" spans="1:18" s="254" customFormat="1" ht="33.75" x14ac:dyDescent="0.25">
      <c r="A158" s="243">
        <v>20</v>
      </c>
      <c r="B158" s="247" t="s">
        <v>870</v>
      </c>
      <c r="C158" s="248">
        <v>0.5</v>
      </c>
      <c r="D158" s="154">
        <f>C158</f>
        <v>0.5</v>
      </c>
      <c r="E158" s="249"/>
      <c r="F158" s="156" t="s">
        <v>549</v>
      </c>
      <c r="G158" s="249"/>
      <c r="H158" s="157" t="s">
        <v>614</v>
      </c>
      <c r="I158" s="78" t="s">
        <v>855</v>
      </c>
      <c r="J158" s="250"/>
      <c r="K158" s="251" t="s">
        <v>552</v>
      </c>
      <c r="L158" s="251"/>
      <c r="M158" s="252"/>
      <c r="N158" s="252"/>
      <c r="O158" s="252"/>
      <c r="P158" s="253"/>
      <c r="Q158" s="256" t="s">
        <v>871</v>
      </c>
    </row>
    <row r="159" spans="1:18" s="254" customFormat="1" ht="31.5" x14ac:dyDescent="0.25">
      <c r="A159" s="243">
        <v>21</v>
      </c>
      <c r="B159" s="247" t="s">
        <v>872</v>
      </c>
      <c r="C159" s="248">
        <v>1.5</v>
      </c>
      <c r="D159" s="154">
        <f>C159</f>
        <v>1.5</v>
      </c>
      <c r="E159" s="249"/>
      <c r="F159" s="156" t="s">
        <v>549</v>
      </c>
      <c r="G159" s="249"/>
      <c r="H159" s="157" t="s">
        <v>873</v>
      </c>
      <c r="I159" s="78" t="s">
        <v>855</v>
      </c>
      <c r="J159" s="250"/>
      <c r="K159" s="251" t="s">
        <v>552</v>
      </c>
      <c r="L159" s="251"/>
      <c r="M159" s="252"/>
      <c r="N159" s="252"/>
      <c r="O159" s="252"/>
      <c r="P159" s="253"/>
      <c r="Q159" s="428" t="s">
        <v>874</v>
      </c>
    </row>
    <row r="160" spans="1:18" s="254" customFormat="1" ht="31.5" x14ac:dyDescent="0.25">
      <c r="A160" s="243">
        <v>22</v>
      </c>
      <c r="B160" s="247" t="s">
        <v>875</v>
      </c>
      <c r="C160" s="248">
        <f>2500*2/10000</f>
        <v>0.5</v>
      </c>
      <c r="D160" s="154">
        <f>C160</f>
        <v>0.5</v>
      </c>
      <c r="E160" s="249"/>
      <c r="F160" s="156" t="s">
        <v>549</v>
      </c>
      <c r="G160" s="249"/>
      <c r="H160" s="157" t="s">
        <v>876</v>
      </c>
      <c r="I160" s="78" t="s">
        <v>855</v>
      </c>
      <c r="J160" s="250"/>
      <c r="K160" s="251" t="s">
        <v>552</v>
      </c>
      <c r="L160" s="251"/>
      <c r="M160" s="252"/>
      <c r="N160" s="252"/>
      <c r="O160" s="252"/>
      <c r="P160" s="253"/>
      <c r="Q160" s="428"/>
    </row>
    <row r="161" spans="1:18" s="254" customFormat="1" ht="31.5" x14ac:dyDescent="0.25">
      <c r="A161" s="243">
        <v>23</v>
      </c>
      <c r="B161" s="247" t="s">
        <v>877</v>
      </c>
      <c r="C161" s="248">
        <v>0.71</v>
      </c>
      <c r="D161" s="154">
        <f>C161</f>
        <v>0.71</v>
      </c>
      <c r="E161" s="249"/>
      <c r="F161" s="156" t="s">
        <v>549</v>
      </c>
      <c r="G161" s="249"/>
      <c r="H161" s="157" t="s">
        <v>878</v>
      </c>
      <c r="I161" s="78" t="s">
        <v>855</v>
      </c>
      <c r="J161" s="250"/>
      <c r="K161" s="251" t="s">
        <v>552</v>
      </c>
      <c r="L161" s="251"/>
      <c r="M161" s="252"/>
      <c r="N161" s="252"/>
      <c r="O161" s="252"/>
      <c r="P161" s="253"/>
      <c r="Q161" s="428"/>
    </row>
    <row r="162" spans="1:18" s="254" customFormat="1" ht="31.5" x14ac:dyDescent="0.25">
      <c r="A162" s="243">
        <v>24</v>
      </c>
      <c r="B162" s="247" t="s">
        <v>879</v>
      </c>
      <c r="C162" s="248">
        <v>3</v>
      </c>
      <c r="D162" s="154">
        <f>C162</f>
        <v>3</v>
      </c>
      <c r="E162" s="249"/>
      <c r="F162" s="156" t="s">
        <v>549</v>
      </c>
      <c r="G162" s="249"/>
      <c r="H162" s="157" t="s">
        <v>37</v>
      </c>
      <c r="I162" s="78" t="s">
        <v>855</v>
      </c>
      <c r="J162" s="250"/>
      <c r="K162" s="252" t="s">
        <v>552</v>
      </c>
      <c r="L162" s="251" t="s">
        <v>737</v>
      </c>
      <c r="M162" s="252"/>
      <c r="N162" s="252"/>
      <c r="O162" s="252"/>
      <c r="P162" s="253"/>
      <c r="Q162" s="428"/>
    </row>
    <row r="163" spans="1:18" s="264" customFormat="1" ht="15.75" x14ac:dyDescent="0.25">
      <c r="A163" s="257" t="s">
        <v>880</v>
      </c>
      <c r="B163" s="150" t="s">
        <v>881</v>
      </c>
      <c r="C163" s="258">
        <f>SUM(C164:C179)</f>
        <v>29.698340000000002</v>
      </c>
      <c r="D163" s="258">
        <f>SUM(D164:D179)</f>
        <v>28.748339999999999</v>
      </c>
      <c r="E163" s="258"/>
      <c r="F163" s="259"/>
      <c r="G163" s="258"/>
      <c r="H163" s="157"/>
      <c r="I163" s="260"/>
      <c r="J163" s="261"/>
      <c r="K163" s="257"/>
      <c r="L163" s="262"/>
      <c r="M163" s="262"/>
      <c r="N163" s="262"/>
      <c r="O163" s="262"/>
      <c r="P163" s="263"/>
      <c r="Q163" s="225"/>
    </row>
    <row r="164" spans="1:18" s="164" customFormat="1" ht="31.5" x14ac:dyDescent="0.25">
      <c r="A164" s="265">
        <v>1</v>
      </c>
      <c r="B164" s="78" t="s">
        <v>882</v>
      </c>
      <c r="C164" s="153">
        <v>0.70000000000000007</v>
      </c>
      <c r="D164" s="154">
        <f t="shared" ref="D164:D173" si="9">C164</f>
        <v>0.70000000000000007</v>
      </c>
      <c r="E164" s="75"/>
      <c r="F164" s="156" t="s">
        <v>549</v>
      </c>
      <c r="G164" s="75"/>
      <c r="H164" s="157" t="s">
        <v>22</v>
      </c>
      <c r="I164" s="78" t="s">
        <v>883</v>
      </c>
      <c r="J164" s="266"/>
      <c r="K164" s="75" t="s">
        <v>552</v>
      </c>
      <c r="L164" s="75"/>
      <c r="M164" s="75"/>
      <c r="N164" s="75"/>
      <c r="O164" s="75"/>
      <c r="P164" s="267"/>
      <c r="Q164" s="216" t="s">
        <v>884</v>
      </c>
    </row>
    <row r="165" spans="1:18" s="164" customFormat="1" ht="33.75" x14ac:dyDescent="0.25">
      <c r="A165" s="265">
        <v>2</v>
      </c>
      <c r="B165" s="268" t="s">
        <v>885</v>
      </c>
      <c r="C165" s="153">
        <v>0.05</v>
      </c>
      <c r="D165" s="154">
        <f t="shared" si="9"/>
        <v>0.05</v>
      </c>
      <c r="E165" s="75"/>
      <c r="F165" s="156" t="s">
        <v>549</v>
      </c>
      <c r="G165" s="75"/>
      <c r="H165" s="157" t="s">
        <v>37</v>
      </c>
      <c r="I165" s="78" t="s">
        <v>883</v>
      </c>
      <c r="J165" s="266"/>
      <c r="K165" s="75" t="s">
        <v>552</v>
      </c>
      <c r="L165" s="269"/>
      <c r="M165" s="75"/>
      <c r="N165" s="75"/>
      <c r="O165" s="75"/>
      <c r="P165" s="267"/>
      <c r="Q165" s="216" t="s">
        <v>886</v>
      </c>
    </row>
    <row r="166" spans="1:18" s="164" customFormat="1" ht="31.5" x14ac:dyDescent="0.25">
      <c r="A166" s="265">
        <v>3</v>
      </c>
      <c r="B166" s="268" t="s">
        <v>887</v>
      </c>
      <c r="C166" s="153">
        <v>0.35</v>
      </c>
      <c r="D166" s="154">
        <f t="shared" si="9"/>
        <v>0.35</v>
      </c>
      <c r="E166" s="75"/>
      <c r="F166" s="156" t="s">
        <v>549</v>
      </c>
      <c r="G166" s="75"/>
      <c r="H166" s="157" t="s">
        <v>888</v>
      </c>
      <c r="I166" s="78" t="s">
        <v>883</v>
      </c>
      <c r="J166" s="266"/>
      <c r="K166" s="75" t="s">
        <v>552</v>
      </c>
      <c r="L166" s="269"/>
      <c r="M166" s="75"/>
      <c r="N166" s="75"/>
      <c r="O166" s="75"/>
      <c r="P166" s="267"/>
      <c r="Q166" s="216"/>
    </row>
    <row r="167" spans="1:18" s="164" customFormat="1" ht="31.5" x14ac:dyDescent="0.25">
      <c r="A167" s="265">
        <v>4</v>
      </c>
      <c r="B167" s="268" t="s">
        <v>889</v>
      </c>
      <c r="C167" s="153">
        <v>0.75</v>
      </c>
      <c r="D167" s="154">
        <f t="shared" si="9"/>
        <v>0.75</v>
      </c>
      <c r="E167" s="75"/>
      <c r="F167" s="156" t="s">
        <v>549</v>
      </c>
      <c r="G167" s="75"/>
      <c r="H167" s="157" t="s">
        <v>144</v>
      </c>
      <c r="I167" s="78" t="s">
        <v>883</v>
      </c>
      <c r="J167" s="266"/>
      <c r="K167" s="75" t="s">
        <v>552</v>
      </c>
      <c r="L167" s="269"/>
      <c r="M167" s="75"/>
      <c r="N167" s="75"/>
      <c r="O167" s="75"/>
      <c r="P167" s="267"/>
      <c r="Q167" s="216"/>
    </row>
    <row r="168" spans="1:18" s="164" customFormat="1" ht="33.75" x14ac:dyDescent="0.25">
      <c r="A168" s="265">
        <v>5</v>
      </c>
      <c r="B168" s="268" t="s">
        <v>890</v>
      </c>
      <c r="C168" s="153">
        <v>1.4499999999999997</v>
      </c>
      <c r="D168" s="154">
        <f t="shared" si="9"/>
        <v>1.4499999999999997</v>
      </c>
      <c r="E168" s="75"/>
      <c r="F168" s="156" t="s">
        <v>549</v>
      </c>
      <c r="G168" s="75"/>
      <c r="H168" s="157" t="s">
        <v>33</v>
      </c>
      <c r="I168" s="78" t="s">
        <v>883</v>
      </c>
      <c r="J168" s="266"/>
      <c r="K168" s="75" t="s">
        <v>552</v>
      </c>
      <c r="L168" s="75"/>
      <c r="M168" s="75"/>
      <c r="N168" s="75"/>
      <c r="O168" s="75"/>
      <c r="P168" s="267"/>
      <c r="Q168" s="216" t="s">
        <v>886</v>
      </c>
    </row>
    <row r="169" spans="1:18" s="164" customFormat="1" ht="33.75" x14ac:dyDescent="0.25">
      <c r="A169" s="265">
        <v>6</v>
      </c>
      <c r="B169" s="230" t="s">
        <v>891</v>
      </c>
      <c r="C169" s="153">
        <v>0.12</v>
      </c>
      <c r="D169" s="154">
        <f t="shared" si="9"/>
        <v>0.12</v>
      </c>
      <c r="E169" s="75"/>
      <c r="F169" s="156" t="s">
        <v>549</v>
      </c>
      <c r="G169" s="75"/>
      <c r="H169" s="157" t="s">
        <v>892</v>
      </c>
      <c r="I169" s="78" t="s">
        <v>883</v>
      </c>
      <c r="J169" s="266"/>
      <c r="K169" s="75" t="s">
        <v>552</v>
      </c>
      <c r="L169" s="75"/>
      <c r="M169" s="75"/>
      <c r="N169" s="75"/>
      <c r="O169" s="75"/>
      <c r="P169" s="267"/>
      <c r="Q169" s="216" t="s">
        <v>893</v>
      </c>
    </row>
    <row r="170" spans="1:18" s="164" customFormat="1" ht="31.5" x14ac:dyDescent="0.25">
      <c r="A170" s="265">
        <v>7</v>
      </c>
      <c r="B170" s="230" t="s">
        <v>894</v>
      </c>
      <c r="C170" s="153">
        <v>23.8</v>
      </c>
      <c r="D170" s="154">
        <f t="shared" si="9"/>
        <v>23.8</v>
      </c>
      <c r="E170" s="75"/>
      <c r="F170" s="156" t="s">
        <v>549</v>
      </c>
      <c r="G170" s="75"/>
      <c r="H170" s="157" t="s">
        <v>892</v>
      </c>
      <c r="I170" s="78" t="s">
        <v>883</v>
      </c>
      <c r="J170" s="266" t="s">
        <v>552</v>
      </c>
      <c r="K170" s="75"/>
      <c r="L170" s="75"/>
      <c r="M170" s="75"/>
      <c r="N170" s="75"/>
      <c r="O170" s="75"/>
      <c r="P170" s="267"/>
      <c r="Q170" s="270" t="s">
        <v>895</v>
      </c>
    </row>
    <row r="171" spans="1:18" s="164" customFormat="1" ht="31.5" x14ac:dyDescent="0.25">
      <c r="A171" s="265">
        <v>8</v>
      </c>
      <c r="B171" s="230" t="s">
        <v>896</v>
      </c>
      <c r="C171" s="153">
        <v>0.2</v>
      </c>
      <c r="D171" s="154">
        <f t="shared" si="9"/>
        <v>0.2</v>
      </c>
      <c r="E171" s="75"/>
      <c r="F171" s="156" t="s">
        <v>549</v>
      </c>
      <c r="G171" s="75"/>
      <c r="H171" s="157" t="s">
        <v>20</v>
      </c>
      <c r="I171" s="78" t="s">
        <v>883</v>
      </c>
      <c r="J171" s="266"/>
      <c r="K171" s="75" t="s">
        <v>552</v>
      </c>
      <c r="L171" s="75"/>
      <c r="M171" s="75"/>
      <c r="N171" s="75"/>
      <c r="O171" s="75"/>
      <c r="P171" s="267"/>
      <c r="Q171" s="271" t="s">
        <v>897</v>
      </c>
    </row>
    <row r="172" spans="1:18" s="164" customFormat="1" ht="31.5" x14ac:dyDescent="0.25">
      <c r="A172" s="265">
        <v>9</v>
      </c>
      <c r="B172" s="230" t="s">
        <v>898</v>
      </c>
      <c r="C172" s="153">
        <v>0.3</v>
      </c>
      <c r="D172" s="154">
        <f t="shared" si="9"/>
        <v>0.3</v>
      </c>
      <c r="E172" s="75"/>
      <c r="F172" s="156" t="s">
        <v>549</v>
      </c>
      <c r="G172" s="75"/>
      <c r="H172" s="157" t="s">
        <v>184</v>
      </c>
      <c r="I172" s="78" t="s">
        <v>883</v>
      </c>
      <c r="J172" s="266"/>
      <c r="K172" s="75" t="s">
        <v>552</v>
      </c>
      <c r="L172" s="75"/>
      <c r="M172" s="75"/>
      <c r="N172" s="75"/>
      <c r="O172" s="75"/>
      <c r="P172" s="267"/>
      <c r="Q172" s="271" t="s">
        <v>899</v>
      </c>
    </row>
    <row r="173" spans="1:18" s="164" customFormat="1" ht="33.75" x14ac:dyDescent="0.25">
      <c r="A173" s="265">
        <v>10</v>
      </c>
      <c r="B173" s="78" t="s">
        <v>900</v>
      </c>
      <c r="C173" s="153">
        <v>0.04</v>
      </c>
      <c r="D173" s="154">
        <f t="shared" si="9"/>
        <v>0.04</v>
      </c>
      <c r="E173" s="75"/>
      <c r="F173" s="156" t="s">
        <v>549</v>
      </c>
      <c r="G173" s="75"/>
      <c r="H173" s="157" t="s">
        <v>30</v>
      </c>
      <c r="I173" s="78" t="s">
        <v>883</v>
      </c>
      <c r="J173" s="266"/>
      <c r="K173" s="75" t="s">
        <v>552</v>
      </c>
      <c r="L173" s="75"/>
      <c r="M173" s="75"/>
      <c r="N173" s="75"/>
      <c r="O173" s="75"/>
      <c r="P173" s="267"/>
      <c r="Q173" s="216" t="s">
        <v>886</v>
      </c>
    </row>
    <row r="174" spans="1:18" s="164" customFormat="1" ht="31.5" x14ac:dyDescent="0.25">
      <c r="A174" s="265">
        <v>11</v>
      </c>
      <c r="B174" s="268" t="s">
        <v>901</v>
      </c>
      <c r="C174" s="153">
        <v>0.2</v>
      </c>
      <c r="D174" s="75"/>
      <c r="E174" s="75"/>
      <c r="F174" s="272"/>
      <c r="G174" s="75" t="str">
        <f>O174</f>
        <v>x</v>
      </c>
      <c r="H174" s="157" t="s">
        <v>30</v>
      </c>
      <c r="I174" s="78" t="s">
        <v>883</v>
      </c>
      <c r="J174" s="266"/>
      <c r="K174" s="75"/>
      <c r="L174" s="269"/>
      <c r="M174" s="75"/>
      <c r="N174" s="75"/>
      <c r="O174" s="75" t="s">
        <v>552</v>
      </c>
      <c r="P174" s="267"/>
      <c r="Q174" s="216"/>
      <c r="R174" s="164" t="s">
        <v>902</v>
      </c>
    </row>
    <row r="175" spans="1:18" s="164" customFormat="1" ht="31.5" x14ac:dyDescent="0.25">
      <c r="A175" s="265">
        <v>12</v>
      </c>
      <c r="B175" s="268" t="s">
        <v>903</v>
      </c>
      <c r="C175" s="153">
        <v>0.14000000000000001</v>
      </c>
      <c r="D175" s="154">
        <f>C175</f>
        <v>0.14000000000000001</v>
      </c>
      <c r="E175" s="75"/>
      <c r="F175" s="156" t="s">
        <v>549</v>
      </c>
      <c r="G175" s="75"/>
      <c r="H175" s="157" t="s">
        <v>17</v>
      </c>
      <c r="I175" s="78" t="s">
        <v>883</v>
      </c>
      <c r="J175" s="266"/>
      <c r="K175" s="75" t="s">
        <v>552</v>
      </c>
      <c r="L175" s="75"/>
      <c r="M175" s="75"/>
      <c r="N175" s="75"/>
      <c r="O175" s="75"/>
      <c r="P175" s="267"/>
      <c r="Q175" s="216"/>
    </row>
    <row r="176" spans="1:18" s="164" customFormat="1" ht="31.5" x14ac:dyDescent="0.25">
      <c r="A176" s="265">
        <v>13</v>
      </c>
      <c r="B176" s="268" t="s">
        <v>904</v>
      </c>
      <c r="C176" s="153">
        <v>0.1</v>
      </c>
      <c r="D176" s="75">
        <v>0.1</v>
      </c>
      <c r="E176" s="75"/>
      <c r="F176" s="156" t="s">
        <v>549</v>
      </c>
      <c r="G176" s="75"/>
      <c r="H176" s="157" t="s">
        <v>12</v>
      </c>
      <c r="I176" s="78" t="s">
        <v>883</v>
      </c>
      <c r="J176" s="266"/>
      <c r="K176" s="75"/>
      <c r="L176" s="75" t="s">
        <v>552</v>
      </c>
      <c r="M176" s="75"/>
      <c r="N176" s="75"/>
      <c r="O176" s="75"/>
      <c r="P176" s="267"/>
      <c r="Q176" s="216"/>
    </row>
    <row r="177" spans="1:18" s="164" customFormat="1" ht="33.75" x14ac:dyDescent="0.25">
      <c r="A177" s="265">
        <v>14</v>
      </c>
      <c r="B177" s="268" t="s">
        <v>905</v>
      </c>
      <c r="C177" s="153">
        <v>0.3</v>
      </c>
      <c r="D177" s="154">
        <f>C177</f>
        <v>0.3</v>
      </c>
      <c r="E177" s="75"/>
      <c r="F177" s="156" t="s">
        <v>549</v>
      </c>
      <c r="G177" s="75"/>
      <c r="H177" s="157" t="s">
        <v>28</v>
      </c>
      <c r="I177" s="78" t="s">
        <v>883</v>
      </c>
      <c r="J177" s="266"/>
      <c r="K177" s="75" t="s">
        <v>552</v>
      </c>
      <c r="L177" s="75"/>
      <c r="M177" s="75"/>
      <c r="N177" s="75"/>
      <c r="O177" s="75"/>
      <c r="P177" s="267"/>
      <c r="Q177" s="216" t="s">
        <v>886</v>
      </c>
    </row>
    <row r="178" spans="1:18" s="164" customFormat="1" ht="33.75" x14ac:dyDescent="0.25">
      <c r="A178" s="265">
        <v>15</v>
      </c>
      <c r="B178" s="230" t="s">
        <v>906</v>
      </c>
      <c r="C178" s="153">
        <v>0.75</v>
      </c>
      <c r="D178" s="75"/>
      <c r="E178" s="75"/>
      <c r="F178" s="272"/>
      <c r="G178" s="75" t="str">
        <f>O178</f>
        <v>x</v>
      </c>
      <c r="H178" s="157" t="s">
        <v>22</v>
      </c>
      <c r="I178" s="78" t="s">
        <v>883</v>
      </c>
      <c r="J178" s="266"/>
      <c r="K178" s="75"/>
      <c r="L178" s="269"/>
      <c r="M178" s="75"/>
      <c r="N178" s="75"/>
      <c r="O178" s="75" t="s">
        <v>552</v>
      </c>
      <c r="P178" s="267"/>
      <c r="Q178" s="216" t="s">
        <v>893</v>
      </c>
    </row>
    <row r="179" spans="1:18" s="164" customFormat="1" ht="31.5" x14ac:dyDescent="0.25">
      <c r="A179" s="265">
        <v>16</v>
      </c>
      <c r="B179" s="78" t="s">
        <v>728</v>
      </c>
      <c r="C179" s="153">
        <v>0.44833999999999996</v>
      </c>
      <c r="D179" s="154">
        <f>C179</f>
        <v>0.44833999999999996</v>
      </c>
      <c r="E179" s="75"/>
      <c r="F179" s="156" t="s">
        <v>549</v>
      </c>
      <c r="G179" s="75"/>
      <c r="H179" s="157" t="s">
        <v>892</v>
      </c>
      <c r="I179" s="78" t="s">
        <v>883</v>
      </c>
      <c r="J179" s="266"/>
      <c r="K179" s="75" t="s">
        <v>552</v>
      </c>
      <c r="L179" s="75"/>
      <c r="M179" s="75"/>
      <c r="N179" s="75"/>
      <c r="O179" s="75"/>
      <c r="P179" s="267"/>
      <c r="Q179" s="216" t="s">
        <v>907</v>
      </c>
    </row>
    <row r="180" spans="1:18" s="129" customFormat="1" ht="33.75" x14ac:dyDescent="0.25">
      <c r="A180" s="265">
        <v>17</v>
      </c>
      <c r="B180" s="78" t="s">
        <v>908</v>
      </c>
      <c r="C180" s="174">
        <v>1.4</v>
      </c>
      <c r="D180" s="178"/>
      <c r="E180" s="178" t="str">
        <f>L180</f>
        <v>x</v>
      </c>
      <c r="F180" s="214"/>
      <c r="G180" s="178"/>
      <c r="H180" s="157" t="s">
        <v>28</v>
      </c>
      <c r="I180" s="273" t="s">
        <v>909</v>
      </c>
      <c r="J180" s="274"/>
      <c r="K180" s="168"/>
      <c r="L180" s="168" t="s">
        <v>552</v>
      </c>
      <c r="M180" s="168"/>
      <c r="N180" s="168"/>
      <c r="O180" s="168"/>
      <c r="P180" s="215"/>
      <c r="Q180" s="216" t="s">
        <v>910</v>
      </c>
      <c r="R180" s="129" t="s">
        <v>911</v>
      </c>
    </row>
    <row r="181" spans="1:18" s="129" customFormat="1" ht="31.5" x14ac:dyDescent="0.25">
      <c r="A181" s="265">
        <v>18</v>
      </c>
      <c r="B181" s="172" t="s">
        <v>912</v>
      </c>
      <c r="C181" s="174">
        <f>3700*4/10^4</f>
        <v>1.48</v>
      </c>
      <c r="D181" s="154">
        <f>C181</f>
        <v>1.48</v>
      </c>
      <c r="E181" s="178"/>
      <c r="F181" s="156" t="s">
        <v>549</v>
      </c>
      <c r="G181" s="178"/>
      <c r="H181" s="157" t="s">
        <v>550</v>
      </c>
      <c r="I181" s="273" t="s">
        <v>909</v>
      </c>
      <c r="J181" s="274"/>
      <c r="K181" s="168" t="s">
        <v>552</v>
      </c>
      <c r="L181" s="168"/>
      <c r="M181" s="168"/>
      <c r="N181" s="168"/>
      <c r="O181" s="168"/>
      <c r="P181" s="215"/>
      <c r="Q181" s="429" t="s">
        <v>913</v>
      </c>
    </row>
    <row r="182" spans="1:18" s="129" customFormat="1" ht="31.5" x14ac:dyDescent="0.25">
      <c r="A182" s="265">
        <v>19</v>
      </c>
      <c r="B182" s="172" t="s">
        <v>914</v>
      </c>
      <c r="C182" s="174">
        <f>3500*7/10^4</f>
        <v>2.4500000000000002</v>
      </c>
      <c r="D182" s="154">
        <f>C182</f>
        <v>2.4500000000000002</v>
      </c>
      <c r="E182" s="178"/>
      <c r="F182" s="156" t="s">
        <v>549</v>
      </c>
      <c r="G182" s="178"/>
      <c r="H182" s="157" t="s">
        <v>703</v>
      </c>
      <c r="I182" s="273" t="s">
        <v>909</v>
      </c>
      <c r="J182" s="274"/>
      <c r="K182" s="75" t="s">
        <v>552</v>
      </c>
      <c r="L182" s="269"/>
      <c r="M182" s="168"/>
      <c r="N182" s="168"/>
      <c r="O182" s="168"/>
      <c r="P182" s="215"/>
      <c r="Q182" s="429"/>
    </row>
    <row r="183" spans="1:18" s="129" customFormat="1" ht="31.5" x14ac:dyDescent="0.25">
      <c r="A183" s="265">
        <v>20</v>
      </c>
      <c r="B183" s="172" t="s">
        <v>915</v>
      </c>
      <c r="C183" s="174">
        <v>0.25</v>
      </c>
      <c r="D183" s="154">
        <f>C183</f>
        <v>0.25</v>
      </c>
      <c r="E183" s="178"/>
      <c r="F183" s="156" t="s">
        <v>549</v>
      </c>
      <c r="G183" s="178"/>
      <c r="H183" s="157" t="s">
        <v>568</v>
      </c>
      <c r="I183" s="273" t="s">
        <v>909</v>
      </c>
      <c r="J183" s="274"/>
      <c r="K183" s="168" t="s">
        <v>552</v>
      </c>
      <c r="L183" s="168"/>
      <c r="M183" s="168"/>
      <c r="N183" s="168"/>
      <c r="O183" s="168"/>
      <c r="P183" s="215"/>
      <c r="Q183" s="429"/>
    </row>
    <row r="184" spans="1:18" s="129" customFormat="1" ht="31.5" x14ac:dyDescent="0.25">
      <c r="A184" s="265">
        <v>21</v>
      </c>
      <c r="B184" s="172" t="s">
        <v>916</v>
      </c>
      <c r="C184" s="174">
        <v>0.37</v>
      </c>
      <c r="D184" s="154">
        <f>C184</f>
        <v>0.37</v>
      </c>
      <c r="E184" s="178"/>
      <c r="F184" s="156" t="s">
        <v>549</v>
      </c>
      <c r="G184" s="178"/>
      <c r="H184" s="157" t="s">
        <v>568</v>
      </c>
      <c r="I184" s="273" t="s">
        <v>909</v>
      </c>
      <c r="J184" s="274"/>
      <c r="K184" s="168" t="s">
        <v>552</v>
      </c>
      <c r="L184" s="168"/>
      <c r="M184" s="168"/>
      <c r="N184" s="168"/>
      <c r="O184" s="168"/>
      <c r="P184" s="215"/>
      <c r="Q184" s="429"/>
    </row>
    <row r="185" spans="1:18" s="129" customFormat="1" ht="31.5" x14ac:dyDescent="0.25">
      <c r="A185" s="265">
        <v>22</v>
      </c>
      <c r="B185" s="172" t="s">
        <v>119</v>
      </c>
      <c r="C185" s="174">
        <v>0.8</v>
      </c>
      <c r="D185" s="178"/>
      <c r="E185" s="178" t="str">
        <f>L185</f>
        <v>x</v>
      </c>
      <c r="F185" s="214"/>
      <c r="G185" s="178"/>
      <c r="H185" s="157" t="s">
        <v>22</v>
      </c>
      <c r="I185" s="273" t="s">
        <v>909</v>
      </c>
      <c r="J185" s="274"/>
      <c r="K185" s="168"/>
      <c r="L185" s="168" t="s">
        <v>552</v>
      </c>
      <c r="M185" s="168"/>
      <c r="N185" s="168"/>
      <c r="O185" s="168"/>
      <c r="P185" s="215"/>
      <c r="Q185" s="429"/>
      <c r="R185" s="129">
        <v>1</v>
      </c>
    </row>
    <row r="186" spans="1:18" s="129" customFormat="1" ht="31.5" x14ac:dyDescent="0.25">
      <c r="A186" s="265">
        <v>23</v>
      </c>
      <c r="B186" s="268" t="s">
        <v>917</v>
      </c>
      <c r="C186" s="174">
        <v>0.8</v>
      </c>
      <c r="D186" s="154">
        <f>C186</f>
        <v>0.8</v>
      </c>
      <c r="E186" s="178"/>
      <c r="F186" s="156" t="s">
        <v>549</v>
      </c>
      <c r="G186" s="178"/>
      <c r="H186" s="157" t="s">
        <v>222</v>
      </c>
      <c r="I186" s="273" t="s">
        <v>909</v>
      </c>
      <c r="J186" s="274"/>
      <c r="K186" s="168" t="s">
        <v>552</v>
      </c>
      <c r="L186" s="168"/>
      <c r="M186" s="168"/>
      <c r="N186" s="168"/>
      <c r="O186" s="168"/>
      <c r="P186" s="215"/>
      <c r="Q186" s="429"/>
    </row>
    <row r="187" spans="1:18" s="278" customFormat="1" ht="15.75" x14ac:dyDescent="0.25">
      <c r="A187" s="144" t="s">
        <v>918</v>
      </c>
      <c r="B187" s="150" t="s">
        <v>355</v>
      </c>
      <c r="C187" s="146">
        <f>SUM(C188:C199)</f>
        <v>5.0999999999999979</v>
      </c>
      <c r="D187" s="146">
        <f t="shared" ref="D187" si="10">SUM(D188:D199)</f>
        <v>4.07</v>
      </c>
      <c r="E187" s="146"/>
      <c r="F187" s="146"/>
      <c r="G187" s="146"/>
      <c r="H187" s="157"/>
      <c r="I187" s="276"/>
      <c r="J187" s="149"/>
      <c r="K187" s="144"/>
      <c r="L187" s="150"/>
      <c r="M187" s="150"/>
      <c r="N187" s="150"/>
      <c r="O187" s="150"/>
      <c r="P187" s="277"/>
      <c r="Q187" s="152"/>
    </row>
    <row r="188" spans="1:18" s="280" customFormat="1" ht="31.5" x14ac:dyDescent="0.25">
      <c r="A188" s="80">
        <v>1</v>
      </c>
      <c r="B188" s="78" t="s">
        <v>919</v>
      </c>
      <c r="C188" s="174">
        <v>1.4</v>
      </c>
      <c r="D188" s="154">
        <f>C188</f>
        <v>1.4</v>
      </c>
      <c r="E188" s="80"/>
      <c r="F188" s="156" t="s">
        <v>549</v>
      </c>
      <c r="G188" s="80"/>
      <c r="H188" s="157" t="s">
        <v>30</v>
      </c>
      <c r="I188" s="78" t="s">
        <v>920</v>
      </c>
      <c r="J188" s="279"/>
      <c r="K188" s="80" t="s">
        <v>552</v>
      </c>
      <c r="L188" s="78"/>
      <c r="M188" s="78"/>
      <c r="N188" s="78"/>
      <c r="O188" s="78"/>
      <c r="P188" s="215"/>
      <c r="Q188" s="424" t="s">
        <v>129</v>
      </c>
    </row>
    <row r="189" spans="1:18" s="280" customFormat="1" ht="31.5" x14ac:dyDescent="0.25">
      <c r="A189" s="80">
        <v>2</v>
      </c>
      <c r="B189" s="78" t="s">
        <v>921</v>
      </c>
      <c r="C189" s="174">
        <v>0.8</v>
      </c>
      <c r="D189" s="154">
        <f>C189</f>
        <v>0.8</v>
      </c>
      <c r="E189" s="80"/>
      <c r="F189" s="156" t="s">
        <v>549</v>
      </c>
      <c r="G189" s="80"/>
      <c r="H189" s="157" t="s">
        <v>12</v>
      </c>
      <c r="I189" s="78" t="s">
        <v>920</v>
      </c>
      <c r="J189" s="279"/>
      <c r="K189" s="80" t="s">
        <v>552</v>
      </c>
      <c r="L189" s="78"/>
      <c r="M189" s="78"/>
      <c r="N189" s="78"/>
      <c r="O189" s="78"/>
      <c r="P189" s="215"/>
      <c r="Q189" s="424"/>
    </row>
    <row r="190" spans="1:18" s="280" customFormat="1" ht="31.5" x14ac:dyDescent="0.25">
      <c r="A190" s="80">
        <v>3</v>
      </c>
      <c r="B190" s="78" t="s">
        <v>127</v>
      </c>
      <c r="C190" s="174">
        <v>0.55000000000000004</v>
      </c>
      <c r="D190" s="80"/>
      <c r="E190" s="80"/>
      <c r="F190" s="276"/>
      <c r="G190" s="80"/>
      <c r="H190" s="157" t="s">
        <v>128</v>
      </c>
      <c r="I190" s="78" t="s">
        <v>920</v>
      </c>
      <c r="J190" s="279"/>
      <c r="K190" s="80"/>
      <c r="L190" s="78"/>
      <c r="M190" s="78"/>
      <c r="N190" s="78"/>
      <c r="O190" s="78"/>
      <c r="P190" s="215"/>
      <c r="Q190" s="424"/>
      <c r="R190" s="280">
        <v>1</v>
      </c>
    </row>
    <row r="191" spans="1:18" s="280" customFormat="1" ht="31.5" x14ac:dyDescent="0.25">
      <c r="A191" s="80">
        <v>4</v>
      </c>
      <c r="B191" s="78" t="s">
        <v>922</v>
      </c>
      <c r="C191" s="174">
        <v>0.05</v>
      </c>
      <c r="D191" s="154">
        <f>C191</f>
        <v>0.05</v>
      </c>
      <c r="E191" s="80"/>
      <c r="F191" s="156" t="s">
        <v>549</v>
      </c>
      <c r="G191" s="80"/>
      <c r="H191" s="157" t="s">
        <v>35</v>
      </c>
      <c r="I191" s="78" t="s">
        <v>920</v>
      </c>
      <c r="J191" s="279"/>
      <c r="K191" s="80" t="s">
        <v>552</v>
      </c>
      <c r="L191" s="78"/>
      <c r="M191" s="78"/>
      <c r="N191" s="78"/>
      <c r="O191" s="78"/>
      <c r="P191" s="215"/>
      <c r="Q191" s="216"/>
    </row>
    <row r="192" spans="1:18" s="280" customFormat="1" ht="31.5" x14ac:dyDescent="0.25">
      <c r="A192" s="80">
        <v>5</v>
      </c>
      <c r="B192" s="78" t="s">
        <v>923</v>
      </c>
      <c r="C192" s="174">
        <v>0.12</v>
      </c>
      <c r="D192" s="154">
        <f>C192</f>
        <v>0.12</v>
      </c>
      <c r="E192" s="80"/>
      <c r="F192" s="156" t="s">
        <v>549</v>
      </c>
      <c r="G192" s="80"/>
      <c r="H192" s="157" t="s">
        <v>583</v>
      </c>
      <c r="I192" s="78" t="s">
        <v>920</v>
      </c>
      <c r="J192" s="279"/>
      <c r="K192" s="80" t="s">
        <v>552</v>
      </c>
      <c r="L192" s="78"/>
      <c r="M192" s="78"/>
      <c r="N192" s="78"/>
      <c r="O192" s="78"/>
      <c r="P192" s="215"/>
      <c r="Q192" s="424" t="s">
        <v>924</v>
      </c>
    </row>
    <row r="193" spans="1:18" s="280" customFormat="1" ht="31.5" x14ac:dyDescent="0.25">
      <c r="A193" s="80">
        <v>6</v>
      </c>
      <c r="B193" s="78" t="s">
        <v>925</v>
      </c>
      <c r="C193" s="174">
        <v>0.8</v>
      </c>
      <c r="D193" s="154">
        <f>C193</f>
        <v>0.8</v>
      </c>
      <c r="E193" s="80"/>
      <c r="F193" s="156" t="s">
        <v>549</v>
      </c>
      <c r="G193" s="80"/>
      <c r="H193" s="157" t="s">
        <v>568</v>
      </c>
      <c r="I193" s="78" t="s">
        <v>920</v>
      </c>
      <c r="J193" s="279"/>
      <c r="K193" s="80" t="s">
        <v>552</v>
      </c>
      <c r="L193" s="78"/>
      <c r="M193" s="78"/>
      <c r="N193" s="78"/>
      <c r="O193" s="78"/>
      <c r="P193" s="215"/>
      <c r="Q193" s="424"/>
    </row>
    <row r="194" spans="1:18" s="280" customFormat="1" ht="31.5" x14ac:dyDescent="0.25">
      <c r="A194" s="80">
        <v>7</v>
      </c>
      <c r="B194" s="78" t="s">
        <v>926</v>
      </c>
      <c r="C194" s="174">
        <v>0.6</v>
      </c>
      <c r="D194" s="154">
        <f>C194</f>
        <v>0.6</v>
      </c>
      <c r="E194" s="80"/>
      <c r="F194" s="156" t="s">
        <v>549</v>
      </c>
      <c r="G194" s="80"/>
      <c r="H194" s="157" t="s">
        <v>583</v>
      </c>
      <c r="I194" s="78" t="s">
        <v>920</v>
      </c>
      <c r="J194" s="279"/>
      <c r="K194" s="80" t="s">
        <v>552</v>
      </c>
      <c r="L194" s="78"/>
      <c r="M194" s="78"/>
      <c r="N194" s="78"/>
      <c r="O194" s="78"/>
      <c r="P194" s="215"/>
      <c r="Q194" s="424"/>
    </row>
    <row r="195" spans="1:18" s="280" customFormat="1" ht="31.5" x14ac:dyDescent="0.25">
      <c r="A195" s="80">
        <v>8</v>
      </c>
      <c r="B195" s="78" t="s">
        <v>927</v>
      </c>
      <c r="C195" s="174">
        <v>0.3</v>
      </c>
      <c r="D195" s="154">
        <f>C195</f>
        <v>0.3</v>
      </c>
      <c r="E195" s="80"/>
      <c r="F195" s="156" t="s">
        <v>549</v>
      </c>
      <c r="G195" s="80"/>
      <c r="H195" s="157" t="s">
        <v>583</v>
      </c>
      <c r="I195" s="78" t="s">
        <v>920</v>
      </c>
      <c r="J195" s="279"/>
      <c r="K195" s="80" t="s">
        <v>552</v>
      </c>
      <c r="L195" s="78"/>
      <c r="M195" s="78"/>
      <c r="N195" s="78"/>
      <c r="O195" s="78"/>
      <c r="P195" s="215"/>
      <c r="Q195" s="424"/>
    </row>
    <row r="196" spans="1:18" s="280" customFormat="1" ht="31.5" x14ac:dyDescent="0.25">
      <c r="A196" s="80">
        <v>9</v>
      </c>
      <c r="B196" s="78" t="s">
        <v>928</v>
      </c>
      <c r="C196" s="174">
        <v>0.18</v>
      </c>
      <c r="D196" s="80"/>
      <c r="E196" s="80"/>
      <c r="F196" s="276"/>
      <c r="G196" s="80"/>
      <c r="H196" s="157" t="s">
        <v>583</v>
      </c>
      <c r="I196" s="78" t="s">
        <v>920</v>
      </c>
      <c r="J196" s="279"/>
      <c r="K196" s="80"/>
      <c r="L196" s="78"/>
      <c r="M196" s="78"/>
      <c r="N196" s="78"/>
      <c r="O196" s="78"/>
      <c r="P196" s="215"/>
      <c r="Q196" s="216" t="s">
        <v>929</v>
      </c>
      <c r="R196" s="280">
        <v>1</v>
      </c>
    </row>
    <row r="197" spans="1:18" s="280" customFormat="1" ht="31.5" x14ac:dyDescent="0.25">
      <c r="A197" s="80">
        <v>10</v>
      </c>
      <c r="B197" s="78" t="s">
        <v>930</v>
      </c>
      <c r="C197" s="174">
        <v>0.1</v>
      </c>
      <c r="D197" s="80"/>
      <c r="E197" s="80"/>
      <c r="F197" s="276"/>
      <c r="G197" s="80"/>
      <c r="H197" s="157" t="s">
        <v>37</v>
      </c>
      <c r="I197" s="78" t="s">
        <v>920</v>
      </c>
      <c r="J197" s="279"/>
      <c r="K197" s="80"/>
      <c r="L197" s="78"/>
      <c r="M197" s="78"/>
      <c r="N197" s="78"/>
      <c r="O197" s="78"/>
      <c r="P197" s="215"/>
      <c r="Q197" s="424" t="s">
        <v>931</v>
      </c>
      <c r="R197" s="280">
        <v>1</v>
      </c>
    </row>
    <row r="198" spans="1:18" s="280" customFormat="1" ht="31.5" x14ac:dyDescent="0.25">
      <c r="A198" s="80">
        <v>11</v>
      </c>
      <c r="B198" s="78" t="s">
        <v>932</v>
      </c>
      <c r="C198" s="174">
        <v>0.1</v>
      </c>
      <c r="D198" s="80"/>
      <c r="E198" s="80"/>
      <c r="F198" s="276"/>
      <c r="G198" s="80"/>
      <c r="H198" s="157" t="s">
        <v>184</v>
      </c>
      <c r="I198" s="78" t="s">
        <v>920</v>
      </c>
      <c r="J198" s="279"/>
      <c r="K198" s="80"/>
      <c r="L198" s="78"/>
      <c r="M198" s="78"/>
      <c r="N198" s="78"/>
      <c r="O198" s="78"/>
      <c r="P198" s="215"/>
      <c r="Q198" s="424"/>
      <c r="R198" s="280">
        <v>1</v>
      </c>
    </row>
    <row r="199" spans="1:18" s="280" customFormat="1" ht="31.5" x14ac:dyDescent="0.25">
      <c r="A199" s="80">
        <v>12</v>
      </c>
      <c r="B199" s="78" t="s">
        <v>933</v>
      </c>
      <c r="C199" s="174">
        <v>0.1</v>
      </c>
      <c r="D199" s="80"/>
      <c r="E199" s="80"/>
      <c r="F199" s="276"/>
      <c r="G199" s="80"/>
      <c r="H199" s="157" t="s">
        <v>144</v>
      </c>
      <c r="I199" s="78" t="s">
        <v>920</v>
      </c>
      <c r="J199" s="279"/>
      <c r="K199" s="80"/>
      <c r="L199" s="78"/>
      <c r="M199" s="78"/>
      <c r="N199" s="78"/>
      <c r="O199" s="78"/>
      <c r="P199" s="215"/>
      <c r="Q199" s="424"/>
      <c r="R199" s="280">
        <v>1</v>
      </c>
    </row>
    <row r="200" spans="1:18" s="129" customFormat="1" ht="31.5" x14ac:dyDescent="0.25">
      <c r="A200" s="80">
        <v>13</v>
      </c>
      <c r="B200" s="78" t="s">
        <v>934</v>
      </c>
      <c r="C200" s="174">
        <v>0.2</v>
      </c>
      <c r="D200" s="80"/>
      <c r="E200" s="80"/>
      <c r="F200" s="79"/>
      <c r="G200" s="80"/>
      <c r="H200" s="157" t="s">
        <v>35</v>
      </c>
      <c r="I200" s="273" t="s">
        <v>935</v>
      </c>
      <c r="J200" s="279"/>
      <c r="K200" s="80"/>
      <c r="L200" s="78"/>
      <c r="M200" s="78"/>
      <c r="N200" s="78"/>
      <c r="O200" s="78"/>
      <c r="P200" s="162"/>
      <c r="Q200" s="216" t="s">
        <v>936</v>
      </c>
      <c r="R200" s="129">
        <v>1</v>
      </c>
    </row>
    <row r="201" spans="1:18" s="129" customFormat="1" ht="31.5" x14ac:dyDescent="0.25">
      <c r="A201" s="80">
        <v>14</v>
      </c>
      <c r="B201" s="78" t="s">
        <v>937</v>
      </c>
      <c r="C201" s="174">
        <v>0.2</v>
      </c>
      <c r="D201" s="80"/>
      <c r="E201" s="80"/>
      <c r="F201" s="79"/>
      <c r="G201" s="80"/>
      <c r="H201" s="157" t="s">
        <v>17</v>
      </c>
      <c r="I201" s="273" t="s">
        <v>935</v>
      </c>
      <c r="J201" s="279"/>
      <c r="K201" s="80"/>
      <c r="L201" s="78"/>
      <c r="M201" s="78"/>
      <c r="N201" s="78"/>
      <c r="O201" s="78"/>
      <c r="P201" s="162"/>
      <c r="Q201" s="216" t="s">
        <v>938</v>
      </c>
      <c r="R201" s="129">
        <v>1</v>
      </c>
    </row>
    <row r="202" spans="1:18" s="129" customFormat="1" ht="31.5" x14ac:dyDescent="0.25">
      <c r="A202" s="80">
        <v>15</v>
      </c>
      <c r="B202" s="78" t="s">
        <v>939</v>
      </c>
      <c r="C202" s="174">
        <v>0.12</v>
      </c>
      <c r="D202" s="80"/>
      <c r="E202" s="80"/>
      <c r="F202" s="79"/>
      <c r="G202" s="80"/>
      <c r="H202" s="157" t="s">
        <v>45</v>
      </c>
      <c r="I202" s="273" t="s">
        <v>935</v>
      </c>
      <c r="J202" s="279"/>
      <c r="K202" s="80"/>
      <c r="L202" s="78"/>
      <c r="M202" s="78"/>
      <c r="N202" s="78"/>
      <c r="O202" s="78"/>
      <c r="P202" s="162"/>
      <c r="Q202" s="216" t="s">
        <v>940</v>
      </c>
      <c r="R202" s="129">
        <v>1</v>
      </c>
    </row>
    <row r="203" spans="1:18" s="129" customFormat="1" ht="31.5" x14ac:dyDescent="0.25">
      <c r="A203" s="80">
        <v>16</v>
      </c>
      <c r="B203" s="78" t="s">
        <v>941</v>
      </c>
      <c r="C203" s="174">
        <v>0.3</v>
      </c>
      <c r="D203" s="80"/>
      <c r="E203" s="80"/>
      <c r="F203" s="79"/>
      <c r="G203" s="80"/>
      <c r="H203" s="157" t="s">
        <v>942</v>
      </c>
      <c r="I203" s="273" t="s">
        <v>935</v>
      </c>
      <c r="J203" s="279"/>
      <c r="K203" s="80"/>
      <c r="L203" s="78"/>
      <c r="M203" s="78"/>
      <c r="N203" s="78"/>
      <c r="O203" s="78"/>
      <c r="P203" s="162"/>
      <c r="Q203" s="216" t="s">
        <v>943</v>
      </c>
      <c r="R203" s="129">
        <v>1</v>
      </c>
    </row>
    <row r="204" spans="1:18" s="129" customFormat="1" ht="31.5" x14ac:dyDescent="0.25">
      <c r="A204" s="80">
        <v>17</v>
      </c>
      <c r="B204" s="78" t="s">
        <v>121</v>
      </c>
      <c r="C204" s="174">
        <v>2.1</v>
      </c>
      <c r="D204" s="80"/>
      <c r="E204" s="178" t="s">
        <v>552</v>
      </c>
      <c r="F204" s="79"/>
      <c r="G204" s="80"/>
      <c r="H204" s="157" t="s">
        <v>28</v>
      </c>
      <c r="I204" s="273" t="s">
        <v>935</v>
      </c>
      <c r="J204" s="279"/>
      <c r="K204" s="80"/>
      <c r="L204" s="78"/>
      <c r="M204" s="78"/>
      <c r="N204" s="78"/>
      <c r="O204" s="78"/>
      <c r="P204" s="162"/>
      <c r="Q204" s="216" t="s">
        <v>944</v>
      </c>
      <c r="R204" s="129">
        <v>1</v>
      </c>
    </row>
    <row r="205" spans="1:18" s="129" customFormat="1" ht="31.5" x14ac:dyDescent="0.25">
      <c r="A205" s="80">
        <v>18</v>
      </c>
      <c r="B205" s="78" t="s">
        <v>945</v>
      </c>
      <c r="C205" s="174">
        <v>0.6</v>
      </c>
      <c r="D205" s="80"/>
      <c r="E205" s="80"/>
      <c r="F205" s="79"/>
      <c r="G205" s="80"/>
      <c r="H205" s="157" t="s">
        <v>35</v>
      </c>
      <c r="I205" s="273" t="s">
        <v>935</v>
      </c>
      <c r="J205" s="279"/>
      <c r="K205" s="80"/>
      <c r="L205" s="78"/>
      <c r="M205" s="78"/>
      <c r="N205" s="78"/>
      <c r="O205" s="78"/>
      <c r="P205" s="162"/>
      <c r="Q205" s="216" t="s">
        <v>946</v>
      </c>
      <c r="R205" s="129">
        <v>1</v>
      </c>
    </row>
    <row r="206" spans="1:18" ht="15" customHeight="1" x14ac:dyDescent="0.25">
      <c r="A206" s="425" t="s">
        <v>349</v>
      </c>
      <c r="B206" s="426"/>
      <c r="C206" s="281">
        <f>C187+C163+C138+C100+C61+C7</f>
        <v>382.58573999999999</v>
      </c>
      <c r="D206" s="281">
        <f>D187+D163+D138+D100+D61+D7</f>
        <v>146.97984000000002</v>
      </c>
      <c r="E206" s="282"/>
      <c r="F206" s="282"/>
      <c r="G206" s="283"/>
      <c r="H206" s="282"/>
      <c r="I206" s="282"/>
    </row>
  </sheetData>
  <autoFilter ref="A6:XEV206" xr:uid="{00000000-0009-0000-0000-000003000000}"/>
  <mergeCells count="19">
    <mergeCell ref="A2:I2"/>
    <mergeCell ref="A3:I3"/>
    <mergeCell ref="A5:A6"/>
    <mergeCell ref="B5:B6"/>
    <mergeCell ref="C5:C6"/>
    <mergeCell ref="D5:E5"/>
    <mergeCell ref="F5:F6"/>
    <mergeCell ref="G5:G6"/>
    <mergeCell ref="H5:H6"/>
    <mergeCell ref="I5:I6"/>
    <mergeCell ref="Q192:Q195"/>
    <mergeCell ref="Q197:Q199"/>
    <mergeCell ref="A206:B206"/>
    <mergeCell ref="Q98:Q99"/>
    <mergeCell ref="Q134:Q135"/>
    <mergeCell ref="Q146:Q157"/>
    <mergeCell ref="Q159:Q162"/>
    <mergeCell ref="Q181:Q186"/>
    <mergeCell ref="Q188:Q190"/>
  </mergeCells>
  <conditionalFormatting sqref="P55:P57 C139:G140 B185:G185 C145:G145 C141:C144 E141:E144 B181:C184 E181:E184 B186:C186 E186 G141:G144 G181:G184 G186">
    <cfRule type="cellIs" dxfId="50" priority="20" stopIfTrue="1" operator="equal">
      <formula>0</formula>
    </cfRule>
    <cfRule type="cellIs" dxfId="49" priority="21" stopIfTrue="1" operator="equal">
      <formula>0</formula>
    </cfRule>
    <cfRule type="cellIs" dxfId="48" priority="22" stopIfTrue="1" operator="equal">
      <formula>0</formula>
    </cfRule>
  </conditionalFormatting>
  <conditionalFormatting sqref="C139:G140 B185:G185 C145:G145 C141:C144 E141:E144 B181:C184 E181:E184 B186:C186 E186 G141:G144 G181:G184 G186">
    <cfRule type="cellIs" dxfId="47" priority="18" stopIfTrue="1" operator="equal">
      <formula>0</formula>
    </cfRule>
    <cfRule type="cellIs" dxfId="46" priority="19" stopIfTrue="1" operator="between">
      <formula>-0.0001</formula>
      <formula>0.0001</formula>
    </cfRule>
  </conditionalFormatting>
  <conditionalFormatting sqref="B145 Q143:Q145 Q139:Q140 P145 A139:A162">
    <cfRule type="cellIs" dxfId="45" priority="15" stopIfTrue="1" operator="equal">
      <formula>0</formula>
    </cfRule>
    <cfRule type="cellIs" dxfId="44" priority="16" stopIfTrue="1" operator="equal">
      <formula>0</formula>
    </cfRule>
    <cfRule type="cellIs" dxfId="43" priority="17" stopIfTrue="1" operator="equal">
      <formula>0</formula>
    </cfRule>
  </conditionalFormatting>
  <conditionalFormatting sqref="Q143:Q145 Q139:Q140">
    <cfRule type="cellIs" dxfId="42" priority="13" stopIfTrue="1" operator="equal">
      <formula>0</formula>
    </cfRule>
    <cfRule type="cellIs" dxfId="41" priority="14" stopIfTrue="1" operator="between">
      <formula>-0.0001</formula>
      <formula>0.0001</formula>
    </cfRule>
  </conditionalFormatting>
  <conditionalFormatting sqref="B174:B177 B165:B168">
    <cfRule type="cellIs" dxfId="40" priority="10" stopIfTrue="1" operator="equal">
      <formula>0</formula>
    </cfRule>
    <cfRule type="cellIs" dxfId="39" priority="11" stopIfTrue="1" operator="equal">
      <formula>0</formula>
    </cfRule>
    <cfRule type="cellIs" dxfId="38" priority="12" stopIfTrue="1" operator="equal">
      <formula>0</formula>
    </cfRule>
  </conditionalFormatting>
  <conditionalFormatting sqref="B174:B177 B165:B168">
    <cfRule type="cellIs" dxfId="37" priority="8" stopIfTrue="1" operator="equal">
      <formula>0</formula>
    </cfRule>
    <cfRule type="cellIs" dxfId="36" priority="9" stopIfTrue="1" operator="between">
      <formula>-0.0001</formula>
      <formula>0.0001</formula>
    </cfRule>
  </conditionalFormatting>
  <conditionalFormatting sqref="B174:B177 B165:B168">
    <cfRule type="cellIs" dxfId="35" priority="7" stopIfTrue="1" operator="equal">
      <formula>0</formula>
    </cfRule>
  </conditionalFormatting>
  <conditionalFormatting sqref="B180:B186">
    <cfRule type="cellIs" dxfId="34" priority="1" stopIfTrue="1" operator="equal">
      <formula>0</formula>
    </cfRule>
  </conditionalFormatting>
  <conditionalFormatting sqref="B180">
    <cfRule type="cellIs" dxfId="33" priority="4" stopIfTrue="1" operator="equal">
      <formula>0</formula>
    </cfRule>
    <cfRule type="cellIs" dxfId="32" priority="5" stopIfTrue="1" operator="equal">
      <formula>0</formula>
    </cfRule>
    <cfRule type="cellIs" dxfId="31" priority="6" stopIfTrue="1" operator="equal">
      <formula>0</formula>
    </cfRule>
  </conditionalFormatting>
  <conditionalFormatting sqref="B180">
    <cfRule type="cellIs" dxfId="30" priority="2" stopIfTrue="1" operator="equal">
      <formula>0</formula>
    </cfRule>
    <cfRule type="cellIs" dxfId="29" priority="3" stopIfTrue="1" operator="between">
      <formula>-0.0001</formula>
      <formula>0.0001</formula>
    </cfRule>
  </conditionalFormatting>
  <printOptions horizontalCentered="1"/>
  <pageMargins left="0.48" right="0.36" top="0.43" bottom="0.3" header="0.3" footer="0.3"/>
  <pageSetup paperSize="9" scale="8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02"/>
  <sheetViews>
    <sheetView showZeros="0" view="pageBreakPreview" zoomScale="60" zoomScaleNormal="85" workbookViewId="0">
      <pane xSplit="3" ySplit="6" topLeftCell="D7" activePane="bottomRight" state="frozen"/>
      <selection activeCell="M24" sqref="M24"/>
      <selection pane="topRight" activeCell="M24" sqref="M24"/>
      <selection pane="bottomLeft" activeCell="M24" sqref="M24"/>
      <selection pane="bottomRight" activeCell="M102" sqref="A1:R102"/>
    </sheetView>
  </sheetViews>
  <sheetFormatPr defaultRowHeight="15" x14ac:dyDescent="0.25"/>
  <cols>
    <col min="1" max="1" width="6.7109375" style="391" bestFit="1" customWidth="1"/>
    <col min="2" max="2" width="43.85546875" style="391" customWidth="1"/>
    <col min="3" max="3" width="0" style="391" hidden="1" customWidth="1"/>
    <col min="4" max="10" width="9.140625" style="391"/>
    <col min="11" max="11" width="12" style="391" customWidth="1"/>
    <col min="12" max="12" width="17.7109375" style="391" customWidth="1"/>
    <col min="13" max="13" width="23.7109375" style="392" customWidth="1"/>
    <col min="14" max="14" width="9.140625" style="391" hidden="1" customWidth="1"/>
    <col min="15" max="15" width="11.85546875" style="391" hidden="1" customWidth="1"/>
    <col min="16" max="17" width="9.140625" style="391" hidden="1" customWidth="1"/>
    <col min="18" max="18" width="17.5703125" style="391" hidden="1" customWidth="1"/>
    <col min="19" max="16384" width="9.140625" style="391"/>
  </cols>
  <sheetData>
    <row r="1" spans="1:18" s="289" customFormat="1" ht="33.75" customHeight="1" x14ac:dyDescent="0.25">
      <c r="A1" s="437" t="s">
        <v>947</v>
      </c>
      <c r="B1" s="437"/>
      <c r="C1" s="437"/>
      <c r="D1" s="437"/>
      <c r="E1" s="437"/>
      <c r="F1" s="437"/>
      <c r="G1" s="437"/>
      <c r="H1" s="437"/>
      <c r="I1" s="437"/>
      <c r="J1" s="437"/>
      <c r="K1" s="437"/>
      <c r="L1" s="437"/>
      <c r="M1" s="437"/>
      <c r="N1" s="437"/>
      <c r="O1" s="437"/>
      <c r="P1" s="437"/>
      <c r="Q1" s="437"/>
      <c r="R1" s="437"/>
    </row>
    <row r="2" spans="1:18" s="289" customFormat="1" x14ac:dyDescent="0.25">
      <c r="A2" s="438" t="s">
        <v>71</v>
      </c>
      <c r="B2" s="438"/>
      <c r="C2" s="438"/>
      <c r="D2" s="438"/>
      <c r="E2" s="438"/>
      <c r="F2" s="438"/>
      <c r="G2" s="438"/>
      <c r="H2" s="438"/>
      <c r="I2" s="438"/>
      <c r="J2" s="438"/>
      <c r="K2" s="438"/>
      <c r="L2" s="438"/>
      <c r="M2" s="438"/>
      <c r="N2" s="438"/>
      <c r="O2" s="438"/>
      <c r="P2" s="438"/>
      <c r="Q2" s="438"/>
      <c r="R2" s="438"/>
    </row>
    <row r="3" spans="1:18" s="289" customFormat="1" x14ac:dyDescent="0.25">
      <c r="B3" s="290"/>
      <c r="C3" s="291"/>
      <c r="D3" s="292"/>
      <c r="E3" s="293"/>
      <c r="F3" s="293"/>
      <c r="G3" s="293"/>
      <c r="H3" s="293"/>
      <c r="I3" s="294"/>
      <c r="J3" s="295"/>
      <c r="K3" s="295"/>
      <c r="L3" s="295"/>
      <c r="M3" s="295"/>
      <c r="N3" s="295"/>
      <c r="O3" s="295"/>
      <c r="P3" s="295"/>
      <c r="Q3" s="295"/>
    </row>
    <row r="4" spans="1:18" s="289" customFormat="1" x14ac:dyDescent="0.25">
      <c r="A4" s="439" t="s">
        <v>530</v>
      </c>
      <c r="B4" s="439" t="s">
        <v>948</v>
      </c>
      <c r="C4" s="440" t="s">
        <v>949</v>
      </c>
      <c r="D4" s="436" t="s">
        <v>950</v>
      </c>
      <c r="E4" s="436"/>
      <c r="F4" s="436"/>
      <c r="G4" s="436"/>
      <c r="H4" s="436"/>
      <c r="I4" s="436"/>
      <c r="J4" s="439" t="s">
        <v>951</v>
      </c>
      <c r="K4" s="439" t="s">
        <v>952</v>
      </c>
      <c r="L4" s="439" t="s">
        <v>7</v>
      </c>
      <c r="M4" s="441" t="s">
        <v>9</v>
      </c>
      <c r="N4" s="432" t="s">
        <v>539</v>
      </c>
      <c r="O4" s="432" t="s">
        <v>540</v>
      </c>
      <c r="P4" s="432" t="s">
        <v>541</v>
      </c>
      <c r="Q4" s="432" t="s">
        <v>953</v>
      </c>
      <c r="R4" s="439" t="s">
        <v>954</v>
      </c>
    </row>
    <row r="5" spans="1:18" s="289" customFormat="1" x14ac:dyDescent="0.25">
      <c r="A5" s="439"/>
      <c r="B5" s="439"/>
      <c r="C5" s="440"/>
      <c r="D5" s="444" t="s">
        <v>60</v>
      </c>
      <c r="E5" s="436" t="s">
        <v>61</v>
      </c>
      <c r="F5" s="436"/>
      <c r="G5" s="436"/>
      <c r="H5" s="436" t="s">
        <v>62</v>
      </c>
      <c r="I5" s="436" t="s">
        <v>87</v>
      </c>
      <c r="J5" s="439"/>
      <c r="K5" s="439"/>
      <c r="L5" s="439"/>
      <c r="M5" s="441"/>
      <c r="N5" s="442"/>
      <c r="O5" s="442"/>
      <c r="P5" s="442"/>
      <c r="Q5" s="442"/>
      <c r="R5" s="439"/>
    </row>
    <row r="6" spans="1:18" s="289" customFormat="1" ht="86.25" customHeight="1" x14ac:dyDescent="0.25">
      <c r="A6" s="439"/>
      <c r="B6" s="439"/>
      <c r="C6" s="440"/>
      <c r="D6" s="444"/>
      <c r="E6" s="296" t="s">
        <v>955</v>
      </c>
      <c r="F6" s="296" t="s">
        <v>956</v>
      </c>
      <c r="G6" s="296" t="s">
        <v>957</v>
      </c>
      <c r="H6" s="436"/>
      <c r="I6" s="436"/>
      <c r="J6" s="439"/>
      <c r="K6" s="439"/>
      <c r="L6" s="439"/>
      <c r="M6" s="441"/>
      <c r="N6" s="443"/>
      <c r="O6" s="443"/>
      <c r="P6" s="443"/>
      <c r="Q6" s="443"/>
      <c r="R6" s="439"/>
    </row>
    <row r="7" spans="1:18" s="303" customFormat="1" x14ac:dyDescent="0.25">
      <c r="A7" s="297" t="s">
        <v>547</v>
      </c>
      <c r="B7" s="298" t="s">
        <v>354</v>
      </c>
      <c r="C7" s="299">
        <f>SUM(C8:C13)</f>
        <v>4.3538999999999994</v>
      </c>
      <c r="D7" s="300"/>
      <c r="E7" s="300"/>
      <c r="F7" s="300"/>
      <c r="G7" s="300"/>
      <c r="H7" s="300"/>
      <c r="I7" s="301"/>
      <c r="J7" s="297"/>
      <c r="K7" s="297"/>
      <c r="L7" s="297"/>
      <c r="M7" s="302"/>
      <c r="N7" s="297"/>
      <c r="O7" s="297"/>
      <c r="P7" s="297"/>
      <c r="Q7" s="297"/>
      <c r="R7" s="297"/>
    </row>
    <row r="8" spans="1:18" s="310" customFormat="1" ht="30" x14ac:dyDescent="0.25">
      <c r="A8" s="302">
        <v>1</v>
      </c>
      <c r="B8" s="304" t="s">
        <v>626</v>
      </c>
      <c r="C8" s="305">
        <f t="shared" ref="C8:C19" si="0">D8+H8+I8</f>
        <v>0.95000000000000007</v>
      </c>
      <c r="D8" s="306">
        <f t="shared" ref="D8:D13" si="1">E8+F8+G8</f>
        <v>0.15</v>
      </c>
      <c r="E8" s="307">
        <v>0</v>
      </c>
      <c r="F8" s="307">
        <v>0.15</v>
      </c>
      <c r="G8" s="307">
        <v>0</v>
      </c>
      <c r="H8" s="307">
        <v>0</v>
      </c>
      <c r="I8" s="308">
        <v>0.8</v>
      </c>
      <c r="J8" s="302" t="s">
        <v>552</v>
      </c>
      <c r="K8" s="302"/>
      <c r="L8" s="302" t="s">
        <v>627</v>
      </c>
      <c r="M8" s="302" t="s">
        <v>958</v>
      </c>
      <c r="N8" s="302"/>
      <c r="O8" s="309"/>
      <c r="P8" s="309" t="s">
        <v>552</v>
      </c>
      <c r="Q8" s="309"/>
      <c r="R8" s="302" t="s">
        <v>569</v>
      </c>
    </row>
    <row r="9" spans="1:18" s="310" customFormat="1" ht="30" x14ac:dyDescent="0.25">
      <c r="A9" s="302">
        <v>2</v>
      </c>
      <c r="B9" s="304" t="s">
        <v>959</v>
      </c>
      <c r="C9" s="305">
        <f t="shared" si="0"/>
        <v>1.4038999999999999</v>
      </c>
      <c r="D9" s="306">
        <f t="shared" si="1"/>
        <v>0</v>
      </c>
      <c r="E9" s="307">
        <v>0</v>
      </c>
      <c r="F9" s="307">
        <v>0</v>
      </c>
      <c r="G9" s="307">
        <v>0</v>
      </c>
      <c r="H9" s="307">
        <v>0.28000000000000003</v>
      </c>
      <c r="I9" s="308">
        <v>1.1238999999999999</v>
      </c>
      <c r="J9" s="302"/>
      <c r="K9" s="302"/>
      <c r="L9" s="302" t="s">
        <v>703</v>
      </c>
      <c r="M9" s="302" t="s">
        <v>958</v>
      </c>
      <c r="N9" s="302"/>
      <c r="O9" s="309" t="s">
        <v>552</v>
      </c>
      <c r="P9" s="309"/>
      <c r="Q9" s="309"/>
      <c r="R9" s="302" t="s">
        <v>556</v>
      </c>
    </row>
    <row r="10" spans="1:18" s="310" customFormat="1" ht="30" x14ac:dyDescent="0.25">
      <c r="A10" s="302">
        <v>3</v>
      </c>
      <c r="B10" s="304" t="s">
        <v>554</v>
      </c>
      <c r="C10" s="305">
        <f t="shared" si="0"/>
        <v>1.02</v>
      </c>
      <c r="D10" s="306">
        <f t="shared" si="1"/>
        <v>0</v>
      </c>
      <c r="E10" s="307">
        <v>0</v>
      </c>
      <c r="F10" s="307">
        <v>0</v>
      </c>
      <c r="G10" s="307">
        <v>0</v>
      </c>
      <c r="H10" s="307">
        <v>0.2</v>
      </c>
      <c r="I10" s="308">
        <v>0.82</v>
      </c>
      <c r="J10" s="302"/>
      <c r="K10" s="302"/>
      <c r="L10" s="302" t="s">
        <v>565</v>
      </c>
      <c r="M10" s="302" t="s">
        <v>958</v>
      </c>
      <c r="N10" s="302"/>
      <c r="O10" s="309" t="s">
        <v>552</v>
      </c>
      <c r="P10" s="309"/>
      <c r="Q10" s="309"/>
      <c r="R10" s="302" t="s">
        <v>556</v>
      </c>
    </row>
    <row r="11" spans="1:18" s="310" customFormat="1" ht="30" x14ac:dyDescent="0.25">
      <c r="A11" s="302">
        <v>4</v>
      </c>
      <c r="B11" s="304" t="s">
        <v>564</v>
      </c>
      <c r="C11" s="305">
        <f t="shared" si="0"/>
        <v>0.8</v>
      </c>
      <c r="D11" s="306">
        <f t="shared" si="1"/>
        <v>0.15</v>
      </c>
      <c r="E11" s="307">
        <v>0</v>
      </c>
      <c r="F11" s="307">
        <v>0.15</v>
      </c>
      <c r="G11" s="307">
        <v>0</v>
      </c>
      <c r="H11" s="307">
        <v>0</v>
      </c>
      <c r="I11" s="308">
        <v>0.65</v>
      </c>
      <c r="J11" s="302"/>
      <c r="K11" s="302"/>
      <c r="L11" s="302" t="s">
        <v>565</v>
      </c>
      <c r="M11" s="302" t="s">
        <v>958</v>
      </c>
      <c r="N11" s="302"/>
      <c r="O11" s="309" t="s">
        <v>552</v>
      </c>
      <c r="P11" s="311"/>
      <c r="Q11" s="311"/>
      <c r="R11" s="302" t="s">
        <v>562</v>
      </c>
    </row>
    <row r="12" spans="1:18" s="310" customFormat="1" ht="30" x14ac:dyDescent="0.25">
      <c r="A12" s="302">
        <v>5</v>
      </c>
      <c r="B12" s="304" t="s">
        <v>571</v>
      </c>
      <c r="C12" s="305">
        <f t="shared" si="0"/>
        <v>0.12</v>
      </c>
      <c r="D12" s="306">
        <f t="shared" si="1"/>
        <v>0.03</v>
      </c>
      <c r="E12" s="307">
        <v>0</v>
      </c>
      <c r="F12" s="307">
        <v>0.03</v>
      </c>
      <c r="G12" s="307">
        <v>0</v>
      </c>
      <c r="H12" s="307">
        <v>0</v>
      </c>
      <c r="I12" s="308">
        <v>0.09</v>
      </c>
      <c r="J12" s="302"/>
      <c r="K12" s="302"/>
      <c r="L12" s="302" t="s">
        <v>568</v>
      </c>
      <c r="M12" s="302" t="s">
        <v>958</v>
      </c>
      <c r="N12" s="302"/>
      <c r="O12" s="309" t="s">
        <v>552</v>
      </c>
      <c r="P12" s="309"/>
      <c r="Q12" s="309"/>
      <c r="R12" s="302" t="s">
        <v>562</v>
      </c>
    </row>
    <row r="13" spans="1:18" s="310" customFormat="1" ht="30" x14ac:dyDescent="0.25">
      <c r="A13" s="302">
        <v>6</v>
      </c>
      <c r="B13" s="304" t="s">
        <v>577</v>
      </c>
      <c r="C13" s="305">
        <f t="shared" si="0"/>
        <v>0.06</v>
      </c>
      <c r="D13" s="306">
        <f t="shared" si="1"/>
        <v>0.06</v>
      </c>
      <c r="E13" s="307">
        <v>0.06</v>
      </c>
      <c r="F13" s="307">
        <v>0</v>
      </c>
      <c r="G13" s="307">
        <v>0</v>
      </c>
      <c r="H13" s="307">
        <v>0</v>
      </c>
      <c r="I13" s="308">
        <v>0</v>
      </c>
      <c r="J13" s="302" t="s">
        <v>552</v>
      </c>
      <c r="K13" s="302"/>
      <c r="L13" s="302" t="s">
        <v>578</v>
      </c>
      <c r="M13" s="302" t="s">
        <v>958</v>
      </c>
      <c r="N13" s="302"/>
      <c r="O13" s="309"/>
      <c r="P13" s="309" t="s">
        <v>552</v>
      </c>
      <c r="Q13" s="309"/>
      <c r="R13" s="302" t="s">
        <v>569</v>
      </c>
    </row>
    <row r="14" spans="1:18" s="310" customFormat="1" ht="30" x14ac:dyDescent="0.25">
      <c r="A14" s="302">
        <v>7</v>
      </c>
      <c r="B14" s="304" t="s">
        <v>548</v>
      </c>
      <c r="C14" s="299">
        <f t="shared" si="0"/>
        <v>2.2080000000000002</v>
      </c>
      <c r="D14" s="312">
        <f>SUM(E14:G14)</f>
        <v>0</v>
      </c>
      <c r="E14" s="307">
        <v>0</v>
      </c>
      <c r="F14" s="307">
        <v>0</v>
      </c>
      <c r="G14" s="307">
        <v>0</v>
      </c>
      <c r="H14" s="307">
        <v>0.45</v>
      </c>
      <c r="I14" s="308">
        <v>1.758</v>
      </c>
      <c r="J14" s="302"/>
      <c r="K14" s="302"/>
      <c r="L14" s="302" t="s">
        <v>550</v>
      </c>
      <c r="M14" s="302" t="s">
        <v>958</v>
      </c>
      <c r="N14" s="302"/>
      <c r="O14" s="309" t="s">
        <v>552</v>
      </c>
      <c r="P14" s="309"/>
      <c r="Q14" s="309"/>
      <c r="R14" s="302" t="s">
        <v>14</v>
      </c>
    </row>
    <row r="15" spans="1:18" s="310" customFormat="1" ht="30" x14ac:dyDescent="0.25">
      <c r="A15" s="302">
        <v>8</v>
      </c>
      <c r="B15" s="304" t="s">
        <v>608</v>
      </c>
      <c r="C15" s="299">
        <f t="shared" si="0"/>
        <v>0.75</v>
      </c>
      <c r="D15" s="312">
        <f>SUM(E15:G15)</f>
        <v>0</v>
      </c>
      <c r="E15" s="307">
        <v>0</v>
      </c>
      <c r="F15" s="307">
        <v>0</v>
      </c>
      <c r="G15" s="307">
        <v>0</v>
      </c>
      <c r="H15" s="307">
        <v>0.1</v>
      </c>
      <c r="I15" s="308">
        <v>0.65</v>
      </c>
      <c r="J15" s="302"/>
      <c r="K15" s="302"/>
      <c r="L15" s="302" t="s">
        <v>550</v>
      </c>
      <c r="M15" s="302" t="s">
        <v>958</v>
      </c>
      <c r="N15" s="302"/>
      <c r="O15" s="309" t="s">
        <v>552</v>
      </c>
      <c r="P15" s="309"/>
      <c r="Q15" s="309"/>
      <c r="R15" s="302" t="s">
        <v>14</v>
      </c>
    </row>
    <row r="16" spans="1:18" s="310" customFormat="1" ht="30" x14ac:dyDescent="0.25">
      <c r="A16" s="302">
        <v>9</v>
      </c>
      <c r="B16" s="304" t="s">
        <v>609</v>
      </c>
      <c r="C16" s="299">
        <f t="shared" si="0"/>
        <v>34.85</v>
      </c>
      <c r="D16" s="312">
        <f>SUM(E16:G16)</f>
        <v>0</v>
      </c>
      <c r="E16" s="307">
        <v>0</v>
      </c>
      <c r="F16" s="307">
        <v>0</v>
      </c>
      <c r="G16" s="307">
        <v>0</v>
      </c>
      <c r="H16" s="307">
        <v>1.0860000000000001</v>
      </c>
      <c r="I16" s="308">
        <v>33.764000000000003</v>
      </c>
      <c r="J16" s="302"/>
      <c r="K16" s="302"/>
      <c r="L16" s="302" t="s">
        <v>550</v>
      </c>
      <c r="M16" s="302" t="s">
        <v>958</v>
      </c>
      <c r="N16" s="302"/>
      <c r="O16" s="309" t="s">
        <v>552</v>
      </c>
      <c r="P16" s="309"/>
      <c r="Q16" s="309"/>
      <c r="R16" s="302" t="s">
        <v>611</v>
      </c>
    </row>
    <row r="17" spans="1:18" s="310" customFormat="1" ht="30" x14ac:dyDescent="0.25">
      <c r="A17" s="302">
        <v>10</v>
      </c>
      <c r="B17" s="304" t="s">
        <v>560</v>
      </c>
      <c r="C17" s="299">
        <f t="shared" si="0"/>
        <v>3.85</v>
      </c>
      <c r="D17" s="312">
        <f>SUM(E17:G17)</f>
        <v>0</v>
      </c>
      <c r="E17" s="307"/>
      <c r="F17" s="307"/>
      <c r="G17" s="307"/>
      <c r="H17" s="307">
        <v>1.5</v>
      </c>
      <c r="I17" s="308">
        <v>2.35</v>
      </c>
      <c r="J17" s="302"/>
      <c r="K17" s="302"/>
      <c r="L17" s="302" t="s">
        <v>565</v>
      </c>
      <c r="M17" s="302" t="s">
        <v>958</v>
      </c>
      <c r="N17" s="302"/>
      <c r="O17" s="309" t="s">
        <v>552</v>
      </c>
      <c r="P17" s="309"/>
      <c r="Q17" s="309"/>
      <c r="R17" s="302" t="s">
        <v>562</v>
      </c>
    </row>
    <row r="18" spans="1:18" s="310" customFormat="1" ht="30" x14ac:dyDescent="0.25">
      <c r="A18" s="302">
        <v>11</v>
      </c>
      <c r="B18" s="304" t="s">
        <v>574</v>
      </c>
      <c r="C18" s="305">
        <f t="shared" si="0"/>
        <v>5.54</v>
      </c>
      <c r="D18" s="306">
        <f>E18+F18+G18</f>
        <v>0.54</v>
      </c>
      <c r="E18" s="307">
        <v>0.04</v>
      </c>
      <c r="F18" s="307">
        <v>0.5</v>
      </c>
      <c r="G18" s="307">
        <v>0</v>
      </c>
      <c r="H18" s="307">
        <v>1</v>
      </c>
      <c r="I18" s="308">
        <v>4</v>
      </c>
      <c r="J18" s="302"/>
      <c r="K18" s="309" t="s">
        <v>552</v>
      </c>
      <c r="L18" s="302" t="s">
        <v>568</v>
      </c>
      <c r="M18" s="302" t="s">
        <v>958</v>
      </c>
      <c r="N18" s="302"/>
      <c r="O18" s="309"/>
      <c r="P18" s="309"/>
      <c r="Q18" s="309" t="s">
        <v>552</v>
      </c>
      <c r="R18" s="302" t="s">
        <v>569</v>
      </c>
    </row>
    <row r="19" spans="1:18" s="310" customFormat="1" ht="30" x14ac:dyDescent="0.25">
      <c r="A19" s="302">
        <v>12</v>
      </c>
      <c r="B19" s="304" t="s">
        <v>629</v>
      </c>
      <c r="C19" s="299">
        <f t="shared" si="0"/>
        <v>0.5</v>
      </c>
      <c r="D19" s="312">
        <f>E19+F19+G19</f>
        <v>0</v>
      </c>
      <c r="E19" s="307">
        <v>0</v>
      </c>
      <c r="F19" s="307">
        <v>0</v>
      </c>
      <c r="G19" s="307">
        <v>0</v>
      </c>
      <c r="H19" s="307">
        <v>0.1</v>
      </c>
      <c r="I19" s="308">
        <v>0.4</v>
      </c>
      <c r="J19" s="302"/>
      <c r="K19" s="302"/>
      <c r="L19" s="302" t="s">
        <v>578</v>
      </c>
      <c r="M19" s="302" t="s">
        <v>958</v>
      </c>
      <c r="N19" s="302"/>
      <c r="O19" s="309" t="s">
        <v>552</v>
      </c>
      <c r="P19" s="309"/>
      <c r="Q19" s="309"/>
      <c r="R19" s="302" t="s">
        <v>569</v>
      </c>
    </row>
    <row r="20" spans="1:18" s="310" customFormat="1" ht="30" x14ac:dyDescent="0.25">
      <c r="A20" s="302">
        <v>13</v>
      </c>
      <c r="B20" s="304" t="s">
        <v>650</v>
      </c>
      <c r="C20" s="305">
        <f>D20+H20+I20</f>
        <v>0.2</v>
      </c>
      <c r="D20" s="306">
        <f>E20+F20+G20</f>
        <v>0.2</v>
      </c>
      <c r="E20" s="307">
        <v>0</v>
      </c>
      <c r="F20" s="307">
        <v>0.2</v>
      </c>
      <c r="G20" s="307">
        <v>0</v>
      </c>
      <c r="H20" s="307">
        <v>0</v>
      </c>
      <c r="I20" s="308">
        <v>0</v>
      </c>
      <c r="J20" s="302"/>
      <c r="K20" s="309" t="s">
        <v>552</v>
      </c>
      <c r="L20" s="302" t="s">
        <v>627</v>
      </c>
      <c r="M20" s="302" t="s">
        <v>958</v>
      </c>
      <c r="N20" s="302"/>
      <c r="O20" s="309"/>
      <c r="P20" s="311"/>
      <c r="Q20" s="309" t="s">
        <v>552</v>
      </c>
      <c r="R20" s="302" t="s">
        <v>256</v>
      </c>
    </row>
    <row r="21" spans="1:18" s="310" customFormat="1" ht="45" x14ac:dyDescent="0.25">
      <c r="A21" s="302">
        <v>14</v>
      </c>
      <c r="B21" s="304" t="s">
        <v>656</v>
      </c>
      <c r="C21" s="305">
        <f>D21+I21</f>
        <v>32.58</v>
      </c>
      <c r="D21" s="307">
        <f>SUM(E21:F21)</f>
        <v>0.22</v>
      </c>
      <c r="E21" s="307"/>
      <c r="F21" s="307">
        <v>0.22</v>
      </c>
      <c r="G21" s="307"/>
      <c r="H21" s="307"/>
      <c r="I21" s="308">
        <v>32.36</v>
      </c>
      <c r="J21" s="302"/>
      <c r="K21" s="302"/>
      <c r="L21" s="302" t="s">
        <v>657</v>
      </c>
      <c r="M21" s="302" t="s">
        <v>960</v>
      </c>
      <c r="N21" s="302" t="s">
        <v>552</v>
      </c>
      <c r="O21" s="302"/>
      <c r="P21" s="302"/>
      <c r="Q21" s="302"/>
      <c r="R21" s="302" t="s">
        <v>659</v>
      </c>
    </row>
    <row r="22" spans="1:18" s="310" customFormat="1" ht="30" x14ac:dyDescent="0.25">
      <c r="A22" s="302">
        <v>15</v>
      </c>
      <c r="B22" s="304" t="s">
        <v>661</v>
      </c>
      <c r="C22" s="305">
        <f>D22+I22</f>
        <v>41.27</v>
      </c>
      <c r="D22" s="307">
        <f>SUM(E22:F22)</f>
        <v>1.02</v>
      </c>
      <c r="E22" s="307">
        <v>1.02</v>
      </c>
      <c r="F22" s="307"/>
      <c r="G22" s="307"/>
      <c r="H22" s="307"/>
      <c r="I22" s="308">
        <v>40.25</v>
      </c>
      <c r="J22" s="302"/>
      <c r="K22" s="302"/>
      <c r="L22" s="302" t="s">
        <v>662</v>
      </c>
      <c r="M22" s="302" t="s">
        <v>960</v>
      </c>
      <c r="N22" s="313"/>
      <c r="O22" s="313" t="s">
        <v>552</v>
      </c>
      <c r="P22" s="313"/>
      <c r="Q22" s="313"/>
      <c r="R22" s="302" t="s">
        <v>663</v>
      </c>
    </row>
    <row r="23" spans="1:18" s="310" customFormat="1" ht="45" x14ac:dyDescent="0.25">
      <c r="A23" s="302">
        <v>16</v>
      </c>
      <c r="B23" s="304" t="s">
        <v>961</v>
      </c>
      <c r="C23" s="305">
        <f>D23+I23</f>
        <v>45.25</v>
      </c>
      <c r="D23" s="307">
        <f>SUM(E23:G23)</f>
        <v>4.3899999999999997</v>
      </c>
      <c r="E23" s="307"/>
      <c r="F23" s="307"/>
      <c r="G23" s="307">
        <v>4.3899999999999997</v>
      </c>
      <c r="H23" s="307"/>
      <c r="I23" s="308">
        <v>40.86</v>
      </c>
      <c r="J23" s="302"/>
      <c r="K23" s="302"/>
      <c r="L23" s="302" t="s">
        <v>666</v>
      </c>
      <c r="M23" s="302" t="s">
        <v>960</v>
      </c>
      <c r="N23" s="313" t="s">
        <v>552</v>
      </c>
      <c r="O23" s="313" t="s">
        <v>552</v>
      </c>
      <c r="P23" s="313"/>
      <c r="Q23" s="313"/>
      <c r="R23" s="302" t="s">
        <v>667</v>
      </c>
    </row>
    <row r="24" spans="1:18" s="320" customFormat="1" x14ac:dyDescent="0.25">
      <c r="A24" s="314" t="s">
        <v>681</v>
      </c>
      <c r="B24" s="315" t="s">
        <v>682</v>
      </c>
      <c r="C24" s="316">
        <f>SUM(C25:C26)</f>
        <v>0.8600000000000001</v>
      </c>
      <c r="D24" s="317"/>
      <c r="E24" s="317"/>
      <c r="F24" s="317"/>
      <c r="G24" s="317"/>
      <c r="H24" s="317"/>
      <c r="I24" s="318"/>
      <c r="J24" s="314"/>
      <c r="K24" s="314"/>
      <c r="L24" s="314"/>
      <c r="M24" s="319"/>
      <c r="N24" s="314"/>
      <c r="O24" s="314"/>
      <c r="P24" s="314"/>
      <c r="Q24" s="314"/>
      <c r="R24" s="314"/>
    </row>
    <row r="25" spans="1:18" s="329" customFormat="1" ht="31.5" x14ac:dyDescent="0.25">
      <c r="A25" s="321">
        <v>1</v>
      </c>
      <c r="B25" s="322" t="s">
        <v>962</v>
      </c>
      <c r="C25" s="323">
        <v>0.3</v>
      </c>
      <c r="D25" s="324">
        <f>SUM(E25:G25)</f>
        <v>0.3</v>
      </c>
      <c r="E25" s="324"/>
      <c r="F25" s="324"/>
      <c r="G25" s="324">
        <v>0.3</v>
      </c>
      <c r="H25" s="324"/>
      <c r="I25" s="325"/>
      <c r="J25" s="302" t="s">
        <v>552</v>
      </c>
      <c r="K25" s="321"/>
      <c r="L25" s="321" t="s">
        <v>892</v>
      </c>
      <c r="M25" s="326" t="s">
        <v>685</v>
      </c>
      <c r="N25" s="327"/>
      <c r="O25" s="327"/>
      <c r="P25" s="327" t="s">
        <v>552</v>
      </c>
      <c r="Q25" s="327"/>
      <c r="R25" s="328" t="s">
        <v>963</v>
      </c>
    </row>
    <row r="26" spans="1:18" s="329" customFormat="1" ht="31.5" x14ac:dyDescent="0.25">
      <c r="A26" s="321">
        <v>2</v>
      </c>
      <c r="B26" s="322" t="s">
        <v>964</v>
      </c>
      <c r="C26" s="323">
        <v>0.56000000000000005</v>
      </c>
      <c r="D26" s="324">
        <f>SUM(E26:G26)</f>
        <v>0.56000000000000005</v>
      </c>
      <c r="E26" s="324"/>
      <c r="F26" s="324"/>
      <c r="G26" s="324">
        <v>0.56000000000000005</v>
      </c>
      <c r="H26" s="324"/>
      <c r="I26" s="325"/>
      <c r="J26" s="321"/>
      <c r="K26" s="321"/>
      <c r="L26" s="321" t="s">
        <v>965</v>
      </c>
      <c r="M26" s="326" t="s">
        <v>685</v>
      </c>
      <c r="N26" s="327"/>
      <c r="O26" s="327" t="s">
        <v>552</v>
      </c>
      <c r="P26" s="327"/>
      <c r="Q26" s="327"/>
      <c r="R26" s="321" t="s">
        <v>14</v>
      </c>
    </row>
    <row r="27" spans="1:18" s="310" customFormat="1" ht="31.5" x14ac:dyDescent="0.25">
      <c r="A27" s="321">
        <v>3</v>
      </c>
      <c r="B27" s="304" t="s">
        <v>966</v>
      </c>
      <c r="C27" s="330">
        <f>D27+H27+I27</f>
        <v>0.1</v>
      </c>
      <c r="D27" s="331">
        <f t="shared" ref="D27:D44" si="2">SUM(E27,F27,G27)</f>
        <v>0.1</v>
      </c>
      <c r="E27" s="332">
        <v>0.1</v>
      </c>
      <c r="F27" s="332"/>
      <c r="G27" s="332"/>
      <c r="H27" s="332"/>
      <c r="I27" s="333"/>
      <c r="J27" s="302"/>
      <c r="K27" s="302"/>
      <c r="L27" s="302" t="s">
        <v>30</v>
      </c>
      <c r="M27" s="334" t="s">
        <v>712</v>
      </c>
      <c r="N27" s="326"/>
      <c r="O27" s="335" t="s">
        <v>552</v>
      </c>
      <c r="P27" s="335"/>
      <c r="Q27" s="335"/>
      <c r="R27" s="302"/>
    </row>
    <row r="28" spans="1:18" s="310" customFormat="1" ht="45" x14ac:dyDescent="0.25">
      <c r="A28" s="321">
        <v>4</v>
      </c>
      <c r="B28" s="304" t="s">
        <v>736</v>
      </c>
      <c r="C28" s="330">
        <f t="shared" ref="C28:C44" si="3">D28+H28+I28</f>
        <v>0.15</v>
      </c>
      <c r="D28" s="331">
        <f t="shared" si="2"/>
        <v>0.15</v>
      </c>
      <c r="E28" s="331"/>
      <c r="F28" s="331">
        <v>0.15</v>
      </c>
      <c r="G28" s="331"/>
      <c r="H28" s="331"/>
      <c r="I28" s="336"/>
      <c r="J28" s="302"/>
      <c r="K28" s="302"/>
      <c r="L28" s="302" t="s">
        <v>22</v>
      </c>
      <c r="M28" s="334" t="s">
        <v>712</v>
      </c>
      <c r="N28" s="326"/>
      <c r="O28" s="302" t="s">
        <v>552</v>
      </c>
      <c r="P28" s="302"/>
      <c r="Q28" s="302"/>
      <c r="R28" s="302"/>
    </row>
    <row r="29" spans="1:18" s="310" customFormat="1" ht="31.5" x14ac:dyDescent="0.25">
      <c r="A29" s="321">
        <v>5</v>
      </c>
      <c r="B29" s="304" t="s">
        <v>754</v>
      </c>
      <c r="C29" s="330">
        <f t="shared" si="3"/>
        <v>1.58</v>
      </c>
      <c r="D29" s="331">
        <f>SUM(E29,F29,G29)</f>
        <v>0.57999999999999996</v>
      </c>
      <c r="E29" s="331"/>
      <c r="F29" s="331"/>
      <c r="G29" s="331">
        <v>0.57999999999999996</v>
      </c>
      <c r="H29" s="331"/>
      <c r="I29" s="336">
        <v>1</v>
      </c>
      <c r="J29" s="302"/>
      <c r="K29" s="302"/>
      <c r="L29" s="302" t="s">
        <v>598</v>
      </c>
      <c r="M29" s="334" t="s">
        <v>712</v>
      </c>
      <c r="N29" s="326"/>
      <c r="O29" s="302" t="s">
        <v>552</v>
      </c>
      <c r="P29" s="302"/>
      <c r="Q29" s="302"/>
      <c r="R29" s="302"/>
    </row>
    <row r="30" spans="1:18" s="310" customFormat="1" ht="31.5" x14ac:dyDescent="0.25">
      <c r="A30" s="321">
        <v>6</v>
      </c>
      <c r="B30" s="304" t="s">
        <v>756</v>
      </c>
      <c r="C30" s="330">
        <f t="shared" si="3"/>
        <v>0.56000000000000005</v>
      </c>
      <c r="D30" s="331">
        <f t="shared" si="2"/>
        <v>0.26</v>
      </c>
      <c r="E30" s="331"/>
      <c r="F30" s="331"/>
      <c r="G30" s="331">
        <v>0.26</v>
      </c>
      <c r="H30" s="331"/>
      <c r="I30" s="336">
        <v>0.3</v>
      </c>
      <c r="J30" s="302"/>
      <c r="K30" s="302"/>
      <c r="L30" s="302" t="s">
        <v>598</v>
      </c>
      <c r="M30" s="334" t="s">
        <v>712</v>
      </c>
      <c r="N30" s="326"/>
      <c r="O30" s="302" t="s">
        <v>552</v>
      </c>
      <c r="P30" s="302"/>
      <c r="Q30" s="302"/>
      <c r="R30" s="302"/>
    </row>
    <row r="31" spans="1:18" s="303" customFormat="1" ht="31.5" x14ac:dyDescent="0.25">
      <c r="A31" s="321">
        <v>7</v>
      </c>
      <c r="B31" s="304" t="s">
        <v>656</v>
      </c>
      <c r="C31" s="330">
        <f t="shared" si="3"/>
        <v>5.5</v>
      </c>
      <c r="D31" s="331">
        <f t="shared" si="2"/>
        <v>0</v>
      </c>
      <c r="E31" s="331"/>
      <c r="F31" s="331"/>
      <c r="G31" s="331"/>
      <c r="H31" s="331">
        <v>5.5</v>
      </c>
      <c r="I31" s="336"/>
      <c r="J31" s="302"/>
      <c r="K31" s="302"/>
      <c r="L31" s="302" t="s">
        <v>614</v>
      </c>
      <c r="M31" s="334" t="s">
        <v>712</v>
      </c>
      <c r="N31" s="326" t="s">
        <v>552</v>
      </c>
      <c r="O31" s="297"/>
      <c r="P31" s="297"/>
      <c r="Q31" s="297"/>
      <c r="R31" s="302"/>
    </row>
    <row r="32" spans="1:18" s="303" customFormat="1" ht="75" x14ac:dyDescent="0.25">
      <c r="A32" s="321">
        <v>8</v>
      </c>
      <c r="B32" s="304" t="s">
        <v>967</v>
      </c>
      <c r="C32" s="330">
        <f t="shared" si="3"/>
        <v>6.92</v>
      </c>
      <c r="D32" s="331">
        <f t="shared" si="2"/>
        <v>3.63</v>
      </c>
      <c r="E32" s="331"/>
      <c r="F32" s="331"/>
      <c r="G32" s="331">
        <v>3.63</v>
      </c>
      <c r="H32" s="331">
        <v>3.29</v>
      </c>
      <c r="I32" s="336"/>
      <c r="J32" s="302" t="s">
        <v>552</v>
      </c>
      <c r="K32" s="302"/>
      <c r="L32" s="302" t="s">
        <v>968</v>
      </c>
      <c r="M32" s="334" t="s">
        <v>712</v>
      </c>
      <c r="N32" s="326"/>
      <c r="O32" s="297"/>
      <c r="P32" s="297" t="s">
        <v>552</v>
      </c>
      <c r="Q32" s="297"/>
      <c r="R32" s="302"/>
    </row>
    <row r="33" spans="1:18" s="310" customFormat="1" ht="31.5" x14ac:dyDescent="0.25">
      <c r="A33" s="321">
        <v>9</v>
      </c>
      <c r="B33" s="304" t="s">
        <v>585</v>
      </c>
      <c r="C33" s="330">
        <v>0.25</v>
      </c>
      <c r="D33" s="331">
        <f t="shared" si="2"/>
        <v>0</v>
      </c>
      <c r="E33" s="337"/>
      <c r="F33" s="337"/>
      <c r="G33" s="337"/>
      <c r="H33" s="337">
        <v>0.25</v>
      </c>
      <c r="I33" s="302" t="s">
        <v>969</v>
      </c>
      <c r="J33" s="302" t="s">
        <v>552</v>
      </c>
      <c r="K33" s="302"/>
      <c r="L33" s="302" t="s">
        <v>336</v>
      </c>
      <c r="M33" s="334" t="s">
        <v>712</v>
      </c>
      <c r="N33" s="302"/>
      <c r="O33" s="338"/>
      <c r="P33" s="338" t="s">
        <v>552</v>
      </c>
      <c r="Q33" s="338"/>
      <c r="R33" s="302"/>
    </row>
    <row r="34" spans="1:18" s="310" customFormat="1" ht="31.5" x14ac:dyDescent="0.25">
      <c r="A34" s="321">
        <v>10</v>
      </c>
      <c r="B34" s="304" t="s">
        <v>970</v>
      </c>
      <c r="C34" s="330">
        <f t="shared" si="3"/>
        <v>3.85</v>
      </c>
      <c r="D34" s="331">
        <f t="shared" si="2"/>
        <v>0.56999999999999995</v>
      </c>
      <c r="E34" s="337"/>
      <c r="F34" s="337"/>
      <c r="G34" s="337">
        <v>0.56999999999999995</v>
      </c>
      <c r="H34" s="337">
        <v>1.18</v>
      </c>
      <c r="I34" s="302">
        <v>2.1</v>
      </c>
      <c r="J34" s="302"/>
      <c r="K34" s="302"/>
      <c r="L34" s="302" t="s">
        <v>144</v>
      </c>
      <c r="M34" s="334" t="s">
        <v>712</v>
      </c>
      <c r="N34" s="302"/>
      <c r="O34" s="338" t="s">
        <v>552</v>
      </c>
      <c r="P34" s="338"/>
      <c r="Q34" s="338"/>
      <c r="R34" s="302"/>
    </row>
    <row r="35" spans="1:18" s="310" customFormat="1" ht="31.5" x14ac:dyDescent="0.25">
      <c r="A35" s="321">
        <v>11</v>
      </c>
      <c r="B35" s="304" t="s">
        <v>971</v>
      </c>
      <c r="C35" s="330">
        <f t="shared" si="3"/>
        <v>4.8</v>
      </c>
      <c r="D35" s="331">
        <f t="shared" si="2"/>
        <v>1.52</v>
      </c>
      <c r="E35" s="337"/>
      <c r="F35" s="337"/>
      <c r="G35" s="337">
        <v>1.52</v>
      </c>
      <c r="H35" s="337">
        <v>1.1299999999999999</v>
      </c>
      <c r="I35" s="302">
        <f>0.49+1.66</f>
        <v>2.15</v>
      </c>
      <c r="J35" s="302"/>
      <c r="K35" s="302"/>
      <c r="L35" s="302" t="s">
        <v>39</v>
      </c>
      <c r="M35" s="334" t="s">
        <v>712</v>
      </c>
      <c r="N35" s="302"/>
      <c r="O35" s="338" t="s">
        <v>552</v>
      </c>
      <c r="P35" s="338"/>
      <c r="Q35" s="338"/>
      <c r="R35" s="302"/>
    </row>
    <row r="36" spans="1:18" s="310" customFormat="1" ht="31.5" x14ac:dyDescent="0.25">
      <c r="A36" s="321">
        <v>12</v>
      </c>
      <c r="B36" s="304" t="s">
        <v>972</v>
      </c>
      <c r="C36" s="330">
        <f t="shared" si="3"/>
        <v>1.4</v>
      </c>
      <c r="D36" s="331">
        <f t="shared" si="2"/>
        <v>0.24</v>
      </c>
      <c r="E36" s="337"/>
      <c r="F36" s="337"/>
      <c r="G36" s="337">
        <v>0.24</v>
      </c>
      <c r="H36" s="337">
        <v>0.45</v>
      </c>
      <c r="I36" s="302">
        <f>0.37+0.34</f>
        <v>0.71</v>
      </c>
      <c r="J36" s="302"/>
      <c r="K36" s="302"/>
      <c r="L36" s="302" t="s">
        <v>39</v>
      </c>
      <c r="M36" s="334" t="s">
        <v>712</v>
      </c>
      <c r="N36" s="302"/>
      <c r="O36" s="338" t="s">
        <v>552</v>
      </c>
      <c r="P36" s="338"/>
      <c r="Q36" s="338"/>
      <c r="R36" s="302"/>
    </row>
    <row r="37" spans="1:18" s="310" customFormat="1" ht="31.5" x14ac:dyDescent="0.25">
      <c r="A37" s="321">
        <v>13</v>
      </c>
      <c r="B37" s="304" t="s">
        <v>973</v>
      </c>
      <c r="C37" s="330">
        <f t="shared" si="3"/>
        <v>7.5</v>
      </c>
      <c r="D37" s="331">
        <f t="shared" si="2"/>
        <v>0.75</v>
      </c>
      <c r="E37" s="337"/>
      <c r="F37" s="337"/>
      <c r="G37" s="337">
        <v>0.75</v>
      </c>
      <c r="H37" s="337">
        <v>4.0599999999999996</v>
      </c>
      <c r="I37" s="302">
        <f>1.54+1.15</f>
        <v>2.69</v>
      </c>
      <c r="J37" s="302"/>
      <c r="K37" s="302"/>
      <c r="L37" s="302" t="s">
        <v>35</v>
      </c>
      <c r="M37" s="334" t="s">
        <v>712</v>
      </c>
      <c r="N37" s="302"/>
      <c r="O37" s="338" t="s">
        <v>552</v>
      </c>
      <c r="P37" s="338"/>
      <c r="Q37" s="338"/>
      <c r="R37" s="302"/>
    </row>
    <row r="38" spans="1:18" s="310" customFormat="1" ht="31.5" x14ac:dyDescent="0.25">
      <c r="A38" s="321">
        <v>14</v>
      </c>
      <c r="B38" s="304" t="s">
        <v>974</v>
      </c>
      <c r="C38" s="330">
        <f t="shared" si="3"/>
        <v>0.72</v>
      </c>
      <c r="D38" s="331">
        <f t="shared" si="2"/>
        <v>0.37</v>
      </c>
      <c r="E38" s="337"/>
      <c r="F38" s="337"/>
      <c r="G38" s="337">
        <v>0.37</v>
      </c>
      <c r="H38" s="337"/>
      <c r="I38" s="302">
        <v>0.35</v>
      </c>
      <c r="J38" s="302"/>
      <c r="K38" s="302"/>
      <c r="L38" s="302" t="s">
        <v>137</v>
      </c>
      <c r="M38" s="334" t="s">
        <v>712</v>
      </c>
      <c r="N38" s="302"/>
      <c r="O38" s="338" t="s">
        <v>552</v>
      </c>
      <c r="P38" s="338"/>
      <c r="Q38" s="338"/>
      <c r="R38" s="302"/>
    </row>
    <row r="39" spans="1:18" s="310" customFormat="1" ht="31.5" x14ac:dyDescent="0.25">
      <c r="A39" s="321">
        <v>15</v>
      </c>
      <c r="B39" s="304" t="s">
        <v>975</v>
      </c>
      <c r="C39" s="330">
        <f t="shared" si="3"/>
        <v>2.5</v>
      </c>
      <c r="D39" s="331">
        <f t="shared" si="2"/>
        <v>0.42</v>
      </c>
      <c r="E39" s="337"/>
      <c r="F39" s="337"/>
      <c r="G39" s="337">
        <v>0.42</v>
      </c>
      <c r="H39" s="337">
        <v>0.65</v>
      </c>
      <c r="I39" s="302">
        <f>0.71+0.72</f>
        <v>1.43</v>
      </c>
      <c r="J39" s="302" t="s">
        <v>552</v>
      </c>
      <c r="K39" s="302"/>
      <c r="L39" s="302" t="s">
        <v>144</v>
      </c>
      <c r="M39" s="334" t="s">
        <v>712</v>
      </c>
      <c r="N39" s="302"/>
      <c r="O39" s="338"/>
      <c r="P39" s="338" t="s">
        <v>552</v>
      </c>
      <c r="Q39" s="338"/>
      <c r="R39" s="302"/>
    </row>
    <row r="40" spans="1:18" s="310" customFormat="1" ht="31.5" x14ac:dyDescent="0.25">
      <c r="A40" s="321">
        <v>16</v>
      </c>
      <c r="B40" s="304" t="s">
        <v>976</v>
      </c>
      <c r="C40" s="330">
        <f t="shared" si="3"/>
        <v>14.5</v>
      </c>
      <c r="D40" s="331">
        <f t="shared" si="2"/>
        <v>3.28</v>
      </c>
      <c r="E40" s="337"/>
      <c r="F40" s="337"/>
      <c r="G40" s="337">
        <v>3.28</v>
      </c>
      <c r="H40" s="337">
        <v>6.34</v>
      </c>
      <c r="I40" s="302">
        <f>0.11+4.77</f>
        <v>4.88</v>
      </c>
      <c r="J40" s="302"/>
      <c r="K40" s="309" t="s">
        <v>552</v>
      </c>
      <c r="L40" s="302" t="s">
        <v>222</v>
      </c>
      <c r="M40" s="334" t="s">
        <v>712</v>
      </c>
      <c r="N40" s="302"/>
      <c r="O40" s="338"/>
      <c r="P40" s="338"/>
      <c r="Q40" s="338" t="s">
        <v>552</v>
      </c>
      <c r="R40" s="302"/>
    </row>
    <row r="41" spans="1:18" s="310" customFormat="1" ht="31.5" x14ac:dyDescent="0.25">
      <c r="A41" s="321">
        <v>17</v>
      </c>
      <c r="B41" s="304" t="s">
        <v>564</v>
      </c>
      <c r="C41" s="330">
        <f t="shared" si="3"/>
        <v>0.8</v>
      </c>
      <c r="D41" s="331">
        <f t="shared" si="2"/>
        <v>0.38</v>
      </c>
      <c r="E41" s="337"/>
      <c r="F41" s="337"/>
      <c r="G41" s="337">
        <v>0.38</v>
      </c>
      <c r="H41" s="337"/>
      <c r="I41" s="302">
        <v>0.42</v>
      </c>
      <c r="J41" s="302" t="s">
        <v>552</v>
      </c>
      <c r="K41" s="302"/>
      <c r="L41" s="302" t="s">
        <v>144</v>
      </c>
      <c r="M41" s="334" t="s">
        <v>712</v>
      </c>
      <c r="N41" s="302"/>
      <c r="O41" s="338"/>
      <c r="P41" s="338" t="s">
        <v>552</v>
      </c>
      <c r="Q41" s="338"/>
      <c r="R41" s="302"/>
    </row>
    <row r="42" spans="1:18" s="310" customFormat="1" ht="31.5" x14ac:dyDescent="0.25">
      <c r="A42" s="321">
        <v>18</v>
      </c>
      <c r="B42" s="304" t="s">
        <v>977</v>
      </c>
      <c r="C42" s="330">
        <f t="shared" si="3"/>
        <v>1.1400000000000001</v>
      </c>
      <c r="D42" s="331">
        <f t="shared" si="2"/>
        <v>0.54</v>
      </c>
      <c r="E42" s="337"/>
      <c r="F42" s="337"/>
      <c r="G42" s="337">
        <v>0.54</v>
      </c>
      <c r="H42" s="337"/>
      <c r="I42" s="302">
        <v>0.6</v>
      </c>
      <c r="J42" s="302" t="s">
        <v>552</v>
      </c>
      <c r="K42" s="302"/>
      <c r="L42" s="302" t="s">
        <v>33</v>
      </c>
      <c r="M42" s="334" t="s">
        <v>712</v>
      </c>
      <c r="N42" s="302"/>
      <c r="O42" s="338"/>
      <c r="P42" s="338" t="s">
        <v>552</v>
      </c>
      <c r="Q42" s="338"/>
      <c r="R42" s="302"/>
    </row>
    <row r="43" spans="1:18" s="310" customFormat="1" ht="31.5" x14ac:dyDescent="0.25">
      <c r="A43" s="321">
        <v>19</v>
      </c>
      <c r="B43" s="304" t="s">
        <v>978</v>
      </c>
      <c r="C43" s="330">
        <f t="shared" si="3"/>
        <v>1.19</v>
      </c>
      <c r="D43" s="331">
        <f t="shared" si="2"/>
        <v>0.39</v>
      </c>
      <c r="E43" s="337"/>
      <c r="F43" s="337"/>
      <c r="G43" s="337">
        <v>0.39</v>
      </c>
      <c r="H43" s="337"/>
      <c r="I43" s="302">
        <v>0.8</v>
      </c>
      <c r="J43" s="302" t="s">
        <v>552</v>
      </c>
      <c r="K43" s="302"/>
      <c r="L43" s="302" t="s">
        <v>144</v>
      </c>
      <c r="M43" s="334" t="s">
        <v>712</v>
      </c>
      <c r="N43" s="302"/>
      <c r="O43" s="338"/>
      <c r="P43" s="338" t="s">
        <v>552</v>
      </c>
      <c r="Q43" s="338"/>
      <c r="R43" s="302"/>
    </row>
    <row r="44" spans="1:18" s="310" customFormat="1" ht="31.5" x14ac:dyDescent="0.25">
      <c r="A44" s="321">
        <v>20</v>
      </c>
      <c r="B44" s="304" t="s">
        <v>979</v>
      </c>
      <c r="C44" s="330">
        <f t="shared" si="3"/>
        <v>0.52</v>
      </c>
      <c r="D44" s="331">
        <f t="shared" si="2"/>
        <v>0.1</v>
      </c>
      <c r="E44" s="337"/>
      <c r="F44" s="337"/>
      <c r="G44" s="337">
        <v>0.1</v>
      </c>
      <c r="H44" s="337"/>
      <c r="I44" s="302">
        <v>0.42</v>
      </c>
      <c r="J44" s="302"/>
      <c r="K44" s="302"/>
      <c r="L44" s="302" t="s">
        <v>137</v>
      </c>
      <c r="M44" s="334" t="s">
        <v>712</v>
      </c>
      <c r="N44" s="302"/>
      <c r="O44" s="338" t="s">
        <v>552</v>
      </c>
      <c r="P44" s="338"/>
      <c r="Q44" s="338"/>
      <c r="R44" s="302"/>
    </row>
    <row r="45" spans="1:18" s="303" customFormat="1" ht="31.5" x14ac:dyDescent="0.25">
      <c r="A45" s="297" t="s">
        <v>764</v>
      </c>
      <c r="B45" s="339" t="s">
        <v>765</v>
      </c>
      <c r="C45" s="299">
        <f>SUM(C46:C47)</f>
        <v>91.18</v>
      </c>
      <c r="D45" s="340"/>
      <c r="E45" s="340"/>
      <c r="F45" s="340"/>
      <c r="G45" s="340"/>
      <c r="H45" s="340"/>
      <c r="I45" s="341"/>
      <c r="J45" s="297"/>
      <c r="K45" s="297"/>
      <c r="L45" s="297"/>
      <c r="M45" s="334" t="s">
        <v>712</v>
      </c>
      <c r="N45" s="297"/>
      <c r="O45" s="297"/>
      <c r="P45" s="297"/>
      <c r="Q45" s="297"/>
      <c r="R45" s="297"/>
    </row>
    <row r="46" spans="1:18" s="310" customFormat="1" ht="47.25" x14ac:dyDescent="0.25">
      <c r="A46" s="302">
        <v>1</v>
      </c>
      <c r="B46" s="342" t="s">
        <v>980</v>
      </c>
      <c r="C46" s="305">
        <v>31.18</v>
      </c>
      <c r="D46" s="331">
        <v>1.73</v>
      </c>
      <c r="E46" s="331">
        <v>1.73</v>
      </c>
      <c r="F46" s="331"/>
      <c r="G46" s="331"/>
      <c r="H46" s="331">
        <v>2.2999999999999998</v>
      </c>
      <c r="I46" s="336">
        <v>27.15</v>
      </c>
      <c r="J46" s="302"/>
      <c r="K46" s="302"/>
      <c r="L46" s="302" t="s">
        <v>12</v>
      </c>
      <c r="M46" s="326" t="s">
        <v>767</v>
      </c>
      <c r="N46" s="326"/>
      <c r="O46" s="309" t="s">
        <v>552</v>
      </c>
      <c r="P46" s="309"/>
      <c r="Q46" s="309"/>
      <c r="R46" s="343"/>
    </row>
    <row r="47" spans="1:18" s="310" customFormat="1" ht="47.25" x14ac:dyDescent="0.25">
      <c r="A47" s="302">
        <v>2</v>
      </c>
      <c r="B47" s="344" t="s">
        <v>981</v>
      </c>
      <c r="C47" s="305">
        <v>60</v>
      </c>
      <c r="D47" s="345">
        <v>5.75</v>
      </c>
      <c r="E47" s="337">
        <v>1.5</v>
      </c>
      <c r="F47" s="337">
        <v>4.25</v>
      </c>
      <c r="G47" s="337"/>
      <c r="H47" s="337">
        <v>12.35</v>
      </c>
      <c r="I47" s="305">
        <v>41.9</v>
      </c>
      <c r="J47" s="302" t="s">
        <v>552</v>
      </c>
      <c r="K47" s="305"/>
      <c r="L47" s="305" t="s">
        <v>128</v>
      </c>
      <c r="M47" s="326" t="s">
        <v>767</v>
      </c>
      <c r="N47" s="326"/>
      <c r="O47" s="309"/>
      <c r="P47" s="309" t="s">
        <v>552</v>
      </c>
      <c r="Q47" s="309"/>
      <c r="R47" s="346"/>
    </row>
    <row r="48" spans="1:18" s="351" customFormat="1" ht="31.5" x14ac:dyDescent="0.25">
      <c r="A48" s="347">
        <v>1</v>
      </c>
      <c r="B48" s="348" t="s">
        <v>773</v>
      </c>
      <c r="C48" s="305">
        <v>1.6</v>
      </c>
      <c r="D48" s="331">
        <f t="shared" ref="D48:D64" si="4">E48+F48+G48</f>
        <v>0.16</v>
      </c>
      <c r="E48" s="331"/>
      <c r="F48" s="331"/>
      <c r="G48" s="331">
        <v>0.16</v>
      </c>
      <c r="H48" s="331">
        <v>0.32</v>
      </c>
      <c r="I48" s="336">
        <v>1.1200000000000001</v>
      </c>
      <c r="J48" s="347"/>
      <c r="K48" s="347"/>
      <c r="L48" s="347" t="s">
        <v>128</v>
      </c>
      <c r="M48" s="326" t="s">
        <v>774</v>
      </c>
      <c r="N48" s="349"/>
      <c r="O48" s="350" t="s">
        <v>552</v>
      </c>
      <c r="P48" s="350"/>
      <c r="Q48" s="347"/>
      <c r="R48" s="347"/>
    </row>
    <row r="49" spans="1:18" s="351" customFormat="1" ht="31.5" x14ac:dyDescent="0.25">
      <c r="A49" s="347">
        <v>2</v>
      </c>
      <c r="B49" s="348" t="s">
        <v>776</v>
      </c>
      <c r="C49" s="305">
        <v>1.1000000000000001</v>
      </c>
      <c r="D49" s="331">
        <f t="shared" si="4"/>
        <v>0.8</v>
      </c>
      <c r="E49" s="331"/>
      <c r="F49" s="331">
        <v>0.8</v>
      </c>
      <c r="G49" s="331"/>
      <c r="H49" s="331"/>
      <c r="I49" s="336">
        <v>0.3</v>
      </c>
      <c r="J49" s="347"/>
      <c r="K49" s="347"/>
      <c r="L49" s="347" t="s">
        <v>222</v>
      </c>
      <c r="M49" s="326" t="s">
        <v>774</v>
      </c>
      <c r="N49" s="349"/>
      <c r="O49" s="350" t="s">
        <v>552</v>
      </c>
      <c r="P49" s="350" t="s">
        <v>737</v>
      </c>
      <c r="Q49" s="347"/>
      <c r="R49" s="347"/>
    </row>
    <row r="50" spans="1:18" s="351" customFormat="1" ht="31.5" x14ac:dyDescent="0.25">
      <c r="A50" s="347">
        <v>3</v>
      </c>
      <c r="B50" s="348" t="s">
        <v>778</v>
      </c>
      <c r="C50" s="305">
        <v>6.6</v>
      </c>
      <c r="D50" s="331">
        <f t="shared" si="4"/>
        <v>4.5999999999999996</v>
      </c>
      <c r="E50" s="331"/>
      <c r="F50" s="331"/>
      <c r="G50" s="331">
        <v>4.5999999999999996</v>
      </c>
      <c r="H50" s="331"/>
      <c r="I50" s="336">
        <v>2</v>
      </c>
      <c r="J50" s="347"/>
      <c r="K50" s="347"/>
      <c r="L50" s="347" t="s">
        <v>748</v>
      </c>
      <c r="M50" s="326" t="s">
        <v>774</v>
      </c>
      <c r="N50" s="349"/>
      <c r="O50" s="352" t="s">
        <v>552</v>
      </c>
      <c r="P50" s="350"/>
      <c r="Q50" s="347"/>
      <c r="R50" s="347"/>
    </row>
    <row r="51" spans="1:18" s="351" customFormat="1" ht="31.5" x14ac:dyDescent="0.25">
      <c r="A51" s="347">
        <v>4</v>
      </c>
      <c r="B51" s="348" t="s">
        <v>982</v>
      </c>
      <c r="C51" s="305">
        <v>1.1000000000000001</v>
      </c>
      <c r="D51" s="331">
        <f t="shared" si="4"/>
        <v>0</v>
      </c>
      <c r="E51" s="331"/>
      <c r="F51" s="331"/>
      <c r="G51" s="331"/>
      <c r="H51" s="331">
        <v>0.8</v>
      </c>
      <c r="I51" s="336">
        <v>0.3</v>
      </c>
      <c r="J51" s="347"/>
      <c r="K51" s="347"/>
      <c r="L51" s="347" t="s">
        <v>983</v>
      </c>
      <c r="M51" s="326" t="s">
        <v>774</v>
      </c>
      <c r="N51" s="349"/>
      <c r="O51" s="350" t="s">
        <v>552</v>
      </c>
      <c r="P51" s="350"/>
      <c r="Q51" s="347"/>
      <c r="R51" s="347"/>
    </row>
    <row r="52" spans="1:18" s="351" customFormat="1" ht="31.5" x14ac:dyDescent="0.25">
      <c r="A52" s="347">
        <v>5</v>
      </c>
      <c r="B52" s="348" t="s">
        <v>782</v>
      </c>
      <c r="C52" s="305">
        <v>0.3</v>
      </c>
      <c r="D52" s="331">
        <f t="shared" si="4"/>
        <v>0.1</v>
      </c>
      <c r="E52" s="331"/>
      <c r="F52" s="331">
        <v>0.1</v>
      </c>
      <c r="G52" s="331"/>
      <c r="H52" s="331"/>
      <c r="I52" s="336">
        <v>0.2</v>
      </c>
      <c r="J52" s="347"/>
      <c r="K52" s="347"/>
      <c r="L52" s="347" t="s">
        <v>568</v>
      </c>
      <c r="M52" s="326" t="s">
        <v>774</v>
      </c>
      <c r="N52" s="349"/>
      <c r="O52" s="350" t="s">
        <v>552</v>
      </c>
      <c r="P52" s="350"/>
      <c r="Q52" s="347"/>
      <c r="R52" s="347"/>
    </row>
    <row r="53" spans="1:18" s="351" customFormat="1" ht="31.5" x14ac:dyDescent="0.25">
      <c r="A53" s="347">
        <v>6</v>
      </c>
      <c r="B53" s="348" t="s">
        <v>783</v>
      </c>
      <c r="C53" s="305">
        <v>0.4</v>
      </c>
      <c r="D53" s="331">
        <f t="shared" si="4"/>
        <v>0.3</v>
      </c>
      <c r="E53" s="331"/>
      <c r="F53" s="331">
        <v>0.3</v>
      </c>
      <c r="G53" s="331"/>
      <c r="H53" s="331"/>
      <c r="I53" s="336">
        <v>0.1</v>
      </c>
      <c r="J53" s="347"/>
      <c r="K53" s="347"/>
      <c r="L53" s="347" t="s">
        <v>590</v>
      </c>
      <c r="M53" s="326" t="s">
        <v>774</v>
      </c>
      <c r="N53" s="349"/>
      <c r="O53" s="350" t="s">
        <v>552</v>
      </c>
      <c r="P53" s="350"/>
      <c r="Q53" s="347"/>
      <c r="R53" s="347"/>
    </row>
    <row r="54" spans="1:18" s="351" customFormat="1" ht="31.5" x14ac:dyDescent="0.25">
      <c r="A54" s="347">
        <v>7</v>
      </c>
      <c r="B54" s="348" t="s">
        <v>784</v>
      </c>
      <c r="C54" s="305">
        <v>1.4</v>
      </c>
      <c r="D54" s="331">
        <f t="shared" si="4"/>
        <v>0.8</v>
      </c>
      <c r="E54" s="331"/>
      <c r="F54" s="331">
        <v>0.8</v>
      </c>
      <c r="G54" s="331"/>
      <c r="H54" s="331"/>
      <c r="I54" s="336">
        <v>0.6</v>
      </c>
      <c r="J54" s="347"/>
      <c r="K54" s="347"/>
      <c r="L54" s="347" t="s">
        <v>578</v>
      </c>
      <c r="M54" s="326" t="s">
        <v>774</v>
      </c>
      <c r="N54" s="349"/>
      <c r="O54" s="350" t="s">
        <v>552</v>
      </c>
      <c r="P54" s="350"/>
      <c r="Q54" s="347"/>
      <c r="R54" s="347"/>
    </row>
    <row r="55" spans="1:18" s="351" customFormat="1" ht="31.5" x14ac:dyDescent="0.25">
      <c r="A55" s="347">
        <v>8</v>
      </c>
      <c r="B55" s="348" t="s">
        <v>786</v>
      </c>
      <c r="C55" s="305">
        <v>0.31</v>
      </c>
      <c r="D55" s="331">
        <f t="shared" si="4"/>
        <v>0.28000000000000003</v>
      </c>
      <c r="E55" s="331"/>
      <c r="F55" s="331">
        <v>0.28000000000000003</v>
      </c>
      <c r="G55" s="331"/>
      <c r="H55" s="331"/>
      <c r="I55" s="336">
        <v>0.03</v>
      </c>
      <c r="J55" s="347"/>
      <c r="K55" s="347"/>
      <c r="L55" s="347" t="s">
        <v>568</v>
      </c>
      <c r="M55" s="326" t="s">
        <v>774</v>
      </c>
      <c r="N55" s="349"/>
      <c r="O55" s="350" t="s">
        <v>552</v>
      </c>
      <c r="P55" s="350"/>
      <c r="Q55" s="347"/>
      <c r="R55" s="347"/>
    </row>
    <row r="56" spans="1:18" s="351" customFormat="1" ht="31.5" x14ac:dyDescent="0.25">
      <c r="A56" s="347">
        <v>9</v>
      </c>
      <c r="B56" s="348" t="s">
        <v>984</v>
      </c>
      <c r="C56" s="305">
        <v>0.54</v>
      </c>
      <c r="D56" s="331">
        <f t="shared" si="4"/>
        <v>0.54</v>
      </c>
      <c r="E56" s="331"/>
      <c r="F56" s="331">
        <v>0.54</v>
      </c>
      <c r="G56" s="331"/>
      <c r="H56" s="331"/>
      <c r="I56" s="336"/>
      <c r="J56" s="302" t="s">
        <v>552</v>
      </c>
      <c r="K56" s="347"/>
      <c r="L56" s="347" t="s">
        <v>985</v>
      </c>
      <c r="M56" s="326" t="s">
        <v>774</v>
      </c>
      <c r="N56" s="349"/>
      <c r="O56" s="350"/>
      <c r="P56" s="350" t="s">
        <v>552</v>
      </c>
      <c r="Q56" s="347"/>
      <c r="R56" s="347"/>
    </row>
    <row r="57" spans="1:18" s="351" customFormat="1" ht="31.5" x14ac:dyDescent="0.25">
      <c r="A57" s="347">
        <v>10</v>
      </c>
      <c r="B57" s="348" t="s">
        <v>121</v>
      </c>
      <c r="C57" s="305">
        <v>0.63</v>
      </c>
      <c r="D57" s="331">
        <f t="shared" si="4"/>
        <v>0.63</v>
      </c>
      <c r="E57" s="331"/>
      <c r="F57" s="331">
        <v>0.63</v>
      </c>
      <c r="G57" s="331"/>
      <c r="H57" s="331"/>
      <c r="I57" s="336"/>
      <c r="J57" s="302" t="s">
        <v>552</v>
      </c>
      <c r="K57" s="347"/>
      <c r="L57" s="347" t="s">
        <v>627</v>
      </c>
      <c r="M57" s="326" t="s">
        <v>774</v>
      </c>
      <c r="N57" s="349"/>
      <c r="O57" s="350"/>
      <c r="P57" s="350" t="s">
        <v>552</v>
      </c>
      <c r="Q57" s="347"/>
      <c r="R57" s="347"/>
    </row>
    <row r="58" spans="1:18" s="351" customFormat="1" ht="31.5" x14ac:dyDescent="0.25">
      <c r="A58" s="347">
        <v>11</v>
      </c>
      <c r="B58" s="348" t="s">
        <v>798</v>
      </c>
      <c r="C58" s="305">
        <v>0.76</v>
      </c>
      <c r="D58" s="331">
        <f t="shared" si="4"/>
        <v>0.68</v>
      </c>
      <c r="E58" s="331"/>
      <c r="F58" s="331">
        <v>0.14000000000000001</v>
      </c>
      <c r="G58" s="331">
        <v>0.54</v>
      </c>
      <c r="H58" s="331"/>
      <c r="I58" s="336">
        <v>7.999999999999996E-2</v>
      </c>
      <c r="J58" s="347"/>
      <c r="K58" s="347"/>
      <c r="L58" s="347" t="s">
        <v>598</v>
      </c>
      <c r="M58" s="326" t="s">
        <v>774</v>
      </c>
      <c r="N58" s="349"/>
      <c r="O58" s="350" t="s">
        <v>552</v>
      </c>
      <c r="P58" s="350"/>
      <c r="Q58" s="347"/>
      <c r="R58" s="347"/>
    </row>
    <row r="59" spans="1:18" s="351" customFormat="1" ht="31.5" x14ac:dyDescent="0.25">
      <c r="A59" s="347">
        <v>12</v>
      </c>
      <c r="B59" s="348" t="s">
        <v>799</v>
      </c>
      <c r="C59" s="305">
        <v>0.65</v>
      </c>
      <c r="D59" s="331">
        <f t="shared" si="4"/>
        <v>0.2</v>
      </c>
      <c r="E59" s="331"/>
      <c r="F59" s="331"/>
      <c r="G59" s="331">
        <v>0.2</v>
      </c>
      <c r="H59" s="331"/>
      <c r="I59" s="336">
        <v>0.45</v>
      </c>
      <c r="J59" s="347"/>
      <c r="K59" s="347"/>
      <c r="L59" s="347" t="s">
        <v>586</v>
      </c>
      <c r="M59" s="326" t="s">
        <v>774</v>
      </c>
      <c r="N59" s="349"/>
      <c r="O59" s="350" t="s">
        <v>552</v>
      </c>
      <c r="P59" s="350"/>
      <c r="Q59" s="347"/>
      <c r="R59" s="347"/>
    </row>
    <row r="60" spans="1:18" s="351" customFormat="1" ht="31.5" x14ac:dyDescent="0.25">
      <c r="A60" s="347">
        <v>13</v>
      </c>
      <c r="B60" s="348" t="s">
        <v>828</v>
      </c>
      <c r="C60" s="305">
        <v>0.09</v>
      </c>
      <c r="D60" s="331">
        <f t="shared" si="4"/>
        <v>0.02</v>
      </c>
      <c r="E60" s="331"/>
      <c r="F60" s="331">
        <v>0.02</v>
      </c>
      <c r="G60" s="331"/>
      <c r="H60" s="331"/>
      <c r="I60" s="336">
        <v>7.0000000000000007E-2</v>
      </c>
      <c r="J60" s="347"/>
      <c r="K60" s="347"/>
      <c r="L60" s="347" t="s">
        <v>578</v>
      </c>
      <c r="M60" s="326" t="s">
        <v>774</v>
      </c>
      <c r="N60" s="349"/>
      <c r="O60" s="350" t="s">
        <v>552</v>
      </c>
      <c r="P60" s="350"/>
      <c r="Q60" s="347"/>
      <c r="R60" s="347"/>
    </row>
    <row r="61" spans="1:18" s="351" customFormat="1" ht="31.5" x14ac:dyDescent="0.25">
      <c r="A61" s="347">
        <v>14</v>
      </c>
      <c r="B61" s="304" t="s">
        <v>255</v>
      </c>
      <c r="C61" s="305">
        <v>14.15</v>
      </c>
      <c r="D61" s="331">
        <f t="shared" si="4"/>
        <v>0.36</v>
      </c>
      <c r="E61" s="331"/>
      <c r="F61" s="331">
        <v>0.36</v>
      </c>
      <c r="G61" s="331"/>
      <c r="H61" s="331"/>
      <c r="I61" s="336">
        <v>13.79</v>
      </c>
      <c r="J61" s="302" t="s">
        <v>552</v>
      </c>
      <c r="K61" s="302"/>
      <c r="L61" s="302" t="s">
        <v>20</v>
      </c>
      <c r="M61" s="326" t="s">
        <v>774</v>
      </c>
      <c r="N61" s="326"/>
      <c r="O61" s="350"/>
      <c r="P61" s="350" t="s">
        <v>552</v>
      </c>
      <c r="Q61" s="302"/>
      <c r="R61" s="302"/>
    </row>
    <row r="62" spans="1:18" s="351" customFormat="1" ht="31.5" x14ac:dyDescent="0.25">
      <c r="A62" s="347">
        <v>15</v>
      </c>
      <c r="B62" s="304" t="s">
        <v>822</v>
      </c>
      <c r="C62" s="305">
        <v>0.8</v>
      </c>
      <c r="D62" s="331">
        <f t="shared" si="4"/>
        <v>0.1</v>
      </c>
      <c r="E62" s="331"/>
      <c r="F62" s="331"/>
      <c r="G62" s="331">
        <v>0.1</v>
      </c>
      <c r="H62" s="331"/>
      <c r="I62" s="336">
        <v>0.7</v>
      </c>
      <c r="J62" s="302"/>
      <c r="K62" s="302"/>
      <c r="L62" s="302" t="s">
        <v>30</v>
      </c>
      <c r="M62" s="326" t="s">
        <v>774</v>
      </c>
      <c r="N62" s="326"/>
      <c r="O62" s="350" t="s">
        <v>552</v>
      </c>
      <c r="P62" s="350"/>
      <c r="Q62" s="302"/>
      <c r="R62" s="302"/>
    </row>
    <row r="63" spans="1:18" s="351" customFormat="1" ht="31.5" x14ac:dyDescent="0.25">
      <c r="A63" s="347">
        <v>16</v>
      </c>
      <c r="B63" s="304" t="s">
        <v>656</v>
      </c>
      <c r="C63" s="305">
        <v>51.82</v>
      </c>
      <c r="D63" s="331">
        <f t="shared" si="4"/>
        <v>0</v>
      </c>
      <c r="E63" s="331"/>
      <c r="F63" s="331"/>
      <c r="G63" s="331"/>
      <c r="H63" s="331">
        <v>10.199999999999999</v>
      </c>
      <c r="I63" s="336">
        <v>41.62</v>
      </c>
      <c r="J63" s="302"/>
      <c r="K63" s="302"/>
      <c r="L63" s="302" t="s">
        <v>35</v>
      </c>
      <c r="M63" s="326" t="s">
        <v>774</v>
      </c>
      <c r="N63" s="326" t="s">
        <v>552</v>
      </c>
      <c r="O63" s="350"/>
      <c r="P63" s="350" t="s">
        <v>737</v>
      </c>
      <c r="Q63" s="302"/>
      <c r="R63" s="302"/>
    </row>
    <row r="64" spans="1:18" s="310" customFormat="1" ht="31.5" x14ac:dyDescent="0.25">
      <c r="A64" s="347">
        <v>17</v>
      </c>
      <c r="B64" s="344" t="s">
        <v>833</v>
      </c>
      <c r="C64" s="305">
        <v>2.19</v>
      </c>
      <c r="D64" s="331">
        <f t="shared" si="4"/>
        <v>0.14000000000000001</v>
      </c>
      <c r="E64" s="331"/>
      <c r="F64" s="331">
        <v>0.14000000000000001</v>
      </c>
      <c r="G64" s="331"/>
      <c r="H64" s="331"/>
      <c r="I64" s="336">
        <v>2.0499999999999998</v>
      </c>
      <c r="J64" s="302" t="s">
        <v>552</v>
      </c>
      <c r="K64" s="305"/>
      <c r="L64" s="305" t="s">
        <v>583</v>
      </c>
      <c r="M64" s="326" t="s">
        <v>774</v>
      </c>
      <c r="N64" s="353"/>
      <c r="O64" s="309"/>
      <c r="P64" s="309" t="s">
        <v>552</v>
      </c>
      <c r="Q64" s="305"/>
      <c r="R64" s="346"/>
    </row>
    <row r="65" spans="1:18" s="303" customFormat="1" x14ac:dyDescent="0.25">
      <c r="A65" s="297" t="s">
        <v>835</v>
      </c>
      <c r="B65" s="315" t="s">
        <v>836</v>
      </c>
      <c r="C65" s="299">
        <f>SUM(C66)</f>
        <v>0.7</v>
      </c>
      <c r="D65" s="340"/>
      <c r="E65" s="340"/>
      <c r="F65" s="340"/>
      <c r="G65" s="340"/>
      <c r="H65" s="340"/>
      <c r="I65" s="341"/>
      <c r="J65" s="297"/>
      <c r="K65" s="297"/>
      <c r="L65" s="297"/>
      <c r="M65" s="302"/>
      <c r="N65" s="297"/>
      <c r="O65" s="297"/>
      <c r="P65" s="297"/>
      <c r="Q65" s="297"/>
      <c r="R65" s="297"/>
    </row>
    <row r="66" spans="1:18" s="310" customFormat="1" ht="47.25" x14ac:dyDescent="0.25">
      <c r="A66" s="354">
        <v>1</v>
      </c>
      <c r="B66" s="304" t="s">
        <v>845</v>
      </c>
      <c r="C66" s="355">
        <v>0.7</v>
      </c>
      <c r="D66" s="331">
        <f>F66</f>
        <v>0.7</v>
      </c>
      <c r="E66" s="331"/>
      <c r="F66" s="331">
        <v>0.7</v>
      </c>
      <c r="G66" s="331"/>
      <c r="H66" s="331"/>
      <c r="I66" s="336">
        <v>0</v>
      </c>
      <c r="J66" s="356"/>
      <c r="K66" s="356"/>
      <c r="L66" s="356" t="s">
        <v>28</v>
      </c>
      <c r="M66" s="326" t="s">
        <v>838</v>
      </c>
      <c r="O66" s="326" t="s">
        <v>552</v>
      </c>
      <c r="P66" s="326"/>
      <c r="Q66" s="356"/>
      <c r="R66" s="302"/>
    </row>
    <row r="67" spans="1:18" s="361" customFormat="1" ht="31.5" x14ac:dyDescent="0.25">
      <c r="A67" s="357">
        <v>2</v>
      </c>
      <c r="B67" s="358" t="s">
        <v>853</v>
      </c>
      <c r="C67" s="359">
        <v>0.28000000000000003</v>
      </c>
      <c r="D67" s="360">
        <f>E67+F67+G67</f>
        <v>0.28000000000000003</v>
      </c>
      <c r="E67" s="360">
        <v>0.28000000000000003</v>
      </c>
      <c r="F67" s="360"/>
      <c r="G67" s="360"/>
      <c r="H67" s="360"/>
      <c r="I67" s="357"/>
      <c r="J67" s="357"/>
      <c r="K67" s="357"/>
      <c r="L67" s="357" t="s">
        <v>854</v>
      </c>
      <c r="M67" s="326" t="s">
        <v>855</v>
      </c>
      <c r="N67" s="357"/>
      <c r="O67" s="357" t="s">
        <v>552</v>
      </c>
      <c r="P67" s="357"/>
      <c r="Q67" s="357"/>
      <c r="R67" s="357"/>
    </row>
    <row r="68" spans="1:18" s="361" customFormat="1" ht="31.5" x14ac:dyDescent="0.25">
      <c r="A68" s="354">
        <v>3</v>
      </c>
      <c r="B68" s="358" t="s">
        <v>857</v>
      </c>
      <c r="C68" s="359">
        <v>0.09</v>
      </c>
      <c r="D68" s="360">
        <f t="shared" ref="D68:D76" si="5">E68+F68+G68</f>
        <v>0.09</v>
      </c>
      <c r="E68" s="360">
        <v>0.09</v>
      </c>
      <c r="F68" s="360"/>
      <c r="G68" s="360"/>
      <c r="H68" s="360"/>
      <c r="I68" s="357"/>
      <c r="J68" s="357"/>
      <c r="K68" s="357"/>
      <c r="L68" s="357" t="s">
        <v>854</v>
      </c>
      <c r="M68" s="326" t="s">
        <v>855</v>
      </c>
      <c r="N68" s="357"/>
      <c r="O68" s="357" t="s">
        <v>552</v>
      </c>
      <c r="P68" s="357"/>
      <c r="Q68" s="357"/>
      <c r="R68" s="357"/>
    </row>
    <row r="69" spans="1:18" s="361" customFormat="1" ht="31.5" x14ac:dyDescent="0.25">
      <c r="A69" s="357">
        <v>4</v>
      </c>
      <c r="B69" s="358" t="s">
        <v>858</v>
      </c>
      <c r="C69" s="359">
        <f t="shared" ref="C69:C76" si="6">D69+E69+F69</f>
        <v>0.6</v>
      </c>
      <c r="D69" s="360">
        <f t="shared" si="5"/>
        <v>0.3</v>
      </c>
      <c r="E69" s="360">
        <v>0.3</v>
      </c>
      <c r="F69" s="360"/>
      <c r="G69" s="360"/>
      <c r="H69" s="360"/>
      <c r="I69" s="357"/>
      <c r="J69" s="357"/>
      <c r="K69" s="357"/>
      <c r="L69" s="357" t="s">
        <v>854</v>
      </c>
      <c r="M69" s="326" t="s">
        <v>855</v>
      </c>
      <c r="N69" s="357"/>
      <c r="O69" s="357" t="s">
        <v>552</v>
      </c>
      <c r="P69" s="357"/>
      <c r="Q69" s="357"/>
      <c r="R69" s="357"/>
    </row>
    <row r="70" spans="1:18" s="361" customFormat="1" ht="31.5" x14ac:dyDescent="0.25">
      <c r="A70" s="354">
        <v>5</v>
      </c>
      <c r="B70" s="358" t="s">
        <v>859</v>
      </c>
      <c r="C70" s="359">
        <f t="shared" si="6"/>
        <v>0.62</v>
      </c>
      <c r="D70" s="360">
        <f t="shared" si="5"/>
        <v>0.31</v>
      </c>
      <c r="E70" s="360">
        <v>0.31</v>
      </c>
      <c r="F70" s="360"/>
      <c r="G70" s="360"/>
      <c r="H70" s="360"/>
      <c r="I70" s="357"/>
      <c r="J70" s="357"/>
      <c r="K70" s="357"/>
      <c r="L70" s="357" t="s">
        <v>854</v>
      </c>
      <c r="M70" s="326" t="s">
        <v>855</v>
      </c>
      <c r="N70" s="357"/>
      <c r="O70" s="357" t="s">
        <v>552</v>
      </c>
      <c r="P70" s="357"/>
      <c r="Q70" s="357"/>
      <c r="R70" s="357"/>
    </row>
    <row r="71" spans="1:18" s="361" customFormat="1" ht="31.5" x14ac:dyDescent="0.25">
      <c r="A71" s="357">
        <v>6</v>
      </c>
      <c r="B71" s="358" t="s">
        <v>860</v>
      </c>
      <c r="C71" s="359">
        <f t="shared" si="6"/>
        <v>0.04</v>
      </c>
      <c r="D71" s="360">
        <f t="shared" si="5"/>
        <v>0.02</v>
      </c>
      <c r="E71" s="360">
        <v>0.02</v>
      </c>
      <c r="F71" s="360"/>
      <c r="G71" s="360"/>
      <c r="H71" s="360"/>
      <c r="I71" s="357"/>
      <c r="J71" s="357"/>
      <c r="K71" s="357"/>
      <c r="L71" s="357" t="s">
        <v>861</v>
      </c>
      <c r="M71" s="326" t="s">
        <v>855</v>
      </c>
      <c r="N71" s="357"/>
      <c r="O71" s="357" t="s">
        <v>552</v>
      </c>
      <c r="P71" s="357"/>
      <c r="Q71" s="357"/>
      <c r="R71" s="357"/>
    </row>
    <row r="72" spans="1:18" s="361" customFormat="1" ht="45" x14ac:dyDescent="0.25">
      <c r="A72" s="354">
        <v>7</v>
      </c>
      <c r="B72" s="358" t="s">
        <v>986</v>
      </c>
      <c r="C72" s="359">
        <f t="shared" si="6"/>
        <v>0.48</v>
      </c>
      <c r="D72" s="360">
        <f t="shared" si="5"/>
        <v>0.24</v>
      </c>
      <c r="E72" s="360">
        <v>0.24</v>
      </c>
      <c r="F72" s="360"/>
      <c r="G72" s="360"/>
      <c r="H72" s="360"/>
      <c r="I72" s="357"/>
      <c r="J72" s="357"/>
      <c r="K72" s="357"/>
      <c r="L72" s="357" t="s">
        <v>987</v>
      </c>
      <c r="M72" s="326" t="s">
        <v>855</v>
      </c>
      <c r="N72" s="357"/>
      <c r="O72" s="357" t="s">
        <v>552</v>
      </c>
      <c r="P72" s="357"/>
      <c r="Q72" s="357"/>
      <c r="R72" s="357"/>
    </row>
    <row r="73" spans="1:18" s="361" customFormat="1" ht="31.5" x14ac:dyDescent="0.25">
      <c r="A73" s="357">
        <v>8</v>
      </c>
      <c r="B73" s="358" t="s">
        <v>868</v>
      </c>
      <c r="C73" s="359">
        <f t="shared" si="6"/>
        <v>0.12</v>
      </c>
      <c r="D73" s="360">
        <f t="shared" si="5"/>
        <v>0.06</v>
      </c>
      <c r="E73" s="360">
        <v>0.06</v>
      </c>
      <c r="F73" s="360"/>
      <c r="G73" s="360"/>
      <c r="H73" s="360"/>
      <c r="I73" s="357"/>
      <c r="J73" s="357"/>
      <c r="K73" s="357"/>
      <c r="L73" s="357" t="s">
        <v>22</v>
      </c>
      <c r="M73" s="326" t="s">
        <v>855</v>
      </c>
      <c r="N73" s="357"/>
      <c r="O73" s="357" t="s">
        <v>552</v>
      </c>
      <c r="P73" s="357"/>
      <c r="Q73" s="357"/>
      <c r="R73" s="357"/>
    </row>
    <row r="74" spans="1:18" s="361" customFormat="1" ht="31.5" x14ac:dyDescent="0.25">
      <c r="A74" s="354">
        <v>9</v>
      </c>
      <c r="B74" s="358" t="s">
        <v>872</v>
      </c>
      <c r="C74" s="359">
        <f t="shared" si="6"/>
        <v>0.3</v>
      </c>
      <c r="D74" s="360">
        <f t="shared" si="5"/>
        <v>0.15</v>
      </c>
      <c r="E74" s="360">
        <v>0.15</v>
      </c>
      <c r="F74" s="360"/>
      <c r="G74" s="360"/>
      <c r="H74" s="360"/>
      <c r="I74" s="357"/>
      <c r="J74" s="357"/>
      <c r="K74" s="357"/>
      <c r="L74" s="357" t="s">
        <v>873</v>
      </c>
      <c r="M74" s="326" t="s">
        <v>855</v>
      </c>
      <c r="N74" s="357"/>
      <c r="O74" s="357" t="s">
        <v>552</v>
      </c>
      <c r="P74" s="357"/>
      <c r="Q74" s="357"/>
      <c r="R74" s="357"/>
    </row>
    <row r="75" spans="1:18" s="361" customFormat="1" ht="31.5" x14ac:dyDescent="0.25">
      <c r="A75" s="357">
        <v>10</v>
      </c>
      <c r="B75" s="358" t="s">
        <v>875</v>
      </c>
      <c r="C75" s="359">
        <f t="shared" si="6"/>
        <v>0.05</v>
      </c>
      <c r="D75" s="360">
        <f t="shared" si="5"/>
        <v>0.05</v>
      </c>
      <c r="E75" s="360"/>
      <c r="F75" s="360"/>
      <c r="G75" s="360">
        <v>0.05</v>
      </c>
      <c r="H75" s="360"/>
      <c r="I75" s="357"/>
      <c r="J75" s="357"/>
      <c r="K75" s="357"/>
      <c r="L75" s="357" t="s">
        <v>876</v>
      </c>
      <c r="M75" s="326" t="s">
        <v>855</v>
      </c>
      <c r="N75" s="357"/>
      <c r="O75" s="357" t="s">
        <v>552</v>
      </c>
      <c r="P75" s="357"/>
      <c r="Q75" s="357"/>
      <c r="R75" s="357"/>
    </row>
    <row r="76" spans="1:18" s="361" customFormat="1" ht="31.5" x14ac:dyDescent="0.25">
      <c r="A76" s="354">
        <v>11</v>
      </c>
      <c r="B76" s="358" t="s">
        <v>877</v>
      </c>
      <c r="C76" s="359">
        <f t="shared" si="6"/>
        <v>0.08</v>
      </c>
      <c r="D76" s="360">
        <f t="shared" si="5"/>
        <v>0.04</v>
      </c>
      <c r="E76" s="360">
        <v>0.04</v>
      </c>
      <c r="F76" s="360"/>
      <c r="G76" s="360"/>
      <c r="H76" s="360"/>
      <c r="I76" s="357"/>
      <c r="J76" s="357"/>
      <c r="K76" s="357"/>
      <c r="L76" s="357" t="s">
        <v>878</v>
      </c>
      <c r="M76" s="326" t="s">
        <v>855</v>
      </c>
      <c r="N76" s="357"/>
      <c r="O76" s="357" t="s">
        <v>552</v>
      </c>
      <c r="P76" s="357"/>
      <c r="Q76" s="357"/>
      <c r="R76" s="357"/>
    </row>
    <row r="77" spans="1:18" s="361" customFormat="1" ht="31.5" x14ac:dyDescent="0.25">
      <c r="A77" s="357">
        <v>12</v>
      </c>
      <c r="B77" s="358" t="s">
        <v>879</v>
      </c>
      <c r="C77" s="359">
        <v>1</v>
      </c>
      <c r="D77" s="360">
        <f>E77+F77+G77</f>
        <v>1</v>
      </c>
      <c r="E77" s="360"/>
      <c r="F77" s="360"/>
      <c r="G77" s="360">
        <v>1</v>
      </c>
      <c r="H77" s="360"/>
      <c r="I77" s="357"/>
      <c r="J77" s="357"/>
      <c r="K77" s="357"/>
      <c r="L77" s="357" t="s">
        <v>37</v>
      </c>
      <c r="M77" s="326" t="s">
        <v>855</v>
      </c>
      <c r="N77" s="357"/>
      <c r="O77" s="357" t="s">
        <v>552</v>
      </c>
      <c r="P77" s="357"/>
      <c r="Q77" s="357"/>
      <c r="R77" s="357"/>
    </row>
    <row r="78" spans="1:18" s="366" customFormat="1" x14ac:dyDescent="0.25">
      <c r="A78" s="362" t="s">
        <v>880</v>
      </c>
      <c r="B78" s="298" t="s">
        <v>881</v>
      </c>
      <c r="C78" s="363">
        <v>27.169999999999998</v>
      </c>
      <c r="D78" s="364"/>
      <c r="E78" s="364"/>
      <c r="F78" s="364"/>
      <c r="G78" s="364"/>
      <c r="H78" s="364"/>
      <c r="I78" s="296"/>
      <c r="J78" s="296"/>
      <c r="K78" s="296"/>
      <c r="L78" s="296"/>
      <c r="M78" s="365"/>
      <c r="N78" s="296"/>
      <c r="O78" s="296"/>
      <c r="P78" s="296"/>
      <c r="Q78" s="296"/>
      <c r="R78" s="362"/>
    </row>
    <row r="79" spans="1:18" s="289" customFormat="1" ht="30" x14ac:dyDescent="0.25">
      <c r="A79" s="367">
        <v>1</v>
      </c>
      <c r="B79" s="368" t="s">
        <v>887</v>
      </c>
      <c r="C79" s="369">
        <v>0.35</v>
      </c>
      <c r="D79" s="370">
        <f t="shared" ref="D79:D87" si="7">E79+F79+G79</f>
        <v>0</v>
      </c>
      <c r="E79" s="371">
        <v>0</v>
      </c>
      <c r="F79" s="372">
        <v>0</v>
      </c>
      <c r="G79" s="372">
        <v>0</v>
      </c>
      <c r="H79" s="372">
        <v>0.15</v>
      </c>
      <c r="I79" s="365">
        <v>0.2</v>
      </c>
      <c r="J79" s="365"/>
      <c r="K79" s="365"/>
      <c r="L79" s="365" t="s">
        <v>888</v>
      </c>
      <c r="M79" s="367" t="s">
        <v>883</v>
      </c>
      <c r="N79" s="373"/>
      <c r="O79" s="374" t="s">
        <v>552</v>
      </c>
      <c r="P79" s="374"/>
      <c r="Q79" s="373"/>
      <c r="R79" s="367"/>
    </row>
    <row r="80" spans="1:18" s="289" customFormat="1" ht="30" x14ac:dyDescent="0.25">
      <c r="A80" s="367">
        <v>2</v>
      </c>
      <c r="B80" s="368" t="s">
        <v>889</v>
      </c>
      <c r="C80" s="369">
        <v>0.75</v>
      </c>
      <c r="D80" s="370">
        <f t="shared" si="7"/>
        <v>0.15</v>
      </c>
      <c r="E80" s="371">
        <v>0.15</v>
      </c>
      <c r="F80" s="372">
        <v>0</v>
      </c>
      <c r="G80" s="372">
        <v>0</v>
      </c>
      <c r="H80" s="372">
        <v>0</v>
      </c>
      <c r="I80" s="365">
        <v>0.6</v>
      </c>
      <c r="J80" s="365"/>
      <c r="K80" s="365"/>
      <c r="L80" s="365" t="s">
        <v>144</v>
      </c>
      <c r="M80" s="367" t="s">
        <v>883</v>
      </c>
      <c r="N80" s="373"/>
      <c r="O80" s="374" t="s">
        <v>552</v>
      </c>
      <c r="P80" s="374"/>
      <c r="Q80" s="373"/>
      <c r="R80" s="367"/>
    </row>
    <row r="81" spans="1:18" s="289" customFormat="1" ht="30" x14ac:dyDescent="0.25">
      <c r="A81" s="367">
        <v>3</v>
      </c>
      <c r="B81" s="368" t="s">
        <v>890</v>
      </c>
      <c r="C81" s="369">
        <v>1.4499999999999997</v>
      </c>
      <c r="D81" s="370">
        <f t="shared" si="7"/>
        <v>0.38</v>
      </c>
      <c r="E81" s="371">
        <v>0</v>
      </c>
      <c r="F81" s="372">
        <v>0.38</v>
      </c>
      <c r="G81" s="372">
        <v>0</v>
      </c>
      <c r="H81" s="372">
        <v>0</v>
      </c>
      <c r="I81" s="365">
        <v>1.0699999999999998</v>
      </c>
      <c r="J81" s="365"/>
      <c r="K81" s="365"/>
      <c r="L81" s="365" t="s">
        <v>33</v>
      </c>
      <c r="M81" s="367" t="s">
        <v>883</v>
      </c>
      <c r="N81" s="373"/>
      <c r="O81" s="373" t="s">
        <v>552</v>
      </c>
      <c r="P81" s="373"/>
      <c r="Q81" s="373"/>
      <c r="R81" s="367"/>
    </row>
    <row r="82" spans="1:18" s="289" customFormat="1" ht="30" x14ac:dyDescent="0.25">
      <c r="A82" s="367">
        <v>4</v>
      </c>
      <c r="B82" s="368" t="s">
        <v>891</v>
      </c>
      <c r="C82" s="369">
        <v>0.12</v>
      </c>
      <c r="D82" s="370">
        <f t="shared" si="7"/>
        <v>0</v>
      </c>
      <c r="E82" s="371">
        <v>0</v>
      </c>
      <c r="F82" s="372">
        <v>0</v>
      </c>
      <c r="G82" s="372">
        <v>0</v>
      </c>
      <c r="H82" s="372">
        <v>7.9999999999999988E-2</v>
      </c>
      <c r="I82" s="365">
        <v>0.04</v>
      </c>
      <c r="J82" s="365"/>
      <c r="K82" s="365"/>
      <c r="L82" s="365" t="s">
        <v>892</v>
      </c>
      <c r="M82" s="367" t="s">
        <v>883</v>
      </c>
      <c r="N82" s="373"/>
      <c r="O82" s="373" t="s">
        <v>552</v>
      </c>
      <c r="P82" s="373"/>
      <c r="Q82" s="373"/>
      <c r="R82" s="367"/>
    </row>
    <row r="83" spans="1:18" s="289" customFormat="1" ht="30" x14ac:dyDescent="0.25">
      <c r="A83" s="367">
        <v>5</v>
      </c>
      <c r="B83" s="368" t="s">
        <v>894</v>
      </c>
      <c r="C83" s="369">
        <v>23.8</v>
      </c>
      <c r="D83" s="370">
        <f t="shared" si="7"/>
        <v>0.12</v>
      </c>
      <c r="E83" s="371">
        <v>0.12</v>
      </c>
      <c r="F83" s="372">
        <v>0</v>
      </c>
      <c r="G83" s="372">
        <v>0</v>
      </c>
      <c r="H83" s="372">
        <v>0</v>
      </c>
      <c r="I83" s="365">
        <v>23.68</v>
      </c>
      <c r="J83" s="365"/>
      <c r="K83" s="365"/>
      <c r="L83" s="365" t="s">
        <v>892</v>
      </c>
      <c r="M83" s="367" t="s">
        <v>883</v>
      </c>
      <c r="N83" s="373" t="s">
        <v>552</v>
      </c>
      <c r="O83" s="373"/>
      <c r="P83" s="373"/>
      <c r="Q83" s="373"/>
      <c r="R83" s="367"/>
    </row>
    <row r="84" spans="1:18" s="289" customFormat="1" ht="30" x14ac:dyDescent="0.25">
      <c r="A84" s="367">
        <v>6</v>
      </c>
      <c r="B84" s="368" t="s">
        <v>896</v>
      </c>
      <c r="C84" s="369">
        <v>0.2</v>
      </c>
      <c r="D84" s="370">
        <f t="shared" si="7"/>
        <v>0.2</v>
      </c>
      <c r="E84" s="371">
        <v>0</v>
      </c>
      <c r="F84" s="372">
        <v>0</v>
      </c>
      <c r="G84" s="372">
        <v>0.2</v>
      </c>
      <c r="H84" s="372">
        <v>0</v>
      </c>
      <c r="I84" s="365">
        <v>0</v>
      </c>
      <c r="J84" s="302" t="s">
        <v>552</v>
      </c>
      <c r="K84" s="365"/>
      <c r="L84" s="365" t="s">
        <v>20</v>
      </c>
      <c r="M84" s="367" t="s">
        <v>883</v>
      </c>
      <c r="N84" s="373"/>
      <c r="O84" s="373"/>
      <c r="P84" s="373" t="s">
        <v>552</v>
      </c>
      <c r="Q84" s="373"/>
      <c r="R84" s="367"/>
    </row>
    <row r="85" spans="1:18" s="289" customFormat="1" ht="30" x14ac:dyDescent="0.25">
      <c r="A85" s="367">
        <v>7</v>
      </c>
      <c r="B85" s="368" t="s">
        <v>901</v>
      </c>
      <c r="C85" s="369">
        <v>0.2</v>
      </c>
      <c r="D85" s="370">
        <f t="shared" si="7"/>
        <v>0.2</v>
      </c>
      <c r="E85" s="371">
        <v>0.2</v>
      </c>
      <c r="F85" s="372">
        <v>0</v>
      </c>
      <c r="G85" s="372">
        <v>0</v>
      </c>
      <c r="H85" s="372">
        <v>0</v>
      </c>
      <c r="I85" s="365">
        <v>0</v>
      </c>
      <c r="J85" s="365"/>
      <c r="K85" s="309" t="s">
        <v>552</v>
      </c>
      <c r="L85" s="365" t="s">
        <v>30</v>
      </c>
      <c r="M85" s="367" t="s">
        <v>883</v>
      </c>
      <c r="N85" s="373"/>
      <c r="O85" s="373"/>
      <c r="P85" s="373"/>
      <c r="Q85" s="373" t="s">
        <v>552</v>
      </c>
      <c r="R85" s="367"/>
    </row>
    <row r="86" spans="1:18" s="289" customFormat="1" ht="30" x14ac:dyDescent="0.25">
      <c r="A86" s="367">
        <v>8</v>
      </c>
      <c r="B86" s="368" t="s">
        <v>988</v>
      </c>
      <c r="C86" s="369"/>
      <c r="D86" s="370">
        <f t="shared" si="7"/>
        <v>0.14498280000000002</v>
      </c>
      <c r="E86" s="375">
        <v>2.4163799999999999E-2</v>
      </c>
      <c r="F86" s="375">
        <v>4.0273000000000003E-2</v>
      </c>
      <c r="G86" s="375">
        <v>8.0546000000000006E-2</v>
      </c>
      <c r="H86" s="375">
        <v>0.48</v>
      </c>
      <c r="I86" s="365"/>
      <c r="J86" s="302" t="s">
        <v>552</v>
      </c>
      <c r="K86" s="365"/>
      <c r="L86" s="365" t="s">
        <v>989</v>
      </c>
      <c r="M86" s="367" t="s">
        <v>883</v>
      </c>
      <c r="N86" s="373"/>
      <c r="O86" s="373"/>
      <c r="P86" s="373" t="s">
        <v>552</v>
      </c>
      <c r="Q86" s="373"/>
      <c r="R86" s="367"/>
    </row>
    <row r="87" spans="1:18" s="289" customFormat="1" ht="30" x14ac:dyDescent="0.25">
      <c r="A87" s="367">
        <v>9</v>
      </c>
      <c r="B87" s="368" t="s">
        <v>905</v>
      </c>
      <c r="C87" s="369">
        <v>0.3</v>
      </c>
      <c r="D87" s="370">
        <f t="shared" si="7"/>
        <v>0.3</v>
      </c>
      <c r="E87" s="371">
        <v>0</v>
      </c>
      <c r="F87" s="372">
        <v>0.3</v>
      </c>
      <c r="G87" s="372">
        <v>0</v>
      </c>
      <c r="H87" s="372">
        <v>0</v>
      </c>
      <c r="I87" s="365">
        <v>0</v>
      </c>
      <c r="J87" s="365"/>
      <c r="K87" s="365"/>
      <c r="L87" s="365" t="s">
        <v>28</v>
      </c>
      <c r="M87" s="367" t="s">
        <v>883</v>
      </c>
      <c r="N87" s="373"/>
      <c r="O87" s="376" t="s">
        <v>552</v>
      </c>
      <c r="P87" s="373"/>
      <c r="Q87" s="373"/>
      <c r="R87" s="367"/>
    </row>
    <row r="88" spans="1:18" s="289" customFormat="1" ht="30" x14ac:dyDescent="0.25">
      <c r="A88" s="367">
        <v>10</v>
      </c>
      <c r="B88" s="304" t="s">
        <v>121</v>
      </c>
      <c r="C88" s="363"/>
      <c r="D88" s="345">
        <f>SUM(E88:G88)</f>
        <v>0.63</v>
      </c>
      <c r="E88" s="345"/>
      <c r="F88" s="345">
        <v>0.63</v>
      </c>
      <c r="G88" s="345"/>
      <c r="H88" s="345"/>
      <c r="I88" s="305"/>
      <c r="J88" s="354"/>
      <c r="K88" s="354"/>
      <c r="L88" s="354" t="s">
        <v>28</v>
      </c>
      <c r="M88" s="367" t="s">
        <v>909</v>
      </c>
      <c r="N88" s="373"/>
      <c r="O88" s="373" t="s">
        <v>552</v>
      </c>
      <c r="P88" s="373"/>
      <c r="Q88" s="373"/>
      <c r="R88" s="305"/>
    </row>
    <row r="89" spans="1:18" s="289" customFormat="1" ht="30" x14ac:dyDescent="0.25">
      <c r="A89" s="367">
        <v>11</v>
      </c>
      <c r="B89" s="377" t="s">
        <v>912</v>
      </c>
      <c r="C89" s="363"/>
      <c r="D89" s="345">
        <v>0.32</v>
      </c>
      <c r="E89" s="345"/>
      <c r="F89" s="345"/>
      <c r="G89" s="345">
        <v>0.32</v>
      </c>
      <c r="H89" s="345"/>
      <c r="I89" s="305"/>
      <c r="J89" s="354"/>
      <c r="K89" s="354"/>
      <c r="L89" s="354" t="s">
        <v>550</v>
      </c>
      <c r="M89" s="367" t="s">
        <v>909</v>
      </c>
      <c r="N89" s="373"/>
      <c r="O89" s="373" t="s">
        <v>552</v>
      </c>
      <c r="P89" s="373"/>
      <c r="Q89" s="373"/>
      <c r="R89" s="305"/>
    </row>
    <row r="90" spans="1:18" s="289" customFormat="1" ht="30" x14ac:dyDescent="0.25">
      <c r="A90" s="367">
        <v>12</v>
      </c>
      <c r="B90" s="377" t="s">
        <v>914</v>
      </c>
      <c r="C90" s="363"/>
      <c r="D90" s="345">
        <v>2.1</v>
      </c>
      <c r="E90" s="345"/>
      <c r="F90" s="345"/>
      <c r="G90" s="345">
        <f>3000*7/10^4</f>
        <v>2.1</v>
      </c>
      <c r="H90" s="345"/>
      <c r="I90" s="305"/>
      <c r="J90" s="354"/>
      <c r="K90" s="354"/>
      <c r="L90" s="354" t="s">
        <v>703</v>
      </c>
      <c r="M90" s="367" t="s">
        <v>909</v>
      </c>
      <c r="N90" s="373"/>
      <c r="O90" s="373" t="s">
        <v>552</v>
      </c>
      <c r="P90" s="373"/>
      <c r="Q90" s="373"/>
      <c r="R90" s="305"/>
    </row>
    <row r="91" spans="1:18" s="289" customFormat="1" ht="30" x14ac:dyDescent="0.25">
      <c r="A91" s="367">
        <v>13</v>
      </c>
      <c r="B91" s="377" t="s">
        <v>915</v>
      </c>
      <c r="C91" s="363"/>
      <c r="D91" s="345">
        <v>0.2</v>
      </c>
      <c r="E91" s="345">
        <v>0.2</v>
      </c>
      <c r="F91" s="345"/>
      <c r="G91" s="345"/>
      <c r="H91" s="345"/>
      <c r="I91" s="305"/>
      <c r="J91" s="354"/>
      <c r="K91" s="354"/>
      <c r="L91" s="354" t="s">
        <v>568</v>
      </c>
      <c r="M91" s="367" t="s">
        <v>909</v>
      </c>
      <c r="N91" s="373"/>
      <c r="O91" s="373" t="s">
        <v>552</v>
      </c>
      <c r="P91" s="373"/>
      <c r="Q91" s="373"/>
      <c r="R91" s="305"/>
    </row>
    <row r="92" spans="1:18" s="289" customFormat="1" ht="30" x14ac:dyDescent="0.25">
      <c r="A92" s="367">
        <v>14</v>
      </c>
      <c r="B92" s="377" t="s">
        <v>916</v>
      </c>
      <c r="C92" s="363"/>
      <c r="D92" s="345">
        <v>0.28000000000000003</v>
      </c>
      <c r="E92" s="345">
        <v>0.28000000000000003</v>
      </c>
      <c r="F92" s="345"/>
      <c r="G92" s="345"/>
      <c r="H92" s="345"/>
      <c r="I92" s="305"/>
      <c r="J92" s="354"/>
      <c r="K92" s="354"/>
      <c r="L92" s="354" t="s">
        <v>568</v>
      </c>
      <c r="M92" s="367" t="s">
        <v>909</v>
      </c>
      <c r="N92" s="373"/>
      <c r="O92" s="374" t="s">
        <v>552</v>
      </c>
      <c r="P92" s="374"/>
      <c r="Q92" s="373"/>
      <c r="R92" s="305"/>
    </row>
    <row r="93" spans="1:18" s="289" customFormat="1" ht="30" x14ac:dyDescent="0.25">
      <c r="A93" s="367">
        <v>15</v>
      </c>
      <c r="B93" s="377" t="s">
        <v>990</v>
      </c>
      <c r="C93" s="363"/>
      <c r="D93" s="345">
        <v>0.8</v>
      </c>
      <c r="E93" s="345">
        <v>0.8</v>
      </c>
      <c r="F93" s="345"/>
      <c r="G93" s="345"/>
      <c r="H93" s="345"/>
      <c r="I93" s="305"/>
      <c r="J93" s="354"/>
      <c r="K93" s="354"/>
      <c r="L93" s="354" t="s">
        <v>486</v>
      </c>
      <c r="M93" s="367" t="s">
        <v>909</v>
      </c>
      <c r="N93" s="373"/>
      <c r="O93" s="373" t="s">
        <v>552</v>
      </c>
      <c r="P93" s="373"/>
      <c r="Q93" s="373"/>
      <c r="R93" s="305"/>
    </row>
    <row r="94" spans="1:18" s="289" customFormat="1" ht="30" x14ac:dyDescent="0.25">
      <c r="A94" s="367">
        <v>16</v>
      </c>
      <c r="B94" s="378" t="s">
        <v>917</v>
      </c>
      <c r="C94" s="363"/>
      <c r="D94" s="345">
        <v>0.16</v>
      </c>
      <c r="E94" s="345">
        <v>0.16</v>
      </c>
      <c r="F94" s="345"/>
      <c r="G94" s="345"/>
      <c r="H94" s="345"/>
      <c r="I94" s="305"/>
      <c r="J94" s="354"/>
      <c r="K94" s="354"/>
      <c r="L94" s="354" t="s">
        <v>222</v>
      </c>
      <c r="M94" s="367" t="s">
        <v>909</v>
      </c>
      <c r="N94" s="354"/>
      <c r="O94" s="354"/>
      <c r="P94" s="354"/>
      <c r="Q94" s="354"/>
      <c r="R94" s="305"/>
    </row>
    <row r="95" spans="1:18" s="303" customFormat="1" x14ac:dyDescent="0.25">
      <c r="A95" s="297" t="s">
        <v>918</v>
      </c>
      <c r="B95" s="379" t="s">
        <v>355</v>
      </c>
      <c r="C95" s="297"/>
      <c r="D95" s="380"/>
      <c r="E95" s="380"/>
      <c r="F95" s="380"/>
      <c r="G95" s="380"/>
      <c r="H95" s="380"/>
      <c r="I95" s="381"/>
      <c r="J95" s="299"/>
      <c r="K95" s="299"/>
      <c r="L95" s="299"/>
      <c r="M95" s="305"/>
      <c r="N95" s="299"/>
      <c r="O95" s="299"/>
      <c r="P95" s="299"/>
      <c r="Q95" s="299"/>
      <c r="R95" s="381"/>
    </row>
    <row r="96" spans="1:18" s="310" customFormat="1" ht="30" x14ac:dyDescent="0.25">
      <c r="A96" s="302">
        <v>1</v>
      </c>
      <c r="B96" s="304" t="s">
        <v>919</v>
      </c>
      <c r="C96" s="302"/>
      <c r="D96" s="382">
        <f>SUM(E96:G96)</f>
        <v>0.6</v>
      </c>
      <c r="E96" s="383"/>
      <c r="F96" s="383"/>
      <c r="G96" s="382">
        <v>0.6</v>
      </c>
      <c r="H96" s="331"/>
      <c r="I96" s="384"/>
      <c r="J96" s="302"/>
      <c r="K96" s="302"/>
      <c r="L96" s="302" t="s">
        <v>30</v>
      </c>
      <c r="M96" s="302" t="s">
        <v>991</v>
      </c>
      <c r="N96" s="302"/>
      <c r="O96" s="385" t="s">
        <v>552</v>
      </c>
      <c r="P96" s="302"/>
      <c r="Q96" s="302"/>
      <c r="R96" s="384"/>
    </row>
    <row r="97" spans="1:18" s="310" customFormat="1" ht="30" x14ac:dyDescent="0.25">
      <c r="A97" s="302">
        <v>2</v>
      </c>
      <c r="B97" s="304" t="s">
        <v>992</v>
      </c>
      <c r="C97" s="302"/>
      <c r="D97" s="382">
        <v>0.2</v>
      </c>
      <c r="E97" s="383">
        <v>0.2</v>
      </c>
      <c r="F97" s="383"/>
      <c r="G97" s="382"/>
      <c r="H97" s="331"/>
      <c r="I97" s="384"/>
      <c r="J97" s="302"/>
      <c r="K97" s="302"/>
      <c r="L97" s="302" t="s">
        <v>568</v>
      </c>
      <c r="M97" s="302" t="s">
        <v>991</v>
      </c>
      <c r="N97" s="302"/>
      <c r="O97" s="385"/>
      <c r="P97" s="302"/>
      <c r="Q97" s="302"/>
      <c r="R97" s="384"/>
    </row>
    <row r="98" spans="1:18" s="310" customFormat="1" ht="30" x14ac:dyDescent="0.25">
      <c r="A98" s="302">
        <v>3</v>
      </c>
      <c r="B98" s="304" t="s">
        <v>928</v>
      </c>
      <c r="C98" s="302"/>
      <c r="D98" s="382">
        <v>0.18</v>
      </c>
      <c r="E98" s="383">
        <v>0.18</v>
      </c>
      <c r="F98" s="383"/>
      <c r="G98" s="382"/>
      <c r="H98" s="331"/>
      <c r="I98" s="384"/>
      <c r="J98" s="302"/>
      <c r="K98" s="302"/>
      <c r="L98" s="302" t="s">
        <v>583</v>
      </c>
      <c r="M98" s="302" t="s">
        <v>991</v>
      </c>
      <c r="N98" s="302"/>
      <c r="O98" s="385"/>
      <c r="P98" s="302"/>
      <c r="Q98" s="302"/>
      <c r="R98" s="384"/>
    </row>
    <row r="99" spans="1:18" s="310" customFormat="1" ht="30" x14ac:dyDescent="0.25">
      <c r="A99" s="302">
        <v>4</v>
      </c>
      <c r="B99" s="304" t="s">
        <v>993</v>
      </c>
      <c r="C99" s="302"/>
      <c r="D99" s="382">
        <f>SUM(E99:G99)</f>
        <v>0.18099999999999999</v>
      </c>
      <c r="E99" s="383">
        <v>0.18099999999999999</v>
      </c>
      <c r="F99" s="383"/>
      <c r="G99" s="382"/>
      <c r="H99" s="331"/>
      <c r="I99" s="384"/>
      <c r="J99" s="302"/>
      <c r="K99" s="302"/>
      <c r="L99" s="302" t="s">
        <v>583</v>
      </c>
      <c r="M99" s="302" t="s">
        <v>991</v>
      </c>
      <c r="N99" s="302"/>
      <c r="O99" s="385"/>
      <c r="P99" s="302"/>
      <c r="Q99" s="302"/>
      <c r="R99" s="384"/>
    </row>
    <row r="100" spans="1:18" s="310" customFormat="1" ht="30" x14ac:dyDescent="0.25">
      <c r="A100" s="302">
        <v>5</v>
      </c>
      <c r="B100" s="304" t="s">
        <v>121</v>
      </c>
      <c r="C100" s="302"/>
      <c r="D100" s="382">
        <f>E100+F100+G100</f>
        <v>1.4</v>
      </c>
      <c r="E100" s="383"/>
      <c r="F100" s="383">
        <v>1.4</v>
      </c>
      <c r="G100" s="382"/>
      <c r="H100" s="331"/>
      <c r="I100" s="384"/>
      <c r="J100" s="302"/>
      <c r="K100" s="302"/>
      <c r="L100" s="302" t="s">
        <v>28</v>
      </c>
      <c r="M100" s="302" t="s">
        <v>994</v>
      </c>
      <c r="N100" s="302"/>
      <c r="O100" s="385"/>
      <c r="P100" s="302"/>
      <c r="Q100" s="302"/>
      <c r="R100" s="384"/>
    </row>
    <row r="101" spans="1:18" s="310" customFormat="1" ht="30" x14ac:dyDescent="0.25">
      <c r="A101" s="302">
        <v>6</v>
      </c>
      <c r="B101" s="304" t="s">
        <v>939</v>
      </c>
      <c r="C101" s="302"/>
      <c r="D101" s="382">
        <f>E101+F101+G101</f>
        <v>0.12</v>
      </c>
      <c r="E101" s="383"/>
      <c r="F101" s="383"/>
      <c r="G101" s="382">
        <v>0.12</v>
      </c>
      <c r="H101" s="331"/>
      <c r="I101" s="384"/>
      <c r="J101" s="302"/>
      <c r="K101" s="302"/>
      <c r="L101" s="302" t="s">
        <v>45</v>
      </c>
      <c r="M101" s="302" t="s">
        <v>994</v>
      </c>
      <c r="N101" s="386"/>
      <c r="O101" s="385"/>
      <c r="P101" s="302"/>
      <c r="Q101" s="302"/>
      <c r="R101" s="384"/>
    </row>
    <row r="102" spans="1:18" s="390" customFormat="1" ht="14.25" x14ac:dyDescent="0.2">
      <c r="A102" s="387"/>
      <c r="B102" s="379" t="s">
        <v>349</v>
      </c>
      <c r="C102" s="387"/>
      <c r="D102" s="388">
        <f>SUM(D7:D101)</f>
        <v>49.995982800000021</v>
      </c>
      <c r="E102" s="388">
        <f t="shared" ref="E102:J102" si="8">SUM(E7:E101)</f>
        <v>8.4351637999999998</v>
      </c>
      <c r="F102" s="388">
        <f t="shared" si="8"/>
        <v>13.210273000000001</v>
      </c>
      <c r="G102" s="388">
        <f t="shared" si="8"/>
        <v>28.350546000000005</v>
      </c>
      <c r="H102" s="388">
        <f t="shared" si="8"/>
        <v>54.245999999999981</v>
      </c>
      <c r="I102" s="388">
        <f t="shared" si="8"/>
        <v>335.77590000000004</v>
      </c>
      <c r="J102" s="388">
        <f t="shared" si="8"/>
        <v>0</v>
      </c>
      <c r="K102" s="387"/>
      <c r="L102" s="387"/>
      <c r="M102" s="389"/>
    </row>
  </sheetData>
  <autoFilter ref="A6:R101" xr:uid="{00000000-0009-0000-0000-000004000000}"/>
  <mergeCells count="19">
    <mergeCell ref="Q4:Q6"/>
    <mergeCell ref="R4:R6"/>
    <mergeCell ref="D5:D6"/>
    <mergeCell ref="E5:G5"/>
    <mergeCell ref="H5:H6"/>
    <mergeCell ref="I5:I6"/>
    <mergeCell ref="A1:R1"/>
    <mergeCell ref="A2:R2"/>
    <mergeCell ref="A4:A6"/>
    <mergeCell ref="B4:B6"/>
    <mergeCell ref="C4:C6"/>
    <mergeCell ref="D4:I4"/>
    <mergeCell ref="J4:J6"/>
    <mergeCell ref="K4:K6"/>
    <mergeCell ref="L4:L6"/>
    <mergeCell ref="M4:M6"/>
    <mergeCell ref="N4:N6"/>
    <mergeCell ref="O4:O6"/>
    <mergeCell ref="P4:P6"/>
  </mergeCells>
  <conditionalFormatting sqref="A66 D66:I66 D89:H94 B88:B94 R88:R94 A68 A70 A72 A74 A76">
    <cfRule type="cellIs" dxfId="28" priority="9" stopIfTrue="1" operator="equal">
      <formula>0</formula>
    </cfRule>
    <cfRule type="cellIs" dxfId="27" priority="10" stopIfTrue="1" operator="equal">
      <formula>0</formula>
    </cfRule>
    <cfRule type="cellIs" dxfId="26" priority="11" stopIfTrue="1" operator="equal">
      <formula>0</formula>
    </cfRule>
  </conditionalFormatting>
  <conditionalFormatting sqref="D66:I66 D89:H94 B88:B94 R88:R94">
    <cfRule type="cellIs" dxfId="25" priority="7" stopIfTrue="1" operator="equal">
      <formula>0</formula>
    </cfRule>
    <cfRule type="cellIs" dxfId="24" priority="8" stopIfTrue="1" operator="between">
      <formula>-0.0001</formula>
      <formula>0.0001</formula>
    </cfRule>
  </conditionalFormatting>
  <conditionalFormatting sqref="I89:I94">
    <cfRule type="cellIs" dxfId="23" priority="4" stopIfTrue="1" operator="equal">
      <formula>0</formula>
    </cfRule>
    <cfRule type="cellIs" dxfId="22" priority="5" stopIfTrue="1" operator="equal">
      <formula>0</formula>
    </cfRule>
    <cfRule type="cellIs" dxfId="21" priority="6" stopIfTrue="1" operator="equal">
      <formula>0</formula>
    </cfRule>
  </conditionalFormatting>
  <conditionalFormatting sqref="I89:I94">
    <cfRule type="cellIs" dxfId="20" priority="2" stopIfTrue="1" operator="equal">
      <formula>0</formula>
    </cfRule>
    <cfRule type="cellIs" dxfId="19" priority="3" stopIfTrue="1" operator="between">
      <formula>-0.0001</formula>
      <formula>0.0001</formula>
    </cfRule>
  </conditionalFormatting>
  <conditionalFormatting sqref="B88:B94">
    <cfRule type="cellIs" dxfId="18" priority="1" stopIfTrue="1" operator="equal">
      <formula>0</formula>
    </cfRule>
  </conditionalFormatting>
  <pageMargins left="0.7" right="0.7" top="0.75" bottom="0.75" header="0.3" footer="0.3"/>
  <pageSetup paperSize="9"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1"/>
    <pageSetUpPr fitToPage="1"/>
  </sheetPr>
  <dimension ref="A1:I53"/>
  <sheetViews>
    <sheetView view="pageBreakPreview" topLeftCell="A50" zoomScale="60" zoomScaleNormal="55" workbookViewId="0">
      <selection activeCell="H53" sqref="A1:H53"/>
    </sheetView>
  </sheetViews>
  <sheetFormatPr defaultRowHeight="15.75" x14ac:dyDescent="0.25"/>
  <cols>
    <col min="1" max="1" width="6" style="2" customWidth="1"/>
    <col min="2" max="2" width="35.28515625" style="2" customWidth="1"/>
    <col min="3" max="3" width="35.28515625" style="2" hidden="1" customWidth="1"/>
    <col min="4" max="4" width="13.42578125" style="2" customWidth="1"/>
    <col min="5" max="5" width="20.28515625" style="4" customWidth="1"/>
    <col min="6" max="6" width="25.42578125" style="2" customWidth="1"/>
    <col min="7" max="7" width="77.140625" style="2" customWidth="1"/>
    <col min="8" max="8" width="47.42578125" style="2" customWidth="1"/>
    <col min="9" max="9" width="15.85546875" style="2" bestFit="1" customWidth="1"/>
    <col min="10" max="257" width="9.140625" style="2"/>
    <col min="258" max="258" width="6" style="2" customWidth="1"/>
    <col min="259" max="259" width="35.28515625" style="2" customWidth="1"/>
    <col min="260" max="260" width="13.42578125" style="2" customWidth="1"/>
    <col min="261" max="261" width="20.28515625" style="2" customWidth="1"/>
    <col min="262" max="262" width="16.5703125" style="2" customWidth="1"/>
    <col min="263" max="263" width="71.5703125" style="2" customWidth="1"/>
    <col min="264" max="264" width="12.28515625" style="2" customWidth="1"/>
    <col min="265" max="513" width="9.140625" style="2"/>
    <col min="514" max="514" width="6" style="2" customWidth="1"/>
    <col min="515" max="515" width="35.28515625" style="2" customWidth="1"/>
    <col min="516" max="516" width="13.42578125" style="2" customWidth="1"/>
    <col min="517" max="517" width="20.28515625" style="2" customWidth="1"/>
    <col min="518" max="518" width="16.5703125" style="2" customWidth="1"/>
    <col min="519" max="519" width="71.5703125" style="2" customWidth="1"/>
    <col min="520" max="520" width="12.28515625" style="2" customWidth="1"/>
    <col min="521" max="769" width="9.140625" style="2"/>
    <col min="770" max="770" width="6" style="2" customWidth="1"/>
    <col min="771" max="771" width="35.28515625" style="2" customWidth="1"/>
    <col min="772" max="772" width="13.42578125" style="2" customWidth="1"/>
    <col min="773" max="773" width="20.28515625" style="2" customWidth="1"/>
    <col min="774" max="774" width="16.5703125" style="2" customWidth="1"/>
    <col min="775" max="775" width="71.5703125" style="2" customWidth="1"/>
    <col min="776" max="776" width="12.28515625" style="2" customWidth="1"/>
    <col min="777" max="1025" width="9.140625" style="2"/>
    <col min="1026" max="1026" width="6" style="2" customWidth="1"/>
    <col min="1027" max="1027" width="35.28515625" style="2" customWidth="1"/>
    <col min="1028" max="1028" width="13.42578125" style="2" customWidth="1"/>
    <col min="1029" max="1029" width="20.28515625" style="2" customWidth="1"/>
    <col min="1030" max="1030" width="16.5703125" style="2" customWidth="1"/>
    <col min="1031" max="1031" width="71.5703125" style="2" customWidth="1"/>
    <col min="1032" max="1032" width="12.28515625" style="2" customWidth="1"/>
    <col min="1033" max="1281" width="9.140625" style="2"/>
    <col min="1282" max="1282" width="6" style="2" customWidth="1"/>
    <col min="1283" max="1283" width="35.28515625" style="2" customWidth="1"/>
    <col min="1284" max="1284" width="13.42578125" style="2" customWidth="1"/>
    <col min="1285" max="1285" width="20.28515625" style="2" customWidth="1"/>
    <col min="1286" max="1286" width="16.5703125" style="2" customWidth="1"/>
    <col min="1287" max="1287" width="71.5703125" style="2" customWidth="1"/>
    <col min="1288" max="1288" width="12.28515625" style="2" customWidth="1"/>
    <col min="1289" max="1537" width="9.140625" style="2"/>
    <col min="1538" max="1538" width="6" style="2" customWidth="1"/>
    <col min="1539" max="1539" width="35.28515625" style="2" customWidth="1"/>
    <col min="1540" max="1540" width="13.42578125" style="2" customWidth="1"/>
    <col min="1541" max="1541" width="20.28515625" style="2" customWidth="1"/>
    <col min="1542" max="1542" width="16.5703125" style="2" customWidth="1"/>
    <col min="1543" max="1543" width="71.5703125" style="2" customWidth="1"/>
    <col min="1544" max="1544" width="12.28515625" style="2" customWidth="1"/>
    <col min="1545" max="1793" width="9.140625" style="2"/>
    <col min="1794" max="1794" width="6" style="2" customWidth="1"/>
    <col min="1795" max="1795" width="35.28515625" style="2" customWidth="1"/>
    <col min="1796" max="1796" width="13.42578125" style="2" customWidth="1"/>
    <col min="1797" max="1797" width="20.28515625" style="2" customWidth="1"/>
    <col min="1798" max="1798" width="16.5703125" style="2" customWidth="1"/>
    <col min="1799" max="1799" width="71.5703125" style="2" customWidth="1"/>
    <col min="1800" max="1800" width="12.28515625" style="2" customWidth="1"/>
    <col min="1801" max="2049" width="9.140625" style="2"/>
    <col min="2050" max="2050" width="6" style="2" customWidth="1"/>
    <col min="2051" max="2051" width="35.28515625" style="2" customWidth="1"/>
    <col min="2052" max="2052" width="13.42578125" style="2" customWidth="1"/>
    <col min="2053" max="2053" width="20.28515625" style="2" customWidth="1"/>
    <col min="2054" max="2054" width="16.5703125" style="2" customWidth="1"/>
    <col min="2055" max="2055" width="71.5703125" style="2" customWidth="1"/>
    <col min="2056" max="2056" width="12.28515625" style="2" customWidth="1"/>
    <col min="2057" max="2305" width="9.140625" style="2"/>
    <col min="2306" max="2306" width="6" style="2" customWidth="1"/>
    <col min="2307" max="2307" width="35.28515625" style="2" customWidth="1"/>
    <col min="2308" max="2308" width="13.42578125" style="2" customWidth="1"/>
    <col min="2309" max="2309" width="20.28515625" style="2" customWidth="1"/>
    <col min="2310" max="2310" width="16.5703125" style="2" customWidth="1"/>
    <col min="2311" max="2311" width="71.5703125" style="2" customWidth="1"/>
    <col min="2312" max="2312" width="12.28515625" style="2" customWidth="1"/>
    <col min="2313" max="2561" width="9.140625" style="2"/>
    <col min="2562" max="2562" width="6" style="2" customWidth="1"/>
    <col min="2563" max="2563" width="35.28515625" style="2" customWidth="1"/>
    <col min="2564" max="2564" width="13.42578125" style="2" customWidth="1"/>
    <col min="2565" max="2565" width="20.28515625" style="2" customWidth="1"/>
    <col min="2566" max="2566" width="16.5703125" style="2" customWidth="1"/>
    <col min="2567" max="2567" width="71.5703125" style="2" customWidth="1"/>
    <col min="2568" max="2568" width="12.28515625" style="2" customWidth="1"/>
    <col min="2569" max="2817" width="9.140625" style="2"/>
    <col min="2818" max="2818" width="6" style="2" customWidth="1"/>
    <col min="2819" max="2819" width="35.28515625" style="2" customWidth="1"/>
    <col min="2820" max="2820" width="13.42578125" style="2" customWidth="1"/>
    <col min="2821" max="2821" width="20.28515625" style="2" customWidth="1"/>
    <col min="2822" max="2822" width="16.5703125" style="2" customWidth="1"/>
    <col min="2823" max="2823" width="71.5703125" style="2" customWidth="1"/>
    <col min="2824" max="2824" width="12.28515625" style="2" customWidth="1"/>
    <col min="2825" max="3073" width="9.140625" style="2"/>
    <col min="3074" max="3074" width="6" style="2" customWidth="1"/>
    <col min="3075" max="3075" width="35.28515625" style="2" customWidth="1"/>
    <col min="3076" max="3076" width="13.42578125" style="2" customWidth="1"/>
    <col min="3077" max="3077" width="20.28515625" style="2" customWidth="1"/>
    <col min="3078" max="3078" width="16.5703125" style="2" customWidth="1"/>
    <col min="3079" max="3079" width="71.5703125" style="2" customWidth="1"/>
    <col min="3080" max="3080" width="12.28515625" style="2" customWidth="1"/>
    <col min="3081" max="3329" width="9.140625" style="2"/>
    <col min="3330" max="3330" width="6" style="2" customWidth="1"/>
    <col min="3331" max="3331" width="35.28515625" style="2" customWidth="1"/>
    <col min="3332" max="3332" width="13.42578125" style="2" customWidth="1"/>
    <col min="3333" max="3333" width="20.28515625" style="2" customWidth="1"/>
    <col min="3334" max="3334" width="16.5703125" style="2" customWidth="1"/>
    <col min="3335" max="3335" width="71.5703125" style="2" customWidth="1"/>
    <col min="3336" max="3336" width="12.28515625" style="2" customWidth="1"/>
    <col min="3337" max="3585" width="9.140625" style="2"/>
    <col min="3586" max="3586" width="6" style="2" customWidth="1"/>
    <col min="3587" max="3587" width="35.28515625" style="2" customWidth="1"/>
    <col min="3588" max="3588" width="13.42578125" style="2" customWidth="1"/>
    <col min="3589" max="3589" width="20.28515625" style="2" customWidth="1"/>
    <col min="3590" max="3590" width="16.5703125" style="2" customWidth="1"/>
    <col min="3591" max="3591" width="71.5703125" style="2" customWidth="1"/>
    <col min="3592" max="3592" width="12.28515625" style="2" customWidth="1"/>
    <col min="3593" max="3841" width="9.140625" style="2"/>
    <col min="3842" max="3842" width="6" style="2" customWidth="1"/>
    <col min="3843" max="3843" width="35.28515625" style="2" customWidth="1"/>
    <col min="3844" max="3844" width="13.42578125" style="2" customWidth="1"/>
    <col min="3845" max="3845" width="20.28515625" style="2" customWidth="1"/>
    <col min="3846" max="3846" width="16.5703125" style="2" customWidth="1"/>
    <col min="3847" max="3847" width="71.5703125" style="2" customWidth="1"/>
    <col min="3848" max="3848" width="12.28515625" style="2" customWidth="1"/>
    <col min="3849" max="4097" width="9.140625" style="2"/>
    <col min="4098" max="4098" width="6" style="2" customWidth="1"/>
    <col min="4099" max="4099" width="35.28515625" style="2" customWidth="1"/>
    <col min="4100" max="4100" width="13.42578125" style="2" customWidth="1"/>
    <col min="4101" max="4101" width="20.28515625" style="2" customWidth="1"/>
    <col min="4102" max="4102" width="16.5703125" style="2" customWidth="1"/>
    <col min="4103" max="4103" width="71.5703125" style="2" customWidth="1"/>
    <col min="4104" max="4104" width="12.28515625" style="2" customWidth="1"/>
    <col min="4105" max="4353" width="9.140625" style="2"/>
    <col min="4354" max="4354" width="6" style="2" customWidth="1"/>
    <col min="4355" max="4355" width="35.28515625" style="2" customWidth="1"/>
    <col min="4356" max="4356" width="13.42578125" style="2" customWidth="1"/>
    <col min="4357" max="4357" width="20.28515625" style="2" customWidth="1"/>
    <col min="4358" max="4358" width="16.5703125" style="2" customWidth="1"/>
    <col min="4359" max="4359" width="71.5703125" style="2" customWidth="1"/>
    <col min="4360" max="4360" width="12.28515625" style="2" customWidth="1"/>
    <col min="4361" max="4609" width="9.140625" style="2"/>
    <col min="4610" max="4610" width="6" style="2" customWidth="1"/>
    <col min="4611" max="4611" width="35.28515625" style="2" customWidth="1"/>
    <col min="4612" max="4612" width="13.42578125" style="2" customWidth="1"/>
    <col min="4613" max="4613" width="20.28515625" style="2" customWidth="1"/>
    <col min="4614" max="4614" width="16.5703125" style="2" customWidth="1"/>
    <col min="4615" max="4615" width="71.5703125" style="2" customWidth="1"/>
    <col min="4616" max="4616" width="12.28515625" style="2" customWidth="1"/>
    <col min="4617" max="4865" width="9.140625" style="2"/>
    <col min="4866" max="4866" width="6" style="2" customWidth="1"/>
    <col min="4867" max="4867" width="35.28515625" style="2" customWidth="1"/>
    <col min="4868" max="4868" width="13.42578125" style="2" customWidth="1"/>
    <col min="4869" max="4869" width="20.28515625" style="2" customWidth="1"/>
    <col min="4870" max="4870" width="16.5703125" style="2" customWidth="1"/>
    <col min="4871" max="4871" width="71.5703125" style="2" customWidth="1"/>
    <col min="4872" max="4872" width="12.28515625" style="2" customWidth="1"/>
    <col min="4873" max="5121" width="9.140625" style="2"/>
    <col min="5122" max="5122" width="6" style="2" customWidth="1"/>
    <col min="5123" max="5123" width="35.28515625" style="2" customWidth="1"/>
    <col min="5124" max="5124" width="13.42578125" style="2" customWidth="1"/>
    <col min="5125" max="5125" width="20.28515625" style="2" customWidth="1"/>
    <col min="5126" max="5126" width="16.5703125" style="2" customWidth="1"/>
    <col min="5127" max="5127" width="71.5703125" style="2" customWidth="1"/>
    <col min="5128" max="5128" width="12.28515625" style="2" customWidth="1"/>
    <col min="5129" max="5377" width="9.140625" style="2"/>
    <col min="5378" max="5378" width="6" style="2" customWidth="1"/>
    <col min="5379" max="5379" width="35.28515625" style="2" customWidth="1"/>
    <col min="5380" max="5380" width="13.42578125" style="2" customWidth="1"/>
    <col min="5381" max="5381" width="20.28515625" style="2" customWidth="1"/>
    <col min="5382" max="5382" width="16.5703125" style="2" customWidth="1"/>
    <col min="5383" max="5383" width="71.5703125" style="2" customWidth="1"/>
    <col min="5384" max="5384" width="12.28515625" style="2" customWidth="1"/>
    <col min="5385" max="5633" width="9.140625" style="2"/>
    <col min="5634" max="5634" width="6" style="2" customWidth="1"/>
    <col min="5635" max="5635" width="35.28515625" style="2" customWidth="1"/>
    <col min="5636" max="5636" width="13.42578125" style="2" customWidth="1"/>
    <col min="5637" max="5637" width="20.28515625" style="2" customWidth="1"/>
    <col min="5638" max="5638" width="16.5703125" style="2" customWidth="1"/>
    <col min="5639" max="5639" width="71.5703125" style="2" customWidth="1"/>
    <col min="5640" max="5640" width="12.28515625" style="2" customWidth="1"/>
    <col min="5641" max="5889" width="9.140625" style="2"/>
    <col min="5890" max="5890" width="6" style="2" customWidth="1"/>
    <col min="5891" max="5891" width="35.28515625" style="2" customWidth="1"/>
    <col min="5892" max="5892" width="13.42578125" style="2" customWidth="1"/>
    <col min="5893" max="5893" width="20.28515625" style="2" customWidth="1"/>
    <col min="5894" max="5894" width="16.5703125" style="2" customWidth="1"/>
    <col min="5895" max="5895" width="71.5703125" style="2" customWidth="1"/>
    <col min="5896" max="5896" width="12.28515625" style="2" customWidth="1"/>
    <col min="5897" max="6145" width="9.140625" style="2"/>
    <col min="6146" max="6146" width="6" style="2" customWidth="1"/>
    <col min="6147" max="6147" width="35.28515625" style="2" customWidth="1"/>
    <col min="6148" max="6148" width="13.42578125" style="2" customWidth="1"/>
    <col min="6149" max="6149" width="20.28515625" style="2" customWidth="1"/>
    <col min="6150" max="6150" width="16.5703125" style="2" customWidth="1"/>
    <col min="6151" max="6151" width="71.5703125" style="2" customWidth="1"/>
    <col min="6152" max="6152" width="12.28515625" style="2" customWidth="1"/>
    <col min="6153" max="6401" width="9.140625" style="2"/>
    <col min="6402" max="6402" width="6" style="2" customWidth="1"/>
    <col min="6403" max="6403" width="35.28515625" style="2" customWidth="1"/>
    <col min="6404" max="6404" width="13.42578125" style="2" customWidth="1"/>
    <col min="6405" max="6405" width="20.28515625" style="2" customWidth="1"/>
    <col min="6406" max="6406" width="16.5703125" style="2" customWidth="1"/>
    <col min="6407" max="6407" width="71.5703125" style="2" customWidth="1"/>
    <col min="6408" max="6408" width="12.28515625" style="2" customWidth="1"/>
    <col min="6409" max="6657" width="9.140625" style="2"/>
    <col min="6658" max="6658" width="6" style="2" customWidth="1"/>
    <col min="6659" max="6659" width="35.28515625" style="2" customWidth="1"/>
    <col min="6660" max="6660" width="13.42578125" style="2" customWidth="1"/>
    <col min="6661" max="6661" width="20.28515625" style="2" customWidth="1"/>
    <col min="6662" max="6662" width="16.5703125" style="2" customWidth="1"/>
    <col min="6663" max="6663" width="71.5703125" style="2" customWidth="1"/>
    <col min="6664" max="6664" width="12.28515625" style="2" customWidth="1"/>
    <col min="6665" max="6913" width="9.140625" style="2"/>
    <col min="6914" max="6914" width="6" style="2" customWidth="1"/>
    <col min="6915" max="6915" width="35.28515625" style="2" customWidth="1"/>
    <col min="6916" max="6916" width="13.42578125" style="2" customWidth="1"/>
    <col min="6917" max="6917" width="20.28515625" style="2" customWidth="1"/>
    <col min="6918" max="6918" width="16.5703125" style="2" customWidth="1"/>
    <col min="6919" max="6919" width="71.5703125" style="2" customWidth="1"/>
    <col min="6920" max="6920" width="12.28515625" style="2" customWidth="1"/>
    <col min="6921" max="7169" width="9.140625" style="2"/>
    <col min="7170" max="7170" width="6" style="2" customWidth="1"/>
    <col min="7171" max="7171" width="35.28515625" style="2" customWidth="1"/>
    <col min="7172" max="7172" width="13.42578125" style="2" customWidth="1"/>
    <col min="7173" max="7173" width="20.28515625" style="2" customWidth="1"/>
    <col min="7174" max="7174" width="16.5703125" style="2" customWidth="1"/>
    <col min="7175" max="7175" width="71.5703125" style="2" customWidth="1"/>
    <col min="7176" max="7176" width="12.28515625" style="2" customWidth="1"/>
    <col min="7177" max="7425" width="9.140625" style="2"/>
    <col min="7426" max="7426" width="6" style="2" customWidth="1"/>
    <col min="7427" max="7427" width="35.28515625" style="2" customWidth="1"/>
    <col min="7428" max="7428" width="13.42578125" style="2" customWidth="1"/>
    <col min="7429" max="7429" width="20.28515625" style="2" customWidth="1"/>
    <col min="7430" max="7430" width="16.5703125" style="2" customWidth="1"/>
    <col min="7431" max="7431" width="71.5703125" style="2" customWidth="1"/>
    <col min="7432" max="7432" width="12.28515625" style="2" customWidth="1"/>
    <col min="7433" max="7681" width="9.140625" style="2"/>
    <col min="7682" max="7682" width="6" style="2" customWidth="1"/>
    <col min="7683" max="7683" width="35.28515625" style="2" customWidth="1"/>
    <col min="7684" max="7684" width="13.42578125" style="2" customWidth="1"/>
    <col min="7685" max="7685" width="20.28515625" style="2" customWidth="1"/>
    <col min="7686" max="7686" width="16.5703125" style="2" customWidth="1"/>
    <col min="7687" max="7687" width="71.5703125" style="2" customWidth="1"/>
    <col min="7688" max="7688" width="12.28515625" style="2" customWidth="1"/>
    <col min="7689" max="7937" width="9.140625" style="2"/>
    <col min="7938" max="7938" width="6" style="2" customWidth="1"/>
    <col min="7939" max="7939" width="35.28515625" style="2" customWidth="1"/>
    <col min="7940" max="7940" width="13.42578125" style="2" customWidth="1"/>
    <col min="7941" max="7941" width="20.28515625" style="2" customWidth="1"/>
    <col min="7942" max="7942" width="16.5703125" style="2" customWidth="1"/>
    <col min="7943" max="7943" width="71.5703125" style="2" customWidth="1"/>
    <col min="7944" max="7944" width="12.28515625" style="2" customWidth="1"/>
    <col min="7945" max="8193" width="9.140625" style="2"/>
    <col min="8194" max="8194" width="6" style="2" customWidth="1"/>
    <col min="8195" max="8195" width="35.28515625" style="2" customWidth="1"/>
    <col min="8196" max="8196" width="13.42578125" style="2" customWidth="1"/>
    <col min="8197" max="8197" width="20.28515625" style="2" customWidth="1"/>
    <col min="8198" max="8198" width="16.5703125" style="2" customWidth="1"/>
    <col min="8199" max="8199" width="71.5703125" style="2" customWidth="1"/>
    <col min="8200" max="8200" width="12.28515625" style="2" customWidth="1"/>
    <col min="8201" max="8449" width="9.140625" style="2"/>
    <col min="8450" max="8450" width="6" style="2" customWidth="1"/>
    <col min="8451" max="8451" width="35.28515625" style="2" customWidth="1"/>
    <col min="8452" max="8452" width="13.42578125" style="2" customWidth="1"/>
    <col min="8453" max="8453" width="20.28515625" style="2" customWidth="1"/>
    <col min="8454" max="8454" width="16.5703125" style="2" customWidth="1"/>
    <col min="8455" max="8455" width="71.5703125" style="2" customWidth="1"/>
    <col min="8456" max="8456" width="12.28515625" style="2" customWidth="1"/>
    <col min="8457" max="8705" width="9.140625" style="2"/>
    <col min="8706" max="8706" width="6" style="2" customWidth="1"/>
    <col min="8707" max="8707" width="35.28515625" style="2" customWidth="1"/>
    <col min="8708" max="8708" width="13.42578125" style="2" customWidth="1"/>
    <col min="8709" max="8709" width="20.28515625" style="2" customWidth="1"/>
    <col min="8710" max="8710" width="16.5703125" style="2" customWidth="1"/>
    <col min="8711" max="8711" width="71.5703125" style="2" customWidth="1"/>
    <col min="8712" max="8712" width="12.28515625" style="2" customWidth="1"/>
    <col min="8713" max="8961" width="9.140625" style="2"/>
    <col min="8962" max="8962" width="6" style="2" customWidth="1"/>
    <col min="8963" max="8963" width="35.28515625" style="2" customWidth="1"/>
    <col min="8964" max="8964" width="13.42578125" style="2" customWidth="1"/>
    <col min="8965" max="8965" width="20.28515625" style="2" customWidth="1"/>
    <col min="8966" max="8966" width="16.5703125" style="2" customWidth="1"/>
    <col min="8967" max="8967" width="71.5703125" style="2" customWidth="1"/>
    <col min="8968" max="8968" width="12.28515625" style="2" customWidth="1"/>
    <col min="8969" max="9217" width="9.140625" style="2"/>
    <col min="9218" max="9218" width="6" style="2" customWidth="1"/>
    <col min="9219" max="9219" width="35.28515625" style="2" customWidth="1"/>
    <col min="9220" max="9220" width="13.42578125" style="2" customWidth="1"/>
    <col min="9221" max="9221" width="20.28515625" style="2" customWidth="1"/>
    <col min="9222" max="9222" width="16.5703125" style="2" customWidth="1"/>
    <col min="9223" max="9223" width="71.5703125" style="2" customWidth="1"/>
    <col min="9224" max="9224" width="12.28515625" style="2" customWidth="1"/>
    <col min="9225" max="9473" width="9.140625" style="2"/>
    <col min="9474" max="9474" width="6" style="2" customWidth="1"/>
    <col min="9475" max="9475" width="35.28515625" style="2" customWidth="1"/>
    <col min="9476" max="9476" width="13.42578125" style="2" customWidth="1"/>
    <col min="9477" max="9477" width="20.28515625" style="2" customWidth="1"/>
    <col min="9478" max="9478" width="16.5703125" style="2" customWidth="1"/>
    <col min="9479" max="9479" width="71.5703125" style="2" customWidth="1"/>
    <col min="9480" max="9480" width="12.28515625" style="2" customWidth="1"/>
    <col min="9481" max="9729" width="9.140625" style="2"/>
    <col min="9730" max="9730" width="6" style="2" customWidth="1"/>
    <col min="9731" max="9731" width="35.28515625" style="2" customWidth="1"/>
    <col min="9732" max="9732" width="13.42578125" style="2" customWidth="1"/>
    <col min="9733" max="9733" width="20.28515625" style="2" customWidth="1"/>
    <col min="9734" max="9734" width="16.5703125" style="2" customWidth="1"/>
    <col min="9735" max="9735" width="71.5703125" style="2" customWidth="1"/>
    <col min="9736" max="9736" width="12.28515625" style="2" customWidth="1"/>
    <col min="9737" max="9985" width="9.140625" style="2"/>
    <col min="9986" max="9986" width="6" style="2" customWidth="1"/>
    <col min="9987" max="9987" width="35.28515625" style="2" customWidth="1"/>
    <col min="9988" max="9988" width="13.42578125" style="2" customWidth="1"/>
    <col min="9989" max="9989" width="20.28515625" style="2" customWidth="1"/>
    <col min="9990" max="9990" width="16.5703125" style="2" customWidth="1"/>
    <col min="9991" max="9991" width="71.5703125" style="2" customWidth="1"/>
    <col min="9992" max="9992" width="12.28515625" style="2" customWidth="1"/>
    <col min="9993" max="10241" width="9.140625" style="2"/>
    <col min="10242" max="10242" width="6" style="2" customWidth="1"/>
    <col min="10243" max="10243" width="35.28515625" style="2" customWidth="1"/>
    <col min="10244" max="10244" width="13.42578125" style="2" customWidth="1"/>
    <col min="10245" max="10245" width="20.28515625" style="2" customWidth="1"/>
    <col min="10246" max="10246" width="16.5703125" style="2" customWidth="1"/>
    <col min="10247" max="10247" width="71.5703125" style="2" customWidth="1"/>
    <col min="10248" max="10248" width="12.28515625" style="2" customWidth="1"/>
    <col min="10249" max="10497" width="9.140625" style="2"/>
    <col min="10498" max="10498" width="6" style="2" customWidth="1"/>
    <col min="10499" max="10499" width="35.28515625" style="2" customWidth="1"/>
    <col min="10500" max="10500" width="13.42578125" style="2" customWidth="1"/>
    <col min="10501" max="10501" width="20.28515625" style="2" customWidth="1"/>
    <col min="10502" max="10502" width="16.5703125" style="2" customWidth="1"/>
    <col min="10503" max="10503" width="71.5703125" style="2" customWidth="1"/>
    <col min="10504" max="10504" width="12.28515625" style="2" customWidth="1"/>
    <col min="10505" max="10753" width="9.140625" style="2"/>
    <col min="10754" max="10754" width="6" style="2" customWidth="1"/>
    <col min="10755" max="10755" width="35.28515625" style="2" customWidth="1"/>
    <col min="10756" max="10756" width="13.42578125" style="2" customWidth="1"/>
    <col min="10757" max="10757" width="20.28515625" style="2" customWidth="1"/>
    <col min="10758" max="10758" width="16.5703125" style="2" customWidth="1"/>
    <col min="10759" max="10759" width="71.5703125" style="2" customWidth="1"/>
    <col min="10760" max="10760" width="12.28515625" style="2" customWidth="1"/>
    <col min="10761" max="11009" width="9.140625" style="2"/>
    <col min="11010" max="11010" width="6" style="2" customWidth="1"/>
    <col min="11011" max="11011" width="35.28515625" style="2" customWidth="1"/>
    <col min="11012" max="11012" width="13.42578125" style="2" customWidth="1"/>
    <col min="11013" max="11013" width="20.28515625" style="2" customWidth="1"/>
    <col min="11014" max="11014" width="16.5703125" style="2" customWidth="1"/>
    <col min="11015" max="11015" width="71.5703125" style="2" customWidth="1"/>
    <col min="11016" max="11016" width="12.28515625" style="2" customWidth="1"/>
    <col min="11017" max="11265" width="9.140625" style="2"/>
    <col min="11266" max="11266" width="6" style="2" customWidth="1"/>
    <col min="11267" max="11267" width="35.28515625" style="2" customWidth="1"/>
    <col min="11268" max="11268" width="13.42578125" style="2" customWidth="1"/>
    <col min="11269" max="11269" width="20.28515625" style="2" customWidth="1"/>
    <col min="11270" max="11270" width="16.5703125" style="2" customWidth="1"/>
    <col min="11271" max="11271" width="71.5703125" style="2" customWidth="1"/>
    <col min="11272" max="11272" width="12.28515625" style="2" customWidth="1"/>
    <col min="11273" max="11521" width="9.140625" style="2"/>
    <col min="11522" max="11522" width="6" style="2" customWidth="1"/>
    <col min="11523" max="11523" width="35.28515625" style="2" customWidth="1"/>
    <col min="11524" max="11524" width="13.42578125" style="2" customWidth="1"/>
    <col min="11525" max="11525" width="20.28515625" style="2" customWidth="1"/>
    <col min="11526" max="11526" width="16.5703125" style="2" customWidth="1"/>
    <col min="11527" max="11527" width="71.5703125" style="2" customWidth="1"/>
    <col min="11528" max="11528" width="12.28515625" style="2" customWidth="1"/>
    <col min="11529" max="11777" width="9.140625" style="2"/>
    <col min="11778" max="11778" width="6" style="2" customWidth="1"/>
    <col min="11779" max="11779" width="35.28515625" style="2" customWidth="1"/>
    <col min="11780" max="11780" width="13.42578125" style="2" customWidth="1"/>
    <col min="11781" max="11781" width="20.28515625" style="2" customWidth="1"/>
    <col min="11782" max="11782" width="16.5703125" style="2" customWidth="1"/>
    <col min="11783" max="11783" width="71.5703125" style="2" customWidth="1"/>
    <col min="11784" max="11784" width="12.28515625" style="2" customWidth="1"/>
    <col min="11785" max="12033" width="9.140625" style="2"/>
    <col min="12034" max="12034" width="6" style="2" customWidth="1"/>
    <col min="12035" max="12035" width="35.28515625" style="2" customWidth="1"/>
    <col min="12036" max="12036" width="13.42578125" style="2" customWidth="1"/>
    <col min="12037" max="12037" width="20.28515625" style="2" customWidth="1"/>
    <col min="12038" max="12038" width="16.5703125" style="2" customWidth="1"/>
    <col min="12039" max="12039" width="71.5703125" style="2" customWidth="1"/>
    <col min="12040" max="12040" width="12.28515625" style="2" customWidth="1"/>
    <col min="12041" max="12289" width="9.140625" style="2"/>
    <col min="12290" max="12290" width="6" style="2" customWidth="1"/>
    <col min="12291" max="12291" width="35.28515625" style="2" customWidth="1"/>
    <col min="12292" max="12292" width="13.42578125" style="2" customWidth="1"/>
    <col min="12293" max="12293" width="20.28515625" style="2" customWidth="1"/>
    <col min="12294" max="12294" width="16.5703125" style="2" customWidth="1"/>
    <col min="12295" max="12295" width="71.5703125" style="2" customWidth="1"/>
    <col min="12296" max="12296" width="12.28515625" style="2" customWidth="1"/>
    <col min="12297" max="12545" width="9.140625" style="2"/>
    <col min="12546" max="12546" width="6" style="2" customWidth="1"/>
    <col min="12547" max="12547" width="35.28515625" style="2" customWidth="1"/>
    <col min="12548" max="12548" width="13.42578125" style="2" customWidth="1"/>
    <col min="12549" max="12549" width="20.28515625" style="2" customWidth="1"/>
    <col min="12550" max="12550" width="16.5703125" style="2" customWidth="1"/>
    <col min="12551" max="12551" width="71.5703125" style="2" customWidth="1"/>
    <col min="12552" max="12552" width="12.28515625" style="2" customWidth="1"/>
    <col min="12553" max="12801" width="9.140625" style="2"/>
    <col min="12802" max="12802" width="6" style="2" customWidth="1"/>
    <col min="12803" max="12803" width="35.28515625" style="2" customWidth="1"/>
    <col min="12804" max="12804" width="13.42578125" style="2" customWidth="1"/>
    <col min="12805" max="12805" width="20.28515625" style="2" customWidth="1"/>
    <col min="12806" max="12806" width="16.5703125" style="2" customWidth="1"/>
    <col min="12807" max="12807" width="71.5703125" style="2" customWidth="1"/>
    <col min="12808" max="12808" width="12.28515625" style="2" customWidth="1"/>
    <col min="12809" max="13057" width="9.140625" style="2"/>
    <col min="13058" max="13058" width="6" style="2" customWidth="1"/>
    <col min="13059" max="13059" width="35.28515625" style="2" customWidth="1"/>
    <col min="13060" max="13060" width="13.42578125" style="2" customWidth="1"/>
    <col min="13061" max="13061" width="20.28515625" style="2" customWidth="1"/>
    <col min="13062" max="13062" width="16.5703125" style="2" customWidth="1"/>
    <col min="13063" max="13063" width="71.5703125" style="2" customWidth="1"/>
    <col min="13064" max="13064" width="12.28515625" style="2" customWidth="1"/>
    <col min="13065" max="13313" width="9.140625" style="2"/>
    <col min="13314" max="13314" width="6" style="2" customWidth="1"/>
    <col min="13315" max="13315" width="35.28515625" style="2" customWidth="1"/>
    <col min="13316" max="13316" width="13.42578125" style="2" customWidth="1"/>
    <col min="13317" max="13317" width="20.28515625" style="2" customWidth="1"/>
    <col min="13318" max="13318" width="16.5703125" style="2" customWidth="1"/>
    <col min="13319" max="13319" width="71.5703125" style="2" customWidth="1"/>
    <col min="13320" max="13320" width="12.28515625" style="2" customWidth="1"/>
    <col min="13321" max="13569" width="9.140625" style="2"/>
    <col min="13570" max="13570" width="6" style="2" customWidth="1"/>
    <col min="13571" max="13571" width="35.28515625" style="2" customWidth="1"/>
    <col min="13572" max="13572" width="13.42578125" style="2" customWidth="1"/>
    <col min="13573" max="13573" width="20.28515625" style="2" customWidth="1"/>
    <col min="13574" max="13574" width="16.5703125" style="2" customWidth="1"/>
    <col min="13575" max="13575" width="71.5703125" style="2" customWidth="1"/>
    <col min="13576" max="13576" width="12.28515625" style="2" customWidth="1"/>
    <col min="13577" max="13825" width="9.140625" style="2"/>
    <col min="13826" max="13826" width="6" style="2" customWidth="1"/>
    <col min="13827" max="13827" width="35.28515625" style="2" customWidth="1"/>
    <col min="13828" max="13828" width="13.42578125" style="2" customWidth="1"/>
    <col min="13829" max="13829" width="20.28515625" style="2" customWidth="1"/>
    <col min="13830" max="13830" width="16.5703125" style="2" customWidth="1"/>
    <col min="13831" max="13831" width="71.5703125" style="2" customWidth="1"/>
    <col min="13832" max="13832" width="12.28515625" style="2" customWidth="1"/>
    <col min="13833" max="14081" width="9.140625" style="2"/>
    <col min="14082" max="14082" width="6" style="2" customWidth="1"/>
    <col min="14083" max="14083" width="35.28515625" style="2" customWidth="1"/>
    <col min="14084" max="14084" width="13.42578125" style="2" customWidth="1"/>
    <col min="14085" max="14085" width="20.28515625" style="2" customWidth="1"/>
    <col min="14086" max="14086" width="16.5703125" style="2" customWidth="1"/>
    <col min="14087" max="14087" width="71.5703125" style="2" customWidth="1"/>
    <col min="14088" max="14088" width="12.28515625" style="2" customWidth="1"/>
    <col min="14089" max="14337" width="9.140625" style="2"/>
    <col min="14338" max="14338" width="6" style="2" customWidth="1"/>
    <col min="14339" max="14339" width="35.28515625" style="2" customWidth="1"/>
    <col min="14340" max="14340" width="13.42578125" style="2" customWidth="1"/>
    <col min="14341" max="14341" width="20.28515625" style="2" customWidth="1"/>
    <col min="14342" max="14342" width="16.5703125" style="2" customWidth="1"/>
    <col min="14343" max="14343" width="71.5703125" style="2" customWidth="1"/>
    <col min="14344" max="14344" width="12.28515625" style="2" customWidth="1"/>
    <col min="14345" max="14593" width="9.140625" style="2"/>
    <col min="14594" max="14594" width="6" style="2" customWidth="1"/>
    <col min="14595" max="14595" width="35.28515625" style="2" customWidth="1"/>
    <col min="14596" max="14596" width="13.42578125" style="2" customWidth="1"/>
    <col min="14597" max="14597" width="20.28515625" style="2" customWidth="1"/>
    <col min="14598" max="14598" width="16.5703125" style="2" customWidth="1"/>
    <col min="14599" max="14599" width="71.5703125" style="2" customWidth="1"/>
    <col min="14600" max="14600" width="12.28515625" style="2" customWidth="1"/>
    <col min="14601" max="14849" width="9.140625" style="2"/>
    <col min="14850" max="14850" width="6" style="2" customWidth="1"/>
    <col min="14851" max="14851" width="35.28515625" style="2" customWidth="1"/>
    <col min="14852" max="14852" width="13.42578125" style="2" customWidth="1"/>
    <col min="14853" max="14853" width="20.28515625" style="2" customWidth="1"/>
    <col min="14854" max="14854" width="16.5703125" style="2" customWidth="1"/>
    <col min="14855" max="14855" width="71.5703125" style="2" customWidth="1"/>
    <col min="14856" max="14856" width="12.28515625" style="2" customWidth="1"/>
    <col min="14857" max="15105" width="9.140625" style="2"/>
    <col min="15106" max="15106" width="6" style="2" customWidth="1"/>
    <col min="15107" max="15107" width="35.28515625" style="2" customWidth="1"/>
    <col min="15108" max="15108" width="13.42578125" style="2" customWidth="1"/>
    <col min="15109" max="15109" width="20.28515625" style="2" customWidth="1"/>
    <col min="15110" max="15110" width="16.5703125" style="2" customWidth="1"/>
    <col min="15111" max="15111" width="71.5703125" style="2" customWidth="1"/>
    <col min="15112" max="15112" width="12.28515625" style="2" customWidth="1"/>
    <col min="15113" max="15361" width="9.140625" style="2"/>
    <col min="15362" max="15362" width="6" style="2" customWidth="1"/>
    <col min="15363" max="15363" width="35.28515625" style="2" customWidth="1"/>
    <col min="15364" max="15364" width="13.42578125" style="2" customWidth="1"/>
    <col min="15365" max="15365" width="20.28515625" style="2" customWidth="1"/>
    <col min="15366" max="15366" width="16.5703125" style="2" customWidth="1"/>
    <col min="15367" max="15367" width="71.5703125" style="2" customWidth="1"/>
    <col min="15368" max="15368" width="12.28515625" style="2" customWidth="1"/>
    <col min="15369" max="15617" width="9.140625" style="2"/>
    <col min="15618" max="15618" width="6" style="2" customWidth="1"/>
    <col min="15619" max="15619" width="35.28515625" style="2" customWidth="1"/>
    <col min="15620" max="15620" width="13.42578125" style="2" customWidth="1"/>
    <col min="15621" max="15621" width="20.28515625" style="2" customWidth="1"/>
    <col min="15622" max="15622" width="16.5703125" style="2" customWidth="1"/>
    <col min="15623" max="15623" width="71.5703125" style="2" customWidth="1"/>
    <col min="15624" max="15624" width="12.28515625" style="2" customWidth="1"/>
    <col min="15625" max="15873" width="9.140625" style="2"/>
    <col min="15874" max="15874" width="6" style="2" customWidth="1"/>
    <col min="15875" max="15875" width="35.28515625" style="2" customWidth="1"/>
    <col min="15876" max="15876" width="13.42578125" style="2" customWidth="1"/>
    <col min="15877" max="15877" width="20.28515625" style="2" customWidth="1"/>
    <col min="15878" max="15878" width="16.5703125" style="2" customWidth="1"/>
    <col min="15879" max="15879" width="71.5703125" style="2" customWidth="1"/>
    <col min="15880" max="15880" width="12.28515625" style="2" customWidth="1"/>
    <col min="15881" max="16129" width="9.140625" style="2"/>
    <col min="16130" max="16130" width="6" style="2" customWidth="1"/>
    <col min="16131" max="16131" width="35.28515625" style="2" customWidth="1"/>
    <col min="16132" max="16132" width="13.42578125" style="2" customWidth="1"/>
    <col min="16133" max="16133" width="20.28515625" style="2" customWidth="1"/>
    <col min="16134" max="16134" width="16.5703125" style="2" customWidth="1"/>
    <col min="16135" max="16135" width="71.5703125" style="2" customWidth="1"/>
    <col min="16136" max="16136" width="12.28515625" style="2" customWidth="1"/>
    <col min="16137" max="16384" width="9.140625" style="2"/>
  </cols>
  <sheetData>
    <row r="1" spans="1:9" x14ac:dyDescent="0.25">
      <c r="A1" s="446" t="s">
        <v>0</v>
      </c>
      <c r="B1" s="446"/>
      <c r="C1" s="446"/>
      <c r="D1" s="446"/>
      <c r="E1" s="446"/>
      <c r="F1" s="446"/>
      <c r="G1" s="446"/>
      <c r="H1" s="446"/>
    </row>
    <row r="2" spans="1:9" x14ac:dyDescent="0.25">
      <c r="A2" s="447" t="s">
        <v>71</v>
      </c>
      <c r="B2" s="447"/>
      <c r="C2" s="447"/>
      <c r="D2" s="447"/>
      <c r="E2" s="447"/>
      <c r="F2" s="447"/>
      <c r="G2" s="447"/>
      <c r="H2" s="447"/>
    </row>
    <row r="3" spans="1:9" x14ac:dyDescent="0.25">
      <c r="D3" s="3">
        <v>10000</v>
      </c>
      <c r="G3" s="448" t="s">
        <v>2</v>
      </c>
      <c r="H3" s="448"/>
    </row>
    <row r="4" spans="1:9" x14ac:dyDescent="0.25">
      <c r="A4" s="449" t="s">
        <v>3</v>
      </c>
      <c r="B4" s="449" t="s">
        <v>4</v>
      </c>
      <c r="C4" s="393"/>
      <c r="D4" s="449" t="s">
        <v>5</v>
      </c>
      <c r="E4" s="449" t="s">
        <v>6</v>
      </c>
      <c r="F4" s="449" t="s">
        <v>7</v>
      </c>
      <c r="G4" s="449" t="s">
        <v>8</v>
      </c>
      <c r="H4" s="449" t="s">
        <v>9</v>
      </c>
      <c r="I4" s="445" t="s">
        <v>10</v>
      </c>
    </row>
    <row r="5" spans="1:9" x14ac:dyDescent="0.25">
      <c r="A5" s="449"/>
      <c r="B5" s="449"/>
      <c r="C5" s="393"/>
      <c r="D5" s="449"/>
      <c r="E5" s="449"/>
      <c r="F5" s="449"/>
      <c r="G5" s="449"/>
      <c r="H5" s="449"/>
      <c r="I5" s="445"/>
    </row>
    <row r="6" spans="1:9" ht="56.25" x14ac:dyDescent="0.25">
      <c r="A6" s="5">
        <v>1</v>
      </c>
      <c r="B6" s="6" t="str">
        <f>'[2]Mau so 1'!$B$7</f>
        <v>Xây dựng hạ tầng khu Trung tâm mới xã Nà Tòng</v>
      </c>
      <c r="C6" s="6" t="s">
        <v>11</v>
      </c>
      <c r="D6" s="7">
        <v>0.6</v>
      </c>
      <c r="E6" s="393"/>
      <c r="F6" s="5" t="s">
        <v>12</v>
      </c>
      <c r="G6" s="5" t="s">
        <v>13</v>
      </c>
      <c r="H6" s="393"/>
      <c r="I6" s="2" t="s">
        <v>14</v>
      </c>
    </row>
    <row r="7" spans="1:9" ht="75" x14ac:dyDescent="0.25">
      <c r="A7" s="5">
        <v>2</v>
      </c>
      <c r="B7" s="8" t="s">
        <v>70</v>
      </c>
      <c r="C7" s="8" t="s">
        <v>16</v>
      </c>
      <c r="D7" s="7">
        <v>0.9</v>
      </c>
      <c r="E7" s="393"/>
      <c r="F7" s="9" t="s">
        <v>17</v>
      </c>
      <c r="G7" s="1" t="s">
        <v>68</v>
      </c>
      <c r="H7" s="393"/>
      <c r="I7" s="2" t="s">
        <v>14</v>
      </c>
    </row>
    <row r="8" spans="1:9" ht="75" x14ac:dyDescent="0.25">
      <c r="A8" s="5">
        <v>3</v>
      </c>
      <c r="B8" s="8" t="s">
        <v>69</v>
      </c>
      <c r="C8" s="8" t="s">
        <v>16</v>
      </c>
      <c r="D8" s="7">
        <v>0.6</v>
      </c>
      <c r="E8" s="393"/>
      <c r="F8" s="9" t="s">
        <v>17</v>
      </c>
      <c r="G8" s="1" t="s">
        <v>68</v>
      </c>
      <c r="H8" s="393"/>
      <c r="I8" s="2" t="s">
        <v>14</v>
      </c>
    </row>
    <row r="9" spans="1:9" ht="75" x14ac:dyDescent="0.25">
      <c r="A9" s="5">
        <v>4</v>
      </c>
      <c r="B9" s="8" t="s">
        <v>19</v>
      </c>
      <c r="C9" s="8" t="s">
        <v>16</v>
      </c>
      <c r="D9" s="7">
        <v>0.8</v>
      </c>
      <c r="E9" s="393"/>
      <c r="F9" s="9" t="s">
        <v>20</v>
      </c>
      <c r="G9" s="1" t="s">
        <v>68</v>
      </c>
      <c r="H9" s="393"/>
      <c r="I9" s="2" t="s">
        <v>14</v>
      </c>
    </row>
    <row r="10" spans="1:9" ht="56.25" x14ac:dyDescent="0.25">
      <c r="A10" s="5">
        <v>5</v>
      </c>
      <c r="B10" s="8" t="str">
        <f>'[3]In Gui xã roát'!$B$10</f>
        <v>Trụ sở làm việc Phòng Tài chính - Kế hoạch + Phòng Nội vụ + Phòng văn hóa</v>
      </c>
      <c r="C10" s="8" t="s">
        <v>21</v>
      </c>
      <c r="D10" s="7">
        <v>0.04</v>
      </c>
      <c r="E10" s="393"/>
      <c r="F10" s="9" t="s">
        <v>22</v>
      </c>
      <c r="G10" s="1"/>
      <c r="H10" s="393"/>
      <c r="I10" s="2" t="s">
        <v>14</v>
      </c>
    </row>
    <row r="11" spans="1:9" ht="37.5" x14ac:dyDescent="0.25">
      <c r="A11" s="5">
        <v>6</v>
      </c>
      <c r="B11" s="8" t="s">
        <v>23</v>
      </c>
      <c r="C11" s="8" t="s">
        <v>24</v>
      </c>
      <c r="D11" s="7">
        <v>0.4</v>
      </c>
      <c r="E11" s="393"/>
      <c r="F11" s="9" t="s">
        <v>22</v>
      </c>
      <c r="G11" s="1"/>
      <c r="H11" s="393"/>
      <c r="I11" s="2" t="s">
        <v>14</v>
      </c>
    </row>
    <row r="12" spans="1:9" ht="37.5" x14ac:dyDescent="0.25">
      <c r="A12" s="5">
        <v>7</v>
      </c>
      <c r="B12" s="6" t="s">
        <v>25</v>
      </c>
      <c r="C12" s="6" t="s">
        <v>26</v>
      </c>
      <c r="D12" s="7">
        <v>0.8</v>
      </c>
      <c r="E12" s="393"/>
      <c r="F12" s="9" t="s">
        <v>22</v>
      </c>
      <c r="G12" s="1"/>
      <c r="H12" s="393"/>
      <c r="I12" s="2" t="s">
        <v>14</v>
      </c>
    </row>
    <row r="13" spans="1:9" ht="37.5" x14ac:dyDescent="0.25">
      <c r="A13" s="5">
        <v>8</v>
      </c>
      <c r="B13" s="8" t="str">
        <f>'[4]DTC 2021-2025(Dieu chinh 17.10)'!$B$29</f>
        <v>Đường từ bản Chiềng Chung - Cống Ngầm - Khối Đoàn Kết</v>
      </c>
      <c r="C13" s="8" t="s">
        <v>16</v>
      </c>
      <c r="D13" s="7">
        <v>3</v>
      </c>
      <c r="E13" s="393"/>
      <c r="F13" s="9" t="s">
        <v>22</v>
      </c>
      <c r="G13" s="1"/>
      <c r="H13" s="393"/>
      <c r="I13" s="2" t="s">
        <v>14</v>
      </c>
    </row>
    <row r="14" spans="1:9" ht="18.75" x14ac:dyDescent="0.25">
      <c r="A14" s="5">
        <v>9</v>
      </c>
      <c r="B14" s="397" t="s">
        <v>27</v>
      </c>
      <c r="C14" s="6" t="s">
        <v>16</v>
      </c>
      <c r="D14" s="7">
        <v>2.8559999999999999</v>
      </c>
      <c r="E14" s="393"/>
      <c r="F14" s="9" t="s">
        <v>28</v>
      </c>
      <c r="G14" s="1"/>
      <c r="H14" s="393"/>
      <c r="I14" s="2" t="s">
        <v>14</v>
      </c>
    </row>
    <row r="15" spans="1:9" ht="18.75" x14ac:dyDescent="0.25">
      <c r="A15" s="5">
        <v>10</v>
      </c>
      <c r="B15" s="8" t="s">
        <v>29</v>
      </c>
      <c r="C15" s="8" t="s">
        <v>21</v>
      </c>
      <c r="D15" s="7">
        <v>0.5</v>
      </c>
      <c r="E15" s="393"/>
      <c r="F15" s="9" t="s">
        <v>30</v>
      </c>
      <c r="G15" s="1"/>
      <c r="H15" s="393"/>
      <c r="I15" s="2" t="s">
        <v>14</v>
      </c>
    </row>
    <row r="16" spans="1:9" ht="18.75" x14ac:dyDescent="0.25">
      <c r="A16" s="5">
        <v>11</v>
      </c>
      <c r="B16" s="8" t="s">
        <v>31</v>
      </c>
      <c r="C16" s="8" t="s">
        <v>32</v>
      </c>
      <c r="D16" s="7">
        <v>0.25</v>
      </c>
      <c r="E16" s="393"/>
      <c r="F16" s="9" t="s">
        <v>33</v>
      </c>
      <c r="G16" s="1"/>
      <c r="H16" s="393"/>
      <c r="I16" s="2" t="s">
        <v>14</v>
      </c>
    </row>
    <row r="17" spans="1:9" ht="18.75" x14ac:dyDescent="0.25">
      <c r="A17" s="5">
        <v>12</v>
      </c>
      <c r="B17" s="8" t="s">
        <v>34</v>
      </c>
      <c r="C17" s="8" t="s">
        <v>32</v>
      </c>
      <c r="D17" s="7">
        <v>0.45</v>
      </c>
      <c r="E17" s="393"/>
      <c r="F17" s="9" t="s">
        <v>35</v>
      </c>
      <c r="G17" s="1"/>
      <c r="H17" s="393"/>
      <c r="I17" s="2" t="s">
        <v>14</v>
      </c>
    </row>
    <row r="18" spans="1:9" ht="18.75" x14ac:dyDescent="0.25">
      <c r="A18" s="5">
        <v>13</v>
      </c>
      <c r="B18" s="8" t="s">
        <v>36</v>
      </c>
      <c r="C18" s="8" t="s">
        <v>32</v>
      </c>
      <c r="D18" s="7">
        <v>0.3</v>
      </c>
      <c r="E18" s="393"/>
      <c r="F18" s="9" t="s">
        <v>37</v>
      </c>
      <c r="G18" s="1"/>
      <c r="H18" s="393"/>
      <c r="I18" s="2" t="s">
        <v>14</v>
      </c>
    </row>
    <row r="19" spans="1:9" ht="18.75" x14ac:dyDescent="0.25">
      <c r="A19" s="5">
        <v>14</v>
      </c>
      <c r="B19" s="8" t="s">
        <v>38</v>
      </c>
      <c r="C19" s="8" t="s">
        <v>32</v>
      </c>
      <c r="D19" s="7">
        <v>0.3</v>
      </c>
      <c r="E19" s="393"/>
      <c r="F19" s="9" t="s">
        <v>39</v>
      </c>
      <c r="G19" s="1"/>
      <c r="H19" s="393"/>
      <c r="I19" s="2" t="s">
        <v>14</v>
      </c>
    </row>
    <row r="20" spans="1:9" ht="37.5" x14ac:dyDescent="0.25">
      <c r="A20" s="5">
        <v>15</v>
      </c>
      <c r="B20" s="8" t="s">
        <v>40</v>
      </c>
      <c r="C20" s="8" t="s">
        <v>16</v>
      </c>
      <c r="D20" s="7">
        <v>4.25</v>
      </c>
      <c r="E20" s="393"/>
      <c r="F20" s="9" t="s">
        <v>17</v>
      </c>
      <c r="G20" s="1"/>
      <c r="H20" s="393"/>
      <c r="I20" s="2" t="s">
        <v>14</v>
      </c>
    </row>
    <row r="21" spans="1:9" ht="37.5" x14ac:dyDescent="0.25">
      <c r="A21" s="5">
        <v>16</v>
      </c>
      <c r="B21" s="8" t="s">
        <v>41</v>
      </c>
      <c r="C21" s="8" t="s">
        <v>16</v>
      </c>
      <c r="D21" s="7">
        <v>2.6</v>
      </c>
      <c r="E21" s="393"/>
      <c r="F21" s="9" t="s">
        <v>37</v>
      </c>
      <c r="G21" s="1"/>
      <c r="H21" s="393"/>
      <c r="I21" s="2" t="s">
        <v>14</v>
      </c>
    </row>
    <row r="22" spans="1:9" ht="37.5" x14ac:dyDescent="0.25">
      <c r="A22" s="5">
        <v>17</v>
      </c>
      <c r="B22" s="6" t="s">
        <v>42</v>
      </c>
      <c r="C22" s="6" t="s">
        <v>16</v>
      </c>
      <c r="D22" s="7">
        <v>0.4</v>
      </c>
      <c r="E22" s="393"/>
      <c r="F22" s="9" t="s">
        <v>17</v>
      </c>
      <c r="G22" s="1"/>
      <c r="H22" s="393"/>
      <c r="I22" s="2" t="s">
        <v>14</v>
      </c>
    </row>
    <row r="23" spans="1:9" ht="37.5" x14ac:dyDescent="0.25">
      <c r="A23" s="5">
        <v>18</v>
      </c>
      <c r="B23" s="8" t="s">
        <v>43</v>
      </c>
      <c r="C23" s="8" t="s">
        <v>16</v>
      </c>
      <c r="D23" s="7">
        <v>0.66300000000000003</v>
      </c>
      <c r="E23" s="393"/>
      <c r="F23" s="9" t="s">
        <v>17</v>
      </c>
      <c r="G23" s="1"/>
      <c r="H23" s="393"/>
      <c r="I23" s="2" t="s">
        <v>14</v>
      </c>
    </row>
    <row r="24" spans="1:9" ht="37.5" x14ac:dyDescent="0.25">
      <c r="A24" s="5">
        <v>19</v>
      </c>
      <c r="B24" s="8" t="s">
        <v>44</v>
      </c>
      <c r="C24" s="8" t="s">
        <v>16</v>
      </c>
      <c r="D24" s="7">
        <v>2</v>
      </c>
      <c r="E24" s="393"/>
      <c r="F24" s="9" t="s">
        <v>45</v>
      </c>
      <c r="G24" s="1"/>
      <c r="H24" s="393"/>
      <c r="I24" s="2" t="s">
        <v>14</v>
      </c>
    </row>
    <row r="25" spans="1:9" ht="18.75" x14ac:dyDescent="0.25">
      <c r="A25" s="5">
        <v>20</v>
      </c>
      <c r="B25" s="8" t="s">
        <v>46</v>
      </c>
      <c r="C25" s="8" t="s">
        <v>21</v>
      </c>
      <c r="D25" s="7">
        <v>0.35</v>
      </c>
      <c r="E25" s="393"/>
      <c r="F25" s="9" t="s">
        <v>17</v>
      </c>
      <c r="G25" s="1"/>
      <c r="H25" s="393"/>
      <c r="I25" s="2" t="s">
        <v>14</v>
      </c>
    </row>
    <row r="26" spans="1:9" ht="37.5" x14ac:dyDescent="0.25">
      <c r="A26" s="5">
        <v>21</v>
      </c>
      <c r="B26" s="8" t="s">
        <v>47</v>
      </c>
      <c r="C26" s="8" t="s">
        <v>16</v>
      </c>
      <c r="D26" s="7">
        <v>1.67</v>
      </c>
      <c r="E26" s="393"/>
      <c r="F26" s="9" t="s">
        <v>28</v>
      </c>
      <c r="G26" s="1"/>
      <c r="H26" s="393"/>
      <c r="I26" s="2" t="s">
        <v>14</v>
      </c>
    </row>
    <row r="27" spans="1:9" ht="37.5" x14ac:dyDescent="0.25">
      <c r="A27" s="5">
        <v>22</v>
      </c>
      <c r="B27" s="8" t="s">
        <v>48</v>
      </c>
      <c r="C27" s="8" t="s">
        <v>16</v>
      </c>
      <c r="D27" s="7">
        <v>1.26</v>
      </c>
      <c r="E27" s="393"/>
      <c r="F27" s="9" t="s">
        <v>30</v>
      </c>
      <c r="G27" s="1"/>
      <c r="H27" s="393"/>
      <c r="I27" s="2" t="s">
        <v>14</v>
      </c>
    </row>
    <row r="28" spans="1:9" ht="37.5" x14ac:dyDescent="0.25">
      <c r="A28" s="5">
        <v>23</v>
      </c>
      <c r="B28" s="8" t="s">
        <v>49</v>
      </c>
      <c r="C28" s="8" t="s">
        <v>16</v>
      </c>
      <c r="D28" s="7">
        <v>4.4000000000000004</v>
      </c>
      <c r="E28" s="393"/>
      <c r="F28" s="9" t="s">
        <v>39</v>
      </c>
      <c r="G28" s="1"/>
      <c r="H28" s="393"/>
      <c r="I28" s="2" t="s">
        <v>14</v>
      </c>
    </row>
    <row r="29" spans="1:9" ht="37.5" x14ac:dyDescent="0.25">
      <c r="A29" s="5">
        <v>24</v>
      </c>
      <c r="B29" s="8" t="s">
        <v>50</v>
      </c>
      <c r="C29" s="8" t="s">
        <v>51</v>
      </c>
      <c r="D29" s="7">
        <v>0.85</v>
      </c>
      <c r="E29" s="393"/>
      <c r="F29" s="9" t="s">
        <v>17</v>
      </c>
      <c r="G29" s="1"/>
      <c r="H29" s="393"/>
      <c r="I29" s="2" t="s">
        <v>14</v>
      </c>
    </row>
    <row r="30" spans="1:9" ht="56.25" x14ac:dyDescent="0.25">
      <c r="A30" s="5">
        <v>25</v>
      </c>
      <c r="B30" s="8" t="s">
        <v>52</v>
      </c>
      <c r="C30" s="8" t="s">
        <v>16</v>
      </c>
      <c r="D30" s="7">
        <v>8.4</v>
      </c>
      <c r="E30" s="393"/>
      <c r="F30" s="9" t="s">
        <v>53</v>
      </c>
      <c r="G30" s="1"/>
      <c r="H30" s="393"/>
      <c r="I30" s="2" t="s">
        <v>14</v>
      </c>
    </row>
    <row r="31" spans="1:9" ht="56.25" x14ac:dyDescent="0.25">
      <c r="A31" s="5">
        <v>26</v>
      </c>
      <c r="B31" s="8" t="s">
        <v>54</v>
      </c>
      <c r="C31" s="8" t="s">
        <v>16</v>
      </c>
      <c r="D31" s="7">
        <v>6</v>
      </c>
      <c r="E31" s="393"/>
      <c r="F31" s="9" t="s">
        <v>55</v>
      </c>
      <c r="G31" s="1"/>
      <c r="H31" s="393"/>
      <c r="I31" s="2" t="s">
        <v>14</v>
      </c>
    </row>
    <row r="32" spans="1:9" ht="37.5" x14ac:dyDescent="0.25">
      <c r="A32" s="5">
        <v>27</v>
      </c>
      <c r="B32" s="8" t="str">
        <f>'[4]DTC 2021-2025(Dieu chinh 17.10)'!$B$169</f>
        <v>Đường từ bản Phiêng Hoa vào khu Á Lềnh</v>
      </c>
      <c r="C32" s="8"/>
      <c r="D32" s="7">
        <v>4.8</v>
      </c>
      <c r="E32" s="393"/>
      <c r="F32" s="9" t="s">
        <v>45</v>
      </c>
      <c r="G32" s="1"/>
      <c r="H32" s="393"/>
      <c r="I32" s="2" t="s">
        <v>14</v>
      </c>
    </row>
    <row r="33" spans="1:9" ht="37.5" x14ac:dyDescent="0.25">
      <c r="A33" s="5">
        <v>28</v>
      </c>
      <c r="B33" s="8" t="s">
        <v>56</v>
      </c>
      <c r="C33" s="8"/>
      <c r="D33" s="7">
        <v>1</v>
      </c>
      <c r="E33" s="393"/>
      <c r="F33" s="9" t="s">
        <v>37</v>
      </c>
      <c r="G33" s="1"/>
      <c r="H33" s="393"/>
      <c r="I33" s="2" t="s">
        <v>14</v>
      </c>
    </row>
    <row r="34" spans="1:9" ht="37.5" x14ac:dyDescent="0.25">
      <c r="A34" s="5">
        <v>29</v>
      </c>
      <c r="B34" s="405" t="s">
        <v>190</v>
      </c>
      <c r="C34" s="8"/>
      <c r="D34" s="7">
        <v>4.8</v>
      </c>
      <c r="E34" s="393"/>
      <c r="F34" s="9" t="s">
        <v>45</v>
      </c>
      <c r="G34" s="1"/>
      <c r="H34" s="393"/>
    </row>
    <row r="35" spans="1:9" ht="18.75" x14ac:dyDescent="0.25">
      <c r="A35" s="5">
        <v>30</v>
      </c>
      <c r="B35" s="404" t="s">
        <v>1004</v>
      </c>
      <c r="C35" s="8"/>
      <c r="D35" s="7">
        <v>1</v>
      </c>
      <c r="E35" s="393"/>
      <c r="F35" s="9" t="s">
        <v>22</v>
      </c>
      <c r="G35" s="1"/>
      <c r="H35" s="393"/>
    </row>
    <row r="36" spans="1:9" ht="37.5" x14ac:dyDescent="0.25">
      <c r="A36" s="5">
        <v>31</v>
      </c>
      <c r="B36" s="404" t="s">
        <v>1031</v>
      </c>
      <c r="C36" s="8"/>
      <c r="D36" s="7">
        <v>0.32</v>
      </c>
      <c r="E36" s="393"/>
      <c r="F36" s="9" t="s">
        <v>45</v>
      </c>
      <c r="G36" s="1"/>
      <c r="H36" s="393"/>
    </row>
    <row r="37" spans="1:9" ht="37.5" x14ac:dyDescent="0.25">
      <c r="A37" s="5">
        <v>32</v>
      </c>
      <c r="B37" s="404" t="s">
        <v>106</v>
      </c>
      <c r="C37" s="8"/>
      <c r="D37" s="7">
        <v>0.2</v>
      </c>
      <c r="E37" s="393"/>
      <c r="F37" s="9" t="s">
        <v>17</v>
      </c>
      <c r="G37" s="1"/>
      <c r="H37" s="393"/>
    </row>
    <row r="38" spans="1:9" ht="37.5" x14ac:dyDescent="0.25">
      <c r="A38" s="5">
        <v>33</v>
      </c>
      <c r="B38" s="404" t="s">
        <v>50</v>
      </c>
      <c r="C38" s="8"/>
      <c r="D38" s="7">
        <v>1</v>
      </c>
      <c r="E38" s="393"/>
      <c r="F38" s="9" t="s">
        <v>17</v>
      </c>
      <c r="G38" s="1"/>
      <c r="H38" s="393"/>
    </row>
    <row r="39" spans="1:9" ht="18.75" x14ac:dyDescent="0.25">
      <c r="A39" s="5">
        <v>34</v>
      </c>
      <c r="B39" s="404" t="s">
        <v>1032</v>
      </c>
      <c r="C39" s="8"/>
      <c r="D39" s="7">
        <v>0.31</v>
      </c>
      <c r="E39" s="393"/>
      <c r="F39" s="9" t="s">
        <v>96</v>
      </c>
      <c r="G39" s="1"/>
      <c r="H39" s="393"/>
    </row>
    <row r="40" spans="1:9" ht="18.75" x14ac:dyDescent="0.25">
      <c r="A40" s="5">
        <v>35</v>
      </c>
      <c r="B40" s="404" t="s">
        <v>1033</v>
      </c>
      <c r="C40" s="8"/>
      <c r="D40" s="7">
        <v>0.2</v>
      </c>
      <c r="E40" s="393"/>
      <c r="F40" s="9" t="s">
        <v>33</v>
      </c>
      <c r="G40" s="1"/>
      <c r="H40" s="393"/>
    </row>
    <row r="41" spans="1:9" ht="75" x14ac:dyDescent="0.25">
      <c r="A41" s="5">
        <v>36</v>
      </c>
      <c r="B41" s="404" t="s">
        <v>591</v>
      </c>
      <c r="C41" s="8"/>
      <c r="D41" s="7">
        <v>0.35</v>
      </c>
      <c r="E41" s="393"/>
      <c r="F41" s="9" t="s">
        <v>20</v>
      </c>
      <c r="G41" s="1" t="s">
        <v>1013</v>
      </c>
      <c r="H41" s="406" t="s">
        <v>1025</v>
      </c>
    </row>
    <row r="42" spans="1:9" ht="75" x14ac:dyDescent="0.25">
      <c r="A42" s="5">
        <v>37</v>
      </c>
      <c r="B42" s="404" t="s">
        <v>849</v>
      </c>
      <c r="C42" s="8"/>
      <c r="D42" s="7">
        <v>0.35</v>
      </c>
      <c r="E42" s="393"/>
      <c r="F42" s="9" t="s">
        <v>39</v>
      </c>
      <c r="G42" s="1" t="s">
        <v>1014</v>
      </c>
      <c r="H42" s="406" t="s">
        <v>1026</v>
      </c>
    </row>
    <row r="43" spans="1:9" ht="75" x14ac:dyDescent="0.25">
      <c r="A43" s="5">
        <v>38</v>
      </c>
      <c r="B43" s="404" t="s">
        <v>811</v>
      </c>
      <c r="C43" s="8"/>
      <c r="D43" s="7">
        <v>0.25</v>
      </c>
      <c r="E43" s="393"/>
      <c r="F43" s="9" t="s">
        <v>137</v>
      </c>
      <c r="G43" s="1" t="s">
        <v>1015</v>
      </c>
      <c r="H43" s="406" t="s">
        <v>1027</v>
      </c>
    </row>
    <row r="44" spans="1:9" ht="56.25" x14ac:dyDescent="0.25">
      <c r="A44" s="5">
        <v>39</v>
      </c>
      <c r="B44" s="404" t="s">
        <v>1005</v>
      </c>
      <c r="C44" s="8"/>
      <c r="D44" s="7">
        <v>0.25</v>
      </c>
      <c r="E44" s="393"/>
      <c r="F44" s="9" t="s">
        <v>33</v>
      </c>
      <c r="G44" s="1" t="s">
        <v>1016</v>
      </c>
      <c r="H44" s="406" t="s">
        <v>1028</v>
      </c>
    </row>
    <row r="45" spans="1:9" ht="56.25" x14ac:dyDescent="0.25">
      <c r="A45" s="5">
        <v>40</v>
      </c>
      <c r="B45" s="404" t="s">
        <v>29</v>
      </c>
      <c r="C45" s="8"/>
      <c r="D45" s="7">
        <v>0.2</v>
      </c>
      <c r="E45" s="393"/>
      <c r="F45" s="9" t="s">
        <v>30</v>
      </c>
      <c r="G45" s="1" t="s">
        <v>1017</v>
      </c>
      <c r="H45" s="406" t="s">
        <v>1028</v>
      </c>
    </row>
    <row r="46" spans="1:9" ht="75" x14ac:dyDescent="0.25">
      <c r="A46" s="5">
        <v>41</v>
      </c>
      <c r="B46" s="404" t="s">
        <v>1006</v>
      </c>
      <c r="C46" s="8"/>
      <c r="D46" s="7">
        <v>1.3</v>
      </c>
      <c r="E46" s="393"/>
      <c r="F46" s="9" t="s">
        <v>98</v>
      </c>
      <c r="G46" s="1" t="s">
        <v>1018</v>
      </c>
      <c r="H46" s="406" t="s">
        <v>1029</v>
      </c>
    </row>
    <row r="47" spans="1:9" ht="75" x14ac:dyDescent="0.25">
      <c r="A47" s="5">
        <v>42</v>
      </c>
      <c r="B47" s="404" t="s">
        <v>589</v>
      </c>
      <c r="C47" s="8"/>
      <c r="D47" s="7">
        <v>0.3</v>
      </c>
      <c r="E47" s="393"/>
      <c r="F47" s="9" t="s">
        <v>96</v>
      </c>
      <c r="G47" s="1" t="s">
        <v>1019</v>
      </c>
      <c r="H47" s="406" t="s">
        <v>1025</v>
      </c>
    </row>
    <row r="48" spans="1:9" ht="75" x14ac:dyDescent="0.25">
      <c r="A48" s="5">
        <v>43</v>
      </c>
      <c r="B48" s="404" t="s">
        <v>588</v>
      </c>
      <c r="C48" s="8"/>
      <c r="D48" s="7">
        <v>0.3</v>
      </c>
      <c r="E48" s="393"/>
      <c r="F48" s="9" t="s">
        <v>222</v>
      </c>
      <c r="G48" s="1" t="s">
        <v>1020</v>
      </c>
      <c r="H48" s="406" t="s">
        <v>1025</v>
      </c>
    </row>
    <row r="49" spans="1:8" ht="75" x14ac:dyDescent="0.25">
      <c r="A49" s="5">
        <v>44</v>
      </c>
      <c r="B49" s="407" t="s">
        <v>741</v>
      </c>
      <c r="C49" s="8"/>
      <c r="D49" s="7">
        <v>0.6</v>
      </c>
      <c r="E49" s="393"/>
      <c r="F49" s="9" t="s">
        <v>144</v>
      </c>
      <c r="G49" s="1" t="s">
        <v>1021</v>
      </c>
      <c r="H49" s="406" t="s">
        <v>1030</v>
      </c>
    </row>
    <row r="50" spans="1:8" ht="75" x14ac:dyDescent="0.25">
      <c r="A50" s="5">
        <v>45</v>
      </c>
      <c r="B50" s="408" t="s">
        <v>1007</v>
      </c>
      <c r="C50" s="8"/>
      <c r="D50" s="7">
        <v>0.2</v>
      </c>
      <c r="E50" s="393"/>
      <c r="F50" s="9" t="s">
        <v>1010</v>
      </c>
      <c r="G50" s="1" t="s">
        <v>1022</v>
      </c>
      <c r="H50" s="406" t="s">
        <v>1027</v>
      </c>
    </row>
    <row r="51" spans="1:8" ht="75" x14ac:dyDescent="0.25">
      <c r="A51" s="5">
        <v>46</v>
      </c>
      <c r="B51" s="408" t="s">
        <v>1008</v>
      </c>
      <c r="C51" s="8"/>
      <c r="D51" s="7">
        <v>0.15</v>
      </c>
      <c r="E51" s="393"/>
      <c r="F51" s="9" t="s">
        <v>1011</v>
      </c>
      <c r="G51" s="1" t="s">
        <v>1023</v>
      </c>
      <c r="H51" s="406" t="s">
        <v>1027</v>
      </c>
    </row>
    <row r="52" spans="1:8" ht="112.5" x14ac:dyDescent="0.25">
      <c r="A52" s="5">
        <v>47</v>
      </c>
      <c r="B52" s="408" t="s">
        <v>1009</v>
      </c>
      <c r="C52" s="8"/>
      <c r="D52" s="7">
        <v>0.2</v>
      </c>
      <c r="E52" s="393"/>
      <c r="F52" s="9" t="s">
        <v>1012</v>
      </c>
      <c r="G52" s="1" t="s">
        <v>1024</v>
      </c>
      <c r="H52" s="406" t="s">
        <v>1027</v>
      </c>
    </row>
    <row r="53" spans="1:8" x14ac:dyDescent="0.25">
      <c r="A53" s="10"/>
      <c r="B53" s="394" t="s">
        <v>1034</v>
      </c>
      <c r="C53" s="11"/>
      <c r="D53" s="12">
        <f>SUM(D6:D52)</f>
        <v>62.719000000000008</v>
      </c>
      <c r="E53" s="13"/>
      <c r="F53" s="14"/>
      <c r="G53" s="14"/>
      <c r="H53" s="14"/>
    </row>
  </sheetData>
  <autoFilter ref="A5:WVP53" xr:uid="{00000000-0009-0000-0000-000005000000}"/>
  <mergeCells count="11">
    <mergeCell ref="I4:I5"/>
    <mergeCell ref="A1:H1"/>
    <mergeCell ref="A2:H2"/>
    <mergeCell ref="G3:H3"/>
    <mergeCell ref="A4:A5"/>
    <mergeCell ref="B4:B5"/>
    <mergeCell ref="D4:D5"/>
    <mergeCell ref="E4:E5"/>
    <mergeCell ref="F4:F5"/>
    <mergeCell ref="G4:G5"/>
    <mergeCell ref="H4:H5"/>
  </mergeCells>
  <conditionalFormatting sqref="B6:C6">
    <cfRule type="cellIs" dxfId="17" priority="13" stopIfTrue="1" operator="equal">
      <formula>0</formula>
    </cfRule>
    <cfRule type="cellIs" dxfId="16" priority="14" stopIfTrue="1" operator="equal">
      <formula>0</formula>
    </cfRule>
    <cfRule type="cellIs" dxfId="15" priority="15" stopIfTrue="1" operator="equal">
      <formula>0</formula>
    </cfRule>
  </conditionalFormatting>
  <conditionalFormatting sqref="B12:C12">
    <cfRule type="cellIs" dxfId="14" priority="10" stopIfTrue="1" operator="equal">
      <formula>0</formula>
    </cfRule>
    <cfRule type="cellIs" dxfId="13" priority="11" stopIfTrue="1" operator="equal">
      <formula>0</formula>
    </cfRule>
    <cfRule type="cellIs" dxfId="12" priority="12" stopIfTrue="1" operator="equal">
      <formula>0</formula>
    </cfRule>
  </conditionalFormatting>
  <conditionalFormatting sqref="B14:C14">
    <cfRule type="cellIs" dxfId="11" priority="7" stopIfTrue="1" operator="equal">
      <formula>0</formula>
    </cfRule>
    <cfRule type="cellIs" dxfId="10" priority="8" stopIfTrue="1" operator="equal">
      <formula>0</formula>
    </cfRule>
    <cfRule type="cellIs" dxfId="9" priority="9" stopIfTrue="1" operator="equal">
      <formula>0</formula>
    </cfRule>
  </conditionalFormatting>
  <conditionalFormatting sqref="B22:C22">
    <cfRule type="cellIs" dxfId="8" priority="4" stopIfTrue="1" operator="equal">
      <formula>0</formula>
    </cfRule>
    <cfRule type="cellIs" dxfId="7" priority="5" stopIfTrue="1" operator="equal">
      <formula>0</formula>
    </cfRule>
    <cfRule type="cellIs" dxfId="6" priority="6" stopIfTrue="1" operator="equal">
      <formula>0</formula>
    </cfRule>
  </conditionalFormatting>
  <conditionalFormatting sqref="B34">
    <cfRule type="cellIs" dxfId="5" priority="1" stopIfTrue="1" operator="equal">
      <formula>0</formula>
    </cfRule>
    <cfRule type="cellIs" dxfId="4" priority="2" stopIfTrue="1" operator="equal">
      <formula>0</formula>
    </cfRule>
    <cfRule type="cellIs" dxfId="3" priority="3" stopIfTrue="1" operator="equal">
      <formula>0</formula>
    </cfRule>
  </conditionalFormatting>
  <printOptions horizontalCentered="1"/>
  <pageMargins left="0.39370078740157483" right="0.39370078740157483" top="0.62992125984251968" bottom="0.19685039370078741" header="0.31496062992125984" footer="0.31496062992125984"/>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1"/>
    <pageSetUpPr fitToPage="1"/>
  </sheetPr>
  <dimension ref="A1:L15"/>
  <sheetViews>
    <sheetView view="pageBreakPreview" zoomScale="60" zoomScaleNormal="85" workbookViewId="0">
      <selection activeCell="K7" sqref="K7"/>
    </sheetView>
  </sheetViews>
  <sheetFormatPr defaultRowHeight="15.75" x14ac:dyDescent="0.25"/>
  <cols>
    <col min="1" max="1" width="6.5703125" style="2" customWidth="1"/>
    <col min="2" max="2" width="53.42578125" style="2" customWidth="1"/>
    <col min="3" max="3" width="10.7109375" style="2" customWidth="1"/>
    <col min="4" max="4" width="13.5703125" style="2" bestFit="1" customWidth="1"/>
    <col min="5" max="5" width="9.5703125" style="2" bestFit="1" customWidth="1"/>
    <col min="6" max="6" width="12.42578125" style="2" customWidth="1"/>
    <col min="7" max="7" width="10.7109375" style="2" customWidth="1"/>
    <col min="8" max="8" width="11.5703125" style="2" customWidth="1"/>
    <col min="9" max="9" width="9.7109375" style="2" bestFit="1" customWidth="1"/>
    <col min="10" max="10" width="22.28515625" style="2" customWidth="1"/>
    <col min="11" max="11" width="53.5703125" style="2" bestFit="1" customWidth="1"/>
    <col min="12" max="12" width="25.28515625" style="2" customWidth="1"/>
    <col min="13" max="256" width="9.140625" style="2"/>
    <col min="257" max="257" width="6.5703125" style="2" customWidth="1"/>
    <col min="258" max="258" width="57.85546875" style="2" customWidth="1"/>
    <col min="259" max="259" width="10.7109375" style="2" customWidth="1"/>
    <col min="260" max="260" width="13.5703125" style="2" bestFit="1" customWidth="1"/>
    <col min="261" max="261" width="9.5703125" style="2" bestFit="1" customWidth="1"/>
    <col min="262" max="262" width="12.42578125" style="2" customWidth="1"/>
    <col min="263" max="263" width="9.42578125" style="2" customWidth="1"/>
    <col min="264" max="264" width="19" style="2" bestFit="1" customWidth="1"/>
    <col min="265" max="265" width="9.7109375" style="2" bestFit="1" customWidth="1"/>
    <col min="266" max="266" width="18.7109375" style="2" customWidth="1"/>
    <col min="267" max="267" width="52.140625" style="2" customWidth="1"/>
    <col min="268" max="268" width="25.28515625" style="2" customWidth="1"/>
    <col min="269" max="512" width="9.140625" style="2"/>
    <col min="513" max="513" width="6.5703125" style="2" customWidth="1"/>
    <col min="514" max="514" width="57.85546875" style="2" customWidth="1"/>
    <col min="515" max="515" width="10.7109375" style="2" customWidth="1"/>
    <col min="516" max="516" width="13.5703125" style="2" bestFit="1" customWidth="1"/>
    <col min="517" max="517" width="9.5703125" style="2" bestFit="1" customWidth="1"/>
    <col min="518" max="518" width="12.42578125" style="2" customWidth="1"/>
    <col min="519" max="519" width="9.42578125" style="2" customWidth="1"/>
    <col min="520" max="520" width="19" style="2" bestFit="1" customWidth="1"/>
    <col min="521" max="521" width="9.7109375" style="2" bestFit="1" customWidth="1"/>
    <col min="522" max="522" width="18.7109375" style="2" customWidth="1"/>
    <col min="523" max="523" width="52.140625" style="2" customWidth="1"/>
    <col min="524" max="524" width="25.28515625" style="2" customWidth="1"/>
    <col min="525" max="768" width="9.140625" style="2"/>
    <col min="769" max="769" width="6.5703125" style="2" customWidth="1"/>
    <col min="770" max="770" width="57.85546875" style="2" customWidth="1"/>
    <col min="771" max="771" width="10.7109375" style="2" customWidth="1"/>
    <col min="772" max="772" width="13.5703125" style="2" bestFit="1" customWidth="1"/>
    <col min="773" max="773" width="9.5703125" style="2" bestFit="1" customWidth="1"/>
    <col min="774" max="774" width="12.42578125" style="2" customWidth="1"/>
    <col min="775" max="775" width="9.42578125" style="2" customWidth="1"/>
    <col min="776" max="776" width="19" style="2" bestFit="1" customWidth="1"/>
    <col min="777" max="777" width="9.7109375" style="2" bestFit="1" customWidth="1"/>
    <col min="778" max="778" width="18.7109375" style="2" customWidth="1"/>
    <col min="779" max="779" width="52.140625" style="2" customWidth="1"/>
    <col min="780" max="780" width="25.28515625" style="2" customWidth="1"/>
    <col min="781" max="1024" width="9.140625" style="2"/>
    <col min="1025" max="1025" width="6.5703125" style="2" customWidth="1"/>
    <col min="1026" max="1026" width="57.85546875" style="2" customWidth="1"/>
    <col min="1027" max="1027" width="10.7109375" style="2" customWidth="1"/>
    <col min="1028" max="1028" width="13.5703125" style="2" bestFit="1" customWidth="1"/>
    <col min="1029" max="1029" width="9.5703125" style="2" bestFit="1" customWidth="1"/>
    <col min="1030" max="1030" width="12.42578125" style="2" customWidth="1"/>
    <col min="1031" max="1031" width="9.42578125" style="2" customWidth="1"/>
    <col min="1032" max="1032" width="19" style="2" bestFit="1" customWidth="1"/>
    <col min="1033" max="1033" width="9.7109375" style="2" bestFit="1" customWidth="1"/>
    <col min="1034" max="1034" width="18.7109375" style="2" customWidth="1"/>
    <col min="1035" max="1035" width="52.140625" style="2" customWidth="1"/>
    <col min="1036" max="1036" width="25.28515625" style="2" customWidth="1"/>
    <col min="1037" max="1280" width="9.140625" style="2"/>
    <col min="1281" max="1281" width="6.5703125" style="2" customWidth="1"/>
    <col min="1282" max="1282" width="57.85546875" style="2" customWidth="1"/>
    <col min="1283" max="1283" width="10.7109375" style="2" customWidth="1"/>
    <col min="1284" max="1284" width="13.5703125" style="2" bestFit="1" customWidth="1"/>
    <col min="1285" max="1285" width="9.5703125" style="2" bestFit="1" customWidth="1"/>
    <col min="1286" max="1286" width="12.42578125" style="2" customWidth="1"/>
    <col min="1287" max="1287" width="9.42578125" style="2" customWidth="1"/>
    <col min="1288" max="1288" width="19" style="2" bestFit="1" customWidth="1"/>
    <col min="1289" max="1289" width="9.7109375" style="2" bestFit="1" customWidth="1"/>
    <col min="1290" max="1290" width="18.7109375" style="2" customWidth="1"/>
    <col min="1291" max="1291" width="52.140625" style="2" customWidth="1"/>
    <col min="1292" max="1292" width="25.28515625" style="2" customWidth="1"/>
    <col min="1293" max="1536" width="9.140625" style="2"/>
    <col min="1537" max="1537" width="6.5703125" style="2" customWidth="1"/>
    <col min="1538" max="1538" width="57.85546875" style="2" customWidth="1"/>
    <col min="1539" max="1539" width="10.7109375" style="2" customWidth="1"/>
    <col min="1540" max="1540" width="13.5703125" style="2" bestFit="1" customWidth="1"/>
    <col min="1541" max="1541" width="9.5703125" style="2" bestFit="1" customWidth="1"/>
    <col min="1542" max="1542" width="12.42578125" style="2" customWidth="1"/>
    <col min="1543" max="1543" width="9.42578125" style="2" customWidth="1"/>
    <col min="1544" max="1544" width="19" style="2" bestFit="1" customWidth="1"/>
    <col min="1545" max="1545" width="9.7109375" style="2" bestFit="1" customWidth="1"/>
    <col min="1546" max="1546" width="18.7109375" style="2" customWidth="1"/>
    <col min="1547" max="1547" width="52.140625" style="2" customWidth="1"/>
    <col min="1548" max="1548" width="25.28515625" style="2" customWidth="1"/>
    <col min="1549" max="1792" width="9.140625" style="2"/>
    <col min="1793" max="1793" width="6.5703125" style="2" customWidth="1"/>
    <col min="1794" max="1794" width="57.85546875" style="2" customWidth="1"/>
    <col min="1795" max="1795" width="10.7109375" style="2" customWidth="1"/>
    <col min="1796" max="1796" width="13.5703125" style="2" bestFit="1" customWidth="1"/>
    <col min="1797" max="1797" width="9.5703125" style="2" bestFit="1" customWidth="1"/>
    <col min="1798" max="1798" width="12.42578125" style="2" customWidth="1"/>
    <col min="1799" max="1799" width="9.42578125" style="2" customWidth="1"/>
    <col min="1800" max="1800" width="19" style="2" bestFit="1" customWidth="1"/>
    <col min="1801" max="1801" width="9.7109375" style="2" bestFit="1" customWidth="1"/>
    <col min="1802" max="1802" width="18.7109375" style="2" customWidth="1"/>
    <col min="1803" max="1803" width="52.140625" style="2" customWidth="1"/>
    <col min="1804" max="1804" width="25.28515625" style="2" customWidth="1"/>
    <col min="1805" max="2048" width="9.140625" style="2"/>
    <col min="2049" max="2049" width="6.5703125" style="2" customWidth="1"/>
    <col min="2050" max="2050" width="57.85546875" style="2" customWidth="1"/>
    <col min="2051" max="2051" width="10.7109375" style="2" customWidth="1"/>
    <col min="2052" max="2052" width="13.5703125" style="2" bestFit="1" customWidth="1"/>
    <col min="2053" max="2053" width="9.5703125" style="2" bestFit="1" customWidth="1"/>
    <col min="2054" max="2054" width="12.42578125" style="2" customWidth="1"/>
    <col min="2055" max="2055" width="9.42578125" style="2" customWidth="1"/>
    <col min="2056" max="2056" width="19" style="2" bestFit="1" customWidth="1"/>
    <col min="2057" max="2057" width="9.7109375" style="2" bestFit="1" customWidth="1"/>
    <col min="2058" max="2058" width="18.7109375" style="2" customWidth="1"/>
    <col min="2059" max="2059" width="52.140625" style="2" customWidth="1"/>
    <col min="2060" max="2060" width="25.28515625" style="2" customWidth="1"/>
    <col min="2061" max="2304" width="9.140625" style="2"/>
    <col min="2305" max="2305" width="6.5703125" style="2" customWidth="1"/>
    <col min="2306" max="2306" width="57.85546875" style="2" customWidth="1"/>
    <col min="2307" max="2307" width="10.7109375" style="2" customWidth="1"/>
    <col min="2308" max="2308" width="13.5703125" style="2" bestFit="1" customWidth="1"/>
    <col min="2309" max="2309" width="9.5703125" style="2" bestFit="1" customWidth="1"/>
    <col min="2310" max="2310" width="12.42578125" style="2" customWidth="1"/>
    <col min="2311" max="2311" width="9.42578125" style="2" customWidth="1"/>
    <col min="2312" max="2312" width="19" style="2" bestFit="1" customWidth="1"/>
    <col min="2313" max="2313" width="9.7109375" style="2" bestFit="1" customWidth="1"/>
    <col min="2314" max="2314" width="18.7109375" style="2" customWidth="1"/>
    <col min="2315" max="2315" width="52.140625" style="2" customWidth="1"/>
    <col min="2316" max="2316" width="25.28515625" style="2" customWidth="1"/>
    <col min="2317" max="2560" width="9.140625" style="2"/>
    <col min="2561" max="2561" width="6.5703125" style="2" customWidth="1"/>
    <col min="2562" max="2562" width="57.85546875" style="2" customWidth="1"/>
    <col min="2563" max="2563" width="10.7109375" style="2" customWidth="1"/>
    <col min="2564" max="2564" width="13.5703125" style="2" bestFit="1" customWidth="1"/>
    <col min="2565" max="2565" width="9.5703125" style="2" bestFit="1" customWidth="1"/>
    <col min="2566" max="2566" width="12.42578125" style="2" customWidth="1"/>
    <col min="2567" max="2567" width="9.42578125" style="2" customWidth="1"/>
    <col min="2568" max="2568" width="19" style="2" bestFit="1" customWidth="1"/>
    <col min="2569" max="2569" width="9.7109375" style="2" bestFit="1" customWidth="1"/>
    <col min="2570" max="2570" width="18.7109375" style="2" customWidth="1"/>
    <col min="2571" max="2571" width="52.140625" style="2" customWidth="1"/>
    <col min="2572" max="2572" width="25.28515625" style="2" customWidth="1"/>
    <col min="2573" max="2816" width="9.140625" style="2"/>
    <col min="2817" max="2817" width="6.5703125" style="2" customWidth="1"/>
    <col min="2818" max="2818" width="57.85546875" style="2" customWidth="1"/>
    <col min="2819" max="2819" width="10.7109375" style="2" customWidth="1"/>
    <col min="2820" max="2820" width="13.5703125" style="2" bestFit="1" customWidth="1"/>
    <col min="2821" max="2821" width="9.5703125" style="2" bestFit="1" customWidth="1"/>
    <col min="2822" max="2822" width="12.42578125" style="2" customWidth="1"/>
    <col min="2823" max="2823" width="9.42578125" style="2" customWidth="1"/>
    <col min="2824" max="2824" width="19" style="2" bestFit="1" customWidth="1"/>
    <col min="2825" max="2825" width="9.7109375" style="2" bestFit="1" customWidth="1"/>
    <col min="2826" max="2826" width="18.7109375" style="2" customWidth="1"/>
    <col min="2827" max="2827" width="52.140625" style="2" customWidth="1"/>
    <col min="2828" max="2828" width="25.28515625" style="2" customWidth="1"/>
    <col min="2829" max="3072" width="9.140625" style="2"/>
    <col min="3073" max="3073" width="6.5703125" style="2" customWidth="1"/>
    <col min="3074" max="3074" width="57.85546875" style="2" customWidth="1"/>
    <col min="3075" max="3075" width="10.7109375" style="2" customWidth="1"/>
    <col min="3076" max="3076" width="13.5703125" style="2" bestFit="1" customWidth="1"/>
    <col min="3077" max="3077" width="9.5703125" style="2" bestFit="1" customWidth="1"/>
    <col min="3078" max="3078" width="12.42578125" style="2" customWidth="1"/>
    <col min="3079" max="3079" width="9.42578125" style="2" customWidth="1"/>
    <col min="3080" max="3080" width="19" style="2" bestFit="1" customWidth="1"/>
    <col min="3081" max="3081" width="9.7109375" style="2" bestFit="1" customWidth="1"/>
    <col min="3082" max="3082" width="18.7109375" style="2" customWidth="1"/>
    <col min="3083" max="3083" width="52.140625" style="2" customWidth="1"/>
    <col min="3084" max="3084" width="25.28515625" style="2" customWidth="1"/>
    <col min="3085" max="3328" width="9.140625" style="2"/>
    <col min="3329" max="3329" width="6.5703125" style="2" customWidth="1"/>
    <col min="3330" max="3330" width="57.85546875" style="2" customWidth="1"/>
    <col min="3331" max="3331" width="10.7109375" style="2" customWidth="1"/>
    <col min="3332" max="3332" width="13.5703125" style="2" bestFit="1" customWidth="1"/>
    <col min="3333" max="3333" width="9.5703125" style="2" bestFit="1" customWidth="1"/>
    <col min="3334" max="3334" width="12.42578125" style="2" customWidth="1"/>
    <col min="3335" max="3335" width="9.42578125" style="2" customWidth="1"/>
    <col min="3336" max="3336" width="19" style="2" bestFit="1" customWidth="1"/>
    <col min="3337" max="3337" width="9.7109375" style="2" bestFit="1" customWidth="1"/>
    <col min="3338" max="3338" width="18.7109375" style="2" customWidth="1"/>
    <col min="3339" max="3339" width="52.140625" style="2" customWidth="1"/>
    <col min="3340" max="3340" width="25.28515625" style="2" customWidth="1"/>
    <col min="3341" max="3584" width="9.140625" style="2"/>
    <col min="3585" max="3585" width="6.5703125" style="2" customWidth="1"/>
    <col min="3586" max="3586" width="57.85546875" style="2" customWidth="1"/>
    <col min="3587" max="3587" width="10.7109375" style="2" customWidth="1"/>
    <col min="3588" max="3588" width="13.5703125" style="2" bestFit="1" customWidth="1"/>
    <col min="3589" max="3589" width="9.5703125" style="2" bestFit="1" customWidth="1"/>
    <col min="3590" max="3590" width="12.42578125" style="2" customWidth="1"/>
    <col min="3591" max="3591" width="9.42578125" style="2" customWidth="1"/>
    <col min="3592" max="3592" width="19" style="2" bestFit="1" customWidth="1"/>
    <col min="3593" max="3593" width="9.7109375" style="2" bestFit="1" customWidth="1"/>
    <col min="3594" max="3594" width="18.7109375" style="2" customWidth="1"/>
    <col min="3595" max="3595" width="52.140625" style="2" customWidth="1"/>
    <col min="3596" max="3596" width="25.28515625" style="2" customWidth="1"/>
    <col min="3597" max="3840" width="9.140625" style="2"/>
    <col min="3841" max="3841" width="6.5703125" style="2" customWidth="1"/>
    <col min="3842" max="3842" width="57.85546875" style="2" customWidth="1"/>
    <col min="3843" max="3843" width="10.7109375" style="2" customWidth="1"/>
    <col min="3844" max="3844" width="13.5703125" style="2" bestFit="1" customWidth="1"/>
    <col min="3845" max="3845" width="9.5703125" style="2" bestFit="1" customWidth="1"/>
    <col min="3846" max="3846" width="12.42578125" style="2" customWidth="1"/>
    <col min="3847" max="3847" width="9.42578125" style="2" customWidth="1"/>
    <col min="3848" max="3848" width="19" style="2" bestFit="1" customWidth="1"/>
    <col min="3849" max="3849" width="9.7109375" style="2" bestFit="1" customWidth="1"/>
    <col min="3850" max="3850" width="18.7109375" style="2" customWidth="1"/>
    <col min="3851" max="3851" width="52.140625" style="2" customWidth="1"/>
    <col min="3852" max="3852" width="25.28515625" style="2" customWidth="1"/>
    <col min="3853" max="4096" width="9.140625" style="2"/>
    <col min="4097" max="4097" width="6.5703125" style="2" customWidth="1"/>
    <col min="4098" max="4098" width="57.85546875" style="2" customWidth="1"/>
    <col min="4099" max="4099" width="10.7109375" style="2" customWidth="1"/>
    <col min="4100" max="4100" width="13.5703125" style="2" bestFit="1" customWidth="1"/>
    <col min="4101" max="4101" width="9.5703125" style="2" bestFit="1" customWidth="1"/>
    <col min="4102" max="4102" width="12.42578125" style="2" customWidth="1"/>
    <col min="4103" max="4103" width="9.42578125" style="2" customWidth="1"/>
    <col min="4104" max="4104" width="19" style="2" bestFit="1" customWidth="1"/>
    <col min="4105" max="4105" width="9.7109375" style="2" bestFit="1" customWidth="1"/>
    <col min="4106" max="4106" width="18.7109375" style="2" customWidth="1"/>
    <col min="4107" max="4107" width="52.140625" style="2" customWidth="1"/>
    <col min="4108" max="4108" width="25.28515625" style="2" customWidth="1"/>
    <col min="4109" max="4352" width="9.140625" style="2"/>
    <col min="4353" max="4353" width="6.5703125" style="2" customWidth="1"/>
    <col min="4354" max="4354" width="57.85546875" style="2" customWidth="1"/>
    <col min="4355" max="4355" width="10.7109375" style="2" customWidth="1"/>
    <col min="4356" max="4356" width="13.5703125" style="2" bestFit="1" customWidth="1"/>
    <col min="4357" max="4357" width="9.5703125" style="2" bestFit="1" customWidth="1"/>
    <col min="4358" max="4358" width="12.42578125" style="2" customWidth="1"/>
    <col min="4359" max="4359" width="9.42578125" style="2" customWidth="1"/>
    <col min="4360" max="4360" width="19" style="2" bestFit="1" customWidth="1"/>
    <col min="4361" max="4361" width="9.7109375" style="2" bestFit="1" customWidth="1"/>
    <col min="4362" max="4362" width="18.7109375" style="2" customWidth="1"/>
    <col min="4363" max="4363" width="52.140625" style="2" customWidth="1"/>
    <col min="4364" max="4364" width="25.28515625" style="2" customWidth="1"/>
    <col min="4365" max="4608" width="9.140625" style="2"/>
    <col min="4609" max="4609" width="6.5703125" style="2" customWidth="1"/>
    <col min="4610" max="4610" width="57.85546875" style="2" customWidth="1"/>
    <col min="4611" max="4611" width="10.7109375" style="2" customWidth="1"/>
    <col min="4612" max="4612" width="13.5703125" style="2" bestFit="1" customWidth="1"/>
    <col min="4613" max="4613" width="9.5703125" style="2" bestFit="1" customWidth="1"/>
    <col min="4614" max="4614" width="12.42578125" style="2" customWidth="1"/>
    <col min="4615" max="4615" width="9.42578125" style="2" customWidth="1"/>
    <col min="4616" max="4616" width="19" style="2" bestFit="1" customWidth="1"/>
    <col min="4617" max="4617" width="9.7109375" style="2" bestFit="1" customWidth="1"/>
    <col min="4618" max="4618" width="18.7109375" style="2" customWidth="1"/>
    <col min="4619" max="4619" width="52.140625" style="2" customWidth="1"/>
    <col min="4620" max="4620" width="25.28515625" style="2" customWidth="1"/>
    <col min="4621" max="4864" width="9.140625" style="2"/>
    <col min="4865" max="4865" width="6.5703125" style="2" customWidth="1"/>
    <col min="4866" max="4866" width="57.85546875" style="2" customWidth="1"/>
    <col min="4867" max="4867" width="10.7109375" style="2" customWidth="1"/>
    <col min="4868" max="4868" width="13.5703125" style="2" bestFit="1" customWidth="1"/>
    <col min="4869" max="4869" width="9.5703125" style="2" bestFit="1" customWidth="1"/>
    <col min="4870" max="4870" width="12.42578125" style="2" customWidth="1"/>
    <col min="4871" max="4871" width="9.42578125" style="2" customWidth="1"/>
    <col min="4872" max="4872" width="19" style="2" bestFit="1" customWidth="1"/>
    <col min="4873" max="4873" width="9.7109375" style="2" bestFit="1" customWidth="1"/>
    <col min="4874" max="4874" width="18.7109375" style="2" customWidth="1"/>
    <col min="4875" max="4875" width="52.140625" style="2" customWidth="1"/>
    <col min="4876" max="4876" width="25.28515625" style="2" customWidth="1"/>
    <col min="4877" max="5120" width="9.140625" style="2"/>
    <col min="5121" max="5121" width="6.5703125" style="2" customWidth="1"/>
    <col min="5122" max="5122" width="57.85546875" style="2" customWidth="1"/>
    <col min="5123" max="5123" width="10.7109375" style="2" customWidth="1"/>
    <col min="5124" max="5124" width="13.5703125" style="2" bestFit="1" customWidth="1"/>
    <col min="5125" max="5125" width="9.5703125" style="2" bestFit="1" customWidth="1"/>
    <col min="5126" max="5126" width="12.42578125" style="2" customWidth="1"/>
    <col min="5127" max="5127" width="9.42578125" style="2" customWidth="1"/>
    <col min="5128" max="5128" width="19" style="2" bestFit="1" customWidth="1"/>
    <col min="5129" max="5129" width="9.7109375" style="2" bestFit="1" customWidth="1"/>
    <col min="5130" max="5130" width="18.7109375" style="2" customWidth="1"/>
    <col min="5131" max="5131" width="52.140625" style="2" customWidth="1"/>
    <col min="5132" max="5132" width="25.28515625" style="2" customWidth="1"/>
    <col min="5133" max="5376" width="9.140625" style="2"/>
    <col min="5377" max="5377" width="6.5703125" style="2" customWidth="1"/>
    <col min="5378" max="5378" width="57.85546875" style="2" customWidth="1"/>
    <col min="5379" max="5379" width="10.7109375" style="2" customWidth="1"/>
    <col min="5380" max="5380" width="13.5703125" style="2" bestFit="1" customWidth="1"/>
    <col min="5381" max="5381" width="9.5703125" style="2" bestFit="1" customWidth="1"/>
    <col min="5382" max="5382" width="12.42578125" style="2" customWidth="1"/>
    <col min="5383" max="5383" width="9.42578125" style="2" customWidth="1"/>
    <col min="5384" max="5384" width="19" style="2" bestFit="1" customWidth="1"/>
    <col min="5385" max="5385" width="9.7109375" style="2" bestFit="1" customWidth="1"/>
    <col min="5386" max="5386" width="18.7109375" style="2" customWidth="1"/>
    <col min="5387" max="5387" width="52.140625" style="2" customWidth="1"/>
    <col min="5388" max="5388" width="25.28515625" style="2" customWidth="1"/>
    <col min="5389" max="5632" width="9.140625" style="2"/>
    <col min="5633" max="5633" width="6.5703125" style="2" customWidth="1"/>
    <col min="5634" max="5634" width="57.85546875" style="2" customWidth="1"/>
    <col min="5635" max="5635" width="10.7109375" style="2" customWidth="1"/>
    <col min="5636" max="5636" width="13.5703125" style="2" bestFit="1" customWidth="1"/>
    <col min="5637" max="5637" width="9.5703125" style="2" bestFit="1" customWidth="1"/>
    <col min="5638" max="5638" width="12.42578125" style="2" customWidth="1"/>
    <col min="5639" max="5639" width="9.42578125" style="2" customWidth="1"/>
    <col min="5640" max="5640" width="19" style="2" bestFit="1" customWidth="1"/>
    <col min="5641" max="5641" width="9.7109375" style="2" bestFit="1" customWidth="1"/>
    <col min="5642" max="5642" width="18.7109375" style="2" customWidth="1"/>
    <col min="5643" max="5643" width="52.140625" style="2" customWidth="1"/>
    <col min="5644" max="5644" width="25.28515625" style="2" customWidth="1"/>
    <col min="5645" max="5888" width="9.140625" style="2"/>
    <col min="5889" max="5889" width="6.5703125" style="2" customWidth="1"/>
    <col min="5890" max="5890" width="57.85546875" style="2" customWidth="1"/>
    <col min="5891" max="5891" width="10.7109375" style="2" customWidth="1"/>
    <col min="5892" max="5892" width="13.5703125" style="2" bestFit="1" customWidth="1"/>
    <col min="5893" max="5893" width="9.5703125" style="2" bestFit="1" customWidth="1"/>
    <col min="5894" max="5894" width="12.42578125" style="2" customWidth="1"/>
    <col min="5895" max="5895" width="9.42578125" style="2" customWidth="1"/>
    <col min="5896" max="5896" width="19" style="2" bestFit="1" customWidth="1"/>
    <col min="5897" max="5897" width="9.7109375" style="2" bestFit="1" customWidth="1"/>
    <col min="5898" max="5898" width="18.7109375" style="2" customWidth="1"/>
    <col min="5899" max="5899" width="52.140625" style="2" customWidth="1"/>
    <col min="5900" max="5900" width="25.28515625" style="2" customWidth="1"/>
    <col min="5901" max="6144" width="9.140625" style="2"/>
    <col min="6145" max="6145" width="6.5703125" style="2" customWidth="1"/>
    <col min="6146" max="6146" width="57.85546875" style="2" customWidth="1"/>
    <col min="6147" max="6147" width="10.7109375" style="2" customWidth="1"/>
    <col min="6148" max="6148" width="13.5703125" style="2" bestFit="1" customWidth="1"/>
    <col min="6149" max="6149" width="9.5703125" style="2" bestFit="1" customWidth="1"/>
    <col min="6150" max="6150" width="12.42578125" style="2" customWidth="1"/>
    <col min="6151" max="6151" width="9.42578125" style="2" customWidth="1"/>
    <col min="6152" max="6152" width="19" style="2" bestFit="1" customWidth="1"/>
    <col min="6153" max="6153" width="9.7109375" style="2" bestFit="1" customWidth="1"/>
    <col min="6154" max="6154" width="18.7109375" style="2" customWidth="1"/>
    <col min="6155" max="6155" width="52.140625" style="2" customWidth="1"/>
    <col min="6156" max="6156" width="25.28515625" style="2" customWidth="1"/>
    <col min="6157" max="6400" width="9.140625" style="2"/>
    <col min="6401" max="6401" width="6.5703125" style="2" customWidth="1"/>
    <col min="6402" max="6402" width="57.85546875" style="2" customWidth="1"/>
    <col min="6403" max="6403" width="10.7109375" style="2" customWidth="1"/>
    <col min="6404" max="6404" width="13.5703125" style="2" bestFit="1" customWidth="1"/>
    <col min="6405" max="6405" width="9.5703125" style="2" bestFit="1" customWidth="1"/>
    <col min="6406" max="6406" width="12.42578125" style="2" customWidth="1"/>
    <col min="6407" max="6407" width="9.42578125" style="2" customWidth="1"/>
    <col min="6408" max="6408" width="19" style="2" bestFit="1" customWidth="1"/>
    <col min="6409" max="6409" width="9.7109375" style="2" bestFit="1" customWidth="1"/>
    <col min="6410" max="6410" width="18.7109375" style="2" customWidth="1"/>
    <col min="6411" max="6411" width="52.140625" style="2" customWidth="1"/>
    <col min="6412" max="6412" width="25.28515625" style="2" customWidth="1"/>
    <col min="6413" max="6656" width="9.140625" style="2"/>
    <col min="6657" max="6657" width="6.5703125" style="2" customWidth="1"/>
    <col min="6658" max="6658" width="57.85546875" style="2" customWidth="1"/>
    <col min="6659" max="6659" width="10.7109375" style="2" customWidth="1"/>
    <col min="6660" max="6660" width="13.5703125" style="2" bestFit="1" customWidth="1"/>
    <col min="6661" max="6661" width="9.5703125" style="2" bestFit="1" customWidth="1"/>
    <col min="6662" max="6662" width="12.42578125" style="2" customWidth="1"/>
    <col min="6663" max="6663" width="9.42578125" style="2" customWidth="1"/>
    <col min="6664" max="6664" width="19" style="2" bestFit="1" customWidth="1"/>
    <col min="6665" max="6665" width="9.7109375" style="2" bestFit="1" customWidth="1"/>
    <col min="6666" max="6666" width="18.7109375" style="2" customWidth="1"/>
    <col min="6667" max="6667" width="52.140625" style="2" customWidth="1"/>
    <col min="6668" max="6668" width="25.28515625" style="2" customWidth="1"/>
    <col min="6669" max="6912" width="9.140625" style="2"/>
    <col min="6913" max="6913" width="6.5703125" style="2" customWidth="1"/>
    <col min="6914" max="6914" width="57.85546875" style="2" customWidth="1"/>
    <col min="6915" max="6915" width="10.7109375" style="2" customWidth="1"/>
    <col min="6916" max="6916" width="13.5703125" style="2" bestFit="1" customWidth="1"/>
    <col min="6917" max="6917" width="9.5703125" style="2" bestFit="1" customWidth="1"/>
    <col min="6918" max="6918" width="12.42578125" style="2" customWidth="1"/>
    <col min="6919" max="6919" width="9.42578125" style="2" customWidth="1"/>
    <col min="6920" max="6920" width="19" style="2" bestFit="1" customWidth="1"/>
    <col min="6921" max="6921" width="9.7109375" style="2" bestFit="1" customWidth="1"/>
    <col min="6922" max="6922" width="18.7109375" style="2" customWidth="1"/>
    <col min="6923" max="6923" width="52.140625" style="2" customWidth="1"/>
    <col min="6924" max="6924" width="25.28515625" style="2" customWidth="1"/>
    <col min="6925" max="7168" width="9.140625" style="2"/>
    <col min="7169" max="7169" width="6.5703125" style="2" customWidth="1"/>
    <col min="7170" max="7170" width="57.85546875" style="2" customWidth="1"/>
    <col min="7171" max="7171" width="10.7109375" style="2" customWidth="1"/>
    <col min="7172" max="7172" width="13.5703125" style="2" bestFit="1" customWidth="1"/>
    <col min="7173" max="7173" width="9.5703125" style="2" bestFit="1" customWidth="1"/>
    <col min="7174" max="7174" width="12.42578125" style="2" customWidth="1"/>
    <col min="7175" max="7175" width="9.42578125" style="2" customWidth="1"/>
    <col min="7176" max="7176" width="19" style="2" bestFit="1" customWidth="1"/>
    <col min="7177" max="7177" width="9.7109375" style="2" bestFit="1" customWidth="1"/>
    <col min="7178" max="7178" width="18.7109375" style="2" customWidth="1"/>
    <col min="7179" max="7179" width="52.140625" style="2" customWidth="1"/>
    <col min="7180" max="7180" width="25.28515625" style="2" customWidth="1"/>
    <col min="7181" max="7424" width="9.140625" style="2"/>
    <col min="7425" max="7425" width="6.5703125" style="2" customWidth="1"/>
    <col min="7426" max="7426" width="57.85546875" style="2" customWidth="1"/>
    <col min="7427" max="7427" width="10.7109375" style="2" customWidth="1"/>
    <col min="7428" max="7428" width="13.5703125" style="2" bestFit="1" customWidth="1"/>
    <col min="7429" max="7429" width="9.5703125" style="2" bestFit="1" customWidth="1"/>
    <col min="7430" max="7430" width="12.42578125" style="2" customWidth="1"/>
    <col min="7431" max="7431" width="9.42578125" style="2" customWidth="1"/>
    <col min="7432" max="7432" width="19" style="2" bestFit="1" customWidth="1"/>
    <col min="7433" max="7433" width="9.7109375" style="2" bestFit="1" customWidth="1"/>
    <col min="7434" max="7434" width="18.7109375" style="2" customWidth="1"/>
    <col min="7435" max="7435" width="52.140625" style="2" customWidth="1"/>
    <col min="7436" max="7436" width="25.28515625" style="2" customWidth="1"/>
    <col min="7437" max="7680" width="9.140625" style="2"/>
    <col min="7681" max="7681" width="6.5703125" style="2" customWidth="1"/>
    <col min="7682" max="7682" width="57.85546875" style="2" customWidth="1"/>
    <col min="7683" max="7683" width="10.7109375" style="2" customWidth="1"/>
    <col min="7684" max="7684" width="13.5703125" style="2" bestFit="1" customWidth="1"/>
    <col min="7685" max="7685" width="9.5703125" style="2" bestFit="1" customWidth="1"/>
    <col min="7686" max="7686" width="12.42578125" style="2" customWidth="1"/>
    <col min="7687" max="7687" width="9.42578125" style="2" customWidth="1"/>
    <col min="7688" max="7688" width="19" style="2" bestFit="1" customWidth="1"/>
    <col min="7689" max="7689" width="9.7109375" style="2" bestFit="1" customWidth="1"/>
    <col min="7690" max="7690" width="18.7109375" style="2" customWidth="1"/>
    <col min="7691" max="7691" width="52.140625" style="2" customWidth="1"/>
    <col min="7692" max="7692" width="25.28515625" style="2" customWidth="1"/>
    <col min="7693" max="7936" width="9.140625" style="2"/>
    <col min="7937" max="7937" width="6.5703125" style="2" customWidth="1"/>
    <col min="7938" max="7938" width="57.85546875" style="2" customWidth="1"/>
    <col min="7939" max="7939" width="10.7109375" style="2" customWidth="1"/>
    <col min="7940" max="7940" width="13.5703125" style="2" bestFit="1" customWidth="1"/>
    <col min="7941" max="7941" width="9.5703125" style="2" bestFit="1" customWidth="1"/>
    <col min="7942" max="7942" width="12.42578125" style="2" customWidth="1"/>
    <col min="7943" max="7943" width="9.42578125" style="2" customWidth="1"/>
    <col min="7944" max="7944" width="19" style="2" bestFit="1" customWidth="1"/>
    <col min="7945" max="7945" width="9.7109375" style="2" bestFit="1" customWidth="1"/>
    <col min="7946" max="7946" width="18.7109375" style="2" customWidth="1"/>
    <col min="7947" max="7947" width="52.140625" style="2" customWidth="1"/>
    <col min="7948" max="7948" width="25.28515625" style="2" customWidth="1"/>
    <col min="7949" max="8192" width="9.140625" style="2"/>
    <col min="8193" max="8193" width="6.5703125" style="2" customWidth="1"/>
    <col min="8194" max="8194" width="57.85546875" style="2" customWidth="1"/>
    <col min="8195" max="8195" width="10.7109375" style="2" customWidth="1"/>
    <col min="8196" max="8196" width="13.5703125" style="2" bestFit="1" customWidth="1"/>
    <col min="8197" max="8197" width="9.5703125" style="2" bestFit="1" customWidth="1"/>
    <col min="8198" max="8198" width="12.42578125" style="2" customWidth="1"/>
    <col min="8199" max="8199" width="9.42578125" style="2" customWidth="1"/>
    <col min="8200" max="8200" width="19" style="2" bestFit="1" customWidth="1"/>
    <col min="8201" max="8201" width="9.7109375" style="2" bestFit="1" customWidth="1"/>
    <col min="8202" max="8202" width="18.7109375" style="2" customWidth="1"/>
    <col min="8203" max="8203" width="52.140625" style="2" customWidth="1"/>
    <col min="8204" max="8204" width="25.28515625" style="2" customWidth="1"/>
    <col min="8205" max="8448" width="9.140625" style="2"/>
    <col min="8449" max="8449" width="6.5703125" style="2" customWidth="1"/>
    <col min="8450" max="8450" width="57.85546875" style="2" customWidth="1"/>
    <col min="8451" max="8451" width="10.7109375" style="2" customWidth="1"/>
    <col min="8452" max="8452" width="13.5703125" style="2" bestFit="1" customWidth="1"/>
    <col min="8453" max="8453" width="9.5703125" style="2" bestFit="1" customWidth="1"/>
    <col min="8454" max="8454" width="12.42578125" style="2" customWidth="1"/>
    <col min="8455" max="8455" width="9.42578125" style="2" customWidth="1"/>
    <col min="8456" max="8456" width="19" style="2" bestFit="1" customWidth="1"/>
    <col min="8457" max="8457" width="9.7109375" style="2" bestFit="1" customWidth="1"/>
    <col min="8458" max="8458" width="18.7109375" style="2" customWidth="1"/>
    <col min="8459" max="8459" width="52.140625" style="2" customWidth="1"/>
    <col min="8460" max="8460" width="25.28515625" style="2" customWidth="1"/>
    <col min="8461" max="8704" width="9.140625" style="2"/>
    <col min="8705" max="8705" width="6.5703125" style="2" customWidth="1"/>
    <col min="8706" max="8706" width="57.85546875" style="2" customWidth="1"/>
    <col min="8707" max="8707" width="10.7109375" style="2" customWidth="1"/>
    <col min="8708" max="8708" width="13.5703125" style="2" bestFit="1" customWidth="1"/>
    <col min="8709" max="8709" width="9.5703125" style="2" bestFit="1" customWidth="1"/>
    <col min="8710" max="8710" width="12.42578125" style="2" customWidth="1"/>
    <col min="8711" max="8711" width="9.42578125" style="2" customWidth="1"/>
    <col min="8712" max="8712" width="19" style="2" bestFit="1" customWidth="1"/>
    <col min="8713" max="8713" width="9.7109375" style="2" bestFit="1" customWidth="1"/>
    <col min="8714" max="8714" width="18.7109375" style="2" customWidth="1"/>
    <col min="8715" max="8715" width="52.140625" style="2" customWidth="1"/>
    <col min="8716" max="8716" width="25.28515625" style="2" customWidth="1"/>
    <col min="8717" max="8960" width="9.140625" style="2"/>
    <col min="8961" max="8961" width="6.5703125" style="2" customWidth="1"/>
    <col min="8962" max="8962" width="57.85546875" style="2" customWidth="1"/>
    <col min="8963" max="8963" width="10.7109375" style="2" customWidth="1"/>
    <col min="8964" max="8964" width="13.5703125" style="2" bestFit="1" customWidth="1"/>
    <col min="8965" max="8965" width="9.5703125" style="2" bestFit="1" customWidth="1"/>
    <col min="8966" max="8966" width="12.42578125" style="2" customWidth="1"/>
    <col min="8967" max="8967" width="9.42578125" style="2" customWidth="1"/>
    <col min="8968" max="8968" width="19" style="2" bestFit="1" customWidth="1"/>
    <col min="8969" max="8969" width="9.7109375" style="2" bestFit="1" customWidth="1"/>
    <col min="8970" max="8970" width="18.7109375" style="2" customWidth="1"/>
    <col min="8971" max="8971" width="52.140625" style="2" customWidth="1"/>
    <col min="8972" max="8972" width="25.28515625" style="2" customWidth="1"/>
    <col min="8973" max="9216" width="9.140625" style="2"/>
    <col min="9217" max="9217" width="6.5703125" style="2" customWidth="1"/>
    <col min="9218" max="9218" width="57.85546875" style="2" customWidth="1"/>
    <col min="9219" max="9219" width="10.7109375" style="2" customWidth="1"/>
    <col min="9220" max="9220" width="13.5703125" style="2" bestFit="1" customWidth="1"/>
    <col min="9221" max="9221" width="9.5703125" style="2" bestFit="1" customWidth="1"/>
    <col min="9222" max="9222" width="12.42578125" style="2" customWidth="1"/>
    <col min="9223" max="9223" width="9.42578125" style="2" customWidth="1"/>
    <col min="9224" max="9224" width="19" style="2" bestFit="1" customWidth="1"/>
    <col min="9225" max="9225" width="9.7109375" style="2" bestFit="1" customWidth="1"/>
    <col min="9226" max="9226" width="18.7109375" style="2" customWidth="1"/>
    <col min="9227" max="9227" width="52.140625" style="2" customWidth="1"/>
    <col min="9228" max="9228" width="25.28515625" style="2" customWidth="1"/>
    <col min="9229" max="9472" width="9.140625" style="2"/>
    <col min="9473" max="9473" width="6.5703125" style="2" customWidth="1"/>
    <col min="9474" max="9474" width="57.85546875" style="2" customWidth="1"/>
    <col min="9475" max="9475" width="10.7109375" style="2" customWidth="1"/>
    <col min="9476" max="9476" width="13.5703125" style="2" bestFit="1" customWidth="1"/>
    <col min="9477" max="9477" width="9.5703125" style="2" bestFit="1" customWidth="1"/>
    <col min="9478" max="9478" width="12.42578125" style="2" customWidth="1"/>
    <col min="9479" max="9479" width="9.42578125" style="2" customWidth="1"/>
    <col min="9480" max="9480" width="19" style="2" bestFit="1" customWidth="1"/>
    <col min="9481" max="9481" width="9.7109375" style="2" bestFit="1" customWidth="1"/>
    <col min="9482" max="9482" width="18.7109375" style="2" customWidth="1"/>
    <col min="9483" max="9483" width="52.140625" style="2" customWidth="1"/>
    <col min="9484" max="9484" width="25.28515625" style="2" customWidth="1"/>
    <col min="9485" max="9728" width="9.140625" style="2"/>
    <col min="9729" max="9729" width="6.5703125" style="2" customWidth="1"/>
    <col min="9730" max="9730" width="57.85546875" style="2" customWidth="1"/>
    <col min="9731" max="9731" width="10.7109375" style="2" customWidth="1"/>
    <col min="9732" max="9732" width="13.5703125" style="2" bestFit="1" customWidth="1"/>
    <col min="9733" max="9733" width="9.5703125" style="2" bestFit="1" customWidth="1"/>
    <col min="9734" max="9734" width="12.42578125" style="2" customWidth="1"/>
    <col min="9735" max="9735" width="9.42578125" style="2" customWidth="1"/>
    <col min="9736" max="9736" width="19" style="2" bestFit="1" customWidth="1"/>
    <col min="9737" max="9737" width="9.7109375" style="2" bestFit="1" customWidth="1"/>
    <col min="9738" max="9738" width="18.7109375" style="2" customWidth="1"/>
    <col min="9739" max="9739" width="52.140625" style="2" customWidth="1"/>
    <col min="9740" max="9740" width="25.28515625" style="2" customWidth="1"/>
    <col min="9741" max="9984" width="9.140625" style="2"/>
    <col min="9985" max="9985" width="6.5703125" style="2" customWidth="1"/>
    <col min="9986" max="9986" width="57.85546875" style="2" customWidth="1"/>
    <col min="9987" max="9987" width="10.7109375" style="2" customWidth="1"/>
    <col min="9988" max="9988" width="13.5703125" style="2" bestFit="1" customWidth="1"/>
    <col min="9989" max="9989" width="9.5703125" style="2" bestFit="1" customWidth="1"/>
    <col min="9990" max="9990" width="12.42578125" style="2" customWidth="1"/>
    <col min="9991" max="9991" width="9.42578125" style="2" customWidth="1"/>
    <col min="9992" max="9992" width="19" style="2" bestFit="1" customWidth="1"/>
    <col min="9993" max="9993" width="9.7109375" style="2" bestFit="1" customWidth="1"/>
    <col min="9994" max="9994" width="18.7109375" style="2" customWidth="1"/>
    <col min="9995" max="9995" width="52.140625" style="2" customWidth="1"/>
    <col min="9996" max="9996" width="25.28515625" style="2" customWidth="1"/>
    <col min="9997" max="10240" width="9.140625" style="2"/>
    <col min="10241" max="10241" width="6.5703125" style="2" customWidth="1"/>
    <col min="10242" max="10242" width="57.85546875" style="2" customWidth="1"/>
    <col min="10243" max="10243" width="10.7109375" style="2" customWidth="1"/>
    <col min="10244" max="10244" width="13.5703125" style="2" bestFit="1" customWidth="1"/>
    <col min="10245" max="10245" width="9.5703125" style="2" bestFit="1" customWidth="1"/>
    <col min="10246" max="10246" width="12.42578125" style="2" customWidth="1"/>
    <col min="10247" max="10247" width="9.42578125" style="2" customWidth="1"/>
    <col min="10248" max="10248" width="19" style="2" bestFit="1" customWidth="1"/>
    <col min="10249" max="10249" width="9.7109375" style="2" bestFit="1" customWidth="1"/>
    <col min="10250" max="10250" width="18.7109375" style="2" customWidth="1"/>
    <col min="10251" max="10251" width="52.140625" style="2" customWidth="1"/>
    <col min="10252" max="10252" width="25.28515625" style="2" customWidth="1"/>
    <col min="10253" max="10496" width="9.140625" style="2"/>
    <col min="10497" max="10497" width="6.5703125" style="2" customWidth="1"/>
    <col min="10498" max="10498" width="57.85546875" style="2" customWidth="1"/>
    <col min="10499" max="10499" width="10.7109375" style="2" customWidth="1"/>
    <col min="10500" max="10500" width="13.5703125" style="2" bestFit="1" customWidth="1"/>
    <col min="10501" max="10501" width="9.5703125" style="2" bestFit="1" customWidth="1"/>
    <col min="10502" max="10502" width="12.42578125" style="2" customWidth="1"/>
    <col min="10503" max="10503" width="9.42578125" style="2" customWidth="1"/>
    <col min="10504" max="10504" width="19" style="2" bestFit="1" customWidth="1"/>
    <col min="10505" max="10505" width="9.7109375" style="2" bestFit="1" customWidth="1"/>
    <col min="10506" max="10506" width="18.7109375" style="2" customWidth="1"/>
    <col min="10507" max="10507" width="52.140625" style="2" customWidth="1"/>
    <col min="10508" max="10508" width="25.28515625" style="2" customWidth="1"/>
    <col min="10509" max="10752" width="9.140625" style="2"/>
    <col min="10753" max="10753" width="6.5703125" style="2" customWidth="1"/>
    <col min="10754" max="10754" width="57.85546875" style="2" customWidth="1"/>
    <col min="10755" max="10755" width="10.7109375" style="2" customWidth="1"/>
    <col min="10756" max="10756" width="13.5703125" style="2" bestFit="1" customWidth="1"/>
    <col min="10757" max="10757" width="9.5703125" style="2" bestFit="1" customWidth="1"/>
    <col min="10758" max="10758" width="12.42578125" style="2" customWidth="1"/>
    <col min="10759" max="10759" width="9.42578125" style="2" customWidth="1"/>
    <col min="10760" max="10760" width="19" style="2" bestFit="1" customWidth="1"/>
    <col min="10761" max="10761" width="9.7109375" style="2" bestFit="1" customWidth="1"/>
    <col min="10762" max="10762" width="18.7109375" style="2" customWidth="1"/>
    <col min="10763" max="10763" width="52.140625" style="2" customWidth="1"/>
    <col min="10764" max="10764" width="25.28515625" style="2" customWidth="1"/>
    <col min="10765" max="11008" width="9.140625" style="2"/>
    <col min="11009" max="11009" width="6.5703125" style="2" customWidth="1"/>
    <col min="11010" max="11010" width="57.85546875" style="2" customWidth="1"/>
    <col min="11011" max="11011" width="10.7109375" style="2" customWidth="1"/>
    <col min="11012" max="11012" width="13.5703125" style="2" bestFit="1" customWidth="1"/>
    <col min="11013" max="11013" width="9.5703125" style="2" bestFit="1" customWidth="1"/>
    <col min="11014" max="11014" width="12.42578125" style="2" customWidth="1"/>
    <col min="11015" max="11015" width="9.42578125" style="2" customWidth="1"/>
    <col min="11016" max="11016" width="19" style="2" bestFit="1" customWidth="1"/>
    <col min="11017" max="11017" width="9.7109375" style="2" bestFit="1" customWidth="1"/>
    <col min="11018" max="11018" width="18.7109375" style="2" customWidth="1"/>
    <col min="11019" max="11019" width="52.140625" style="2" customWidth="1"/>
    <col min="11020" max="11020" width="25.28515625" style="2" customWidth="1"/>
    <col min="11021" max="11264" width="9.140625" style="2"/>
    <col min="11265" max="11265" width="6.5703125" style="2" customWidth="1"/>
    <col min="11266" max="11266" width="57.85546875" style="2" customWidth="1"/>
    <col min="11267" max="11267" width="10.7109375" style="2" customWidth="1"/>
    <col min="11268" max="11268" width="13.5703125" style="2" bestFit="1" customWidth="1"/>
    <col min="11269" max="11269" width="9.5703125" style="2" bestFit="1" customWidth="1"/>
    <col min="11270" max="11270" width="12.42578125" style="2" customWidth="1"/>
    <col min="11271" max="11271" width="9.42578125" style="2" customWidth="1"/>
    <col min="11272" max="11272" width="19" style="2" bestFit="1" customWidth="1"/>
    <col min="11273" max="11273" width="9.7109375" style="2" bestFit="1" customWidth="1"/>
    <col min="11274" max="11274" width="18.7109375" style="2" customWidth="1"/>
    <col min="11275" max="11275" width="52.140625" style="2" customWidth="1"/>
    <col min="11276" max="11276" width="25.28515625" style="2" customWidth="1"/>
    <col min="11277" max="11520" width="9.140625" style="2"/>
    <col min="11521" max="11521" width="6.5703125" style="2" customWidth="1"/>
    <col min="11522" max="11522" width="57.85546875" style="2" customWidth="1"/>
    <col min="11523" max="11523" width="10.7109375" style="2" customWidth="1"/>
    <col min="11524" max="11524" width="13.5703125" style="2" bestFit="1" customWidth="1"/>
    <col min="11525" max="11525" width="9.5703125" style="2" bestFit="1" customWidth="1"/>
    <col min="11526" max="11526" width="12.42578125" style="2" customWidth="1"/>
    <col min="11527" max="11527" width="9.42578125" style="2" customWidth="1"/>
    <col min="11528" max="11528" width="19" style="2" bestFit="1" customWidth="1"/>
    <col min="11529" max="11529" width="9.7109375" style="2" bestFit="1" customWidth="1"/>
    <col min="11530" max="11530" width="18.7109375" style="2" customWidth="1"/>
    <col min="11531" max="11531" width="52.140625" style="2" customWidth="1"/>
    <col min="11532" max="11532" width="25.28515625" style="2" customWidth="1"/>
    <col min="11533" max="11776" width="9.140625" style="2"/>
    <col min="11777" max="11777" width="6.5703125" style="2" customWidth="1"/>
    <col min="11778" max="11778" width="57.85546875" style="2" customWidth="1"/>
    <col min="11779" max="11779" width="10.7109375" style="2" customWidth="1"/>
    <col min="11780" max="11780" width="13.5703125" style="2" bestFit="1" customWidth="1"/>
    <col min="11781" max="11781" width="9.5703125" style="2" bestFit="1" customWidth="1"/>
    <col min="11782" max="11782" width="12.42578125" style="2" customWidth="1"/>
    <col min="11783" max="11783" width="9.42578125" style="2" customWidth="1"/>
    <col min="11784" max="11784" width="19" style="2" bestFit="1" customWidth="1"/>
    <col min="11785" max="11785" width="9.7109375" style="2" bestFit="1" customWidth="1"/>
    <col min="11786" max="11786" width="18.7109375" style="2" customWidth="1"/>
    <col min="11787" max="11787" width="52.140625" style="2" customWidth="1"/>
    <col min="11788" max="11788" width="25.28515625" style="2" customWidth="1"/>
    <col min="11789" max="12032" width="9.140625" style="2"/>
    <col min="12033" max="12033" width="6.5703125" style="2" customWidth="1"/>
    <col min="12034" max="12034" width="57.85546875" style="2" customWidth="1"/>
    <col min="12035" max="12035" width="10.7109375" style="2" customWidth="1"/>
    <col min="12036" max="12036" width="13.5703125" style="2" bestFit="1" customWidth="1"/>
    <col min="12037" max="12037" width="9.5703125" style="2" bestFit="1" customWidth="1"/>
    <col min="12038" max="12038" width="12.42578125" style="2" customWidth="1"/>
    <col min="12039" max="12039" width="9.42578125" style="2" customWidth="1"/>
    <col min="12040" max="12040" width="19" style="2" bestFit="1" customWidth="1"/>
    <col min="12041" max="12041" width="9.7109375" style="2" bestFit="1" customWidth="1"/>
    <col min="12042" max="12042" width="18.7109375" style="2" customWidth="1"/>
    <col min="12043" max="12043" width="52.140625" style="2" customWidth="1"/>
    <col min="12044" max="12044" width="25.28515625" style="2" customWidth="1"/>
    <col min="12045" max="12288" width="9.140625" style="2"/>
    <col min="12289" max="12289" width="6.5703125" style="2" customWidth="1"/>
    <col min="12290" max="12290" width="57.85546875" style="2" customWidth="1"/>
    <col min="12291" max="12291" width="10.7109375" style="2" customWidth="1"/>
    <col min="12292" max="12292" width="13.5703125" style="2" bestFit="1" customWidth="1"/>
    <col min="12293" max="12293" width="9.5703125" style="2" bestFit="1" customWidth="1"/>
    <col min="12294" max="12294" width="12.42578125" style="2" customWidth="1"/>
    <col min="12295" max="12295" width="9.42578125" style="2" customWidth="1"/>
    <col min="12296" max="12296" width="19" style="2" bestFit="1" customWidth="1"/>
    <col min="12297" max="12297" width="9.7109375" style="2" bestFit="1" customWidth="1"/>
    <col min="12298" max="12298" width="18.7109375" style="2" customWidth="1"/>
    <col min="12299" max="12299" width="52.140625" style="2" customWidth="1"/>
    <col min="12300" max="12300" width="25.28515625" style="2" customWidth="1"/>
    <col min="12301" max="12544" width="9.140625" style="2"/>
    <col min="12545" max="12545" width="6.5703125" style="2" customWidth="1"/>
    <col min="12546" max="12546" width="57.85546875" style="2" customWidth="1"/>
    <col min="12547" max="12547" width="10.7109375" style="2" customWidth="1"/>
    <col min="12548" max="12548" width="13.5703125" style="2" bestFit="1" customWidth="1"/>
    <col min="12549" max="12549" width="9.5703125" style="2" bestFit="1" customWidth="1"/>
    <col min="12550" max="12550" width="12.42578125" style="2" customWidth="1"/>
    <col min="12551" max="12551" width="9.42578125" style="2" customWidth="1"/>
    <col min="12552" max="12552" width="19" style="2" bestFit="1" customWidth="1"/>
    <col min="12553" max="12553" width="9.7109375" style="2" bestFit="1" customWidth="1"/>
    <col min="12554" max="12554" width="18.7109375" style="2" customWidth="1"/>
    <col min="12555" max="12555" width="52.140625" style="2" customWidth="1"/>
    <col min="12556" max="12556" width="25.28515625" style="2" customWidth="1"/>
    <col min="12557" max="12800" width="9.140625" style="2"/>
    <col min="12801" max="12801" width="6.5703125" style="2" customWidth="1"/>
    <col min="12802" max="12802" width="57.85546875" style="2" customWidth="1"/>
    <col min="12803" max="12803" width="10.7109375" style="2" customWidth="1"/>
    <col min="12804" max="12804" width="13.5703125" style="2" bestFit="1" customWidth="1"/>
    <col min="12805" max="12805" width="9.5703125" style="2" bestFit="1" customWidth="1"/>
    <col min="12806" max="12806" width="12.42578125" style="2" customWidth="1"/>
    <col min="12807" max="12807" width="9.42578125" style="2" customWidth="1"/>
    <col min="12808" max="12808" width="19" style="2" bestFit="1" customWidth="1"/>
    <col min="12809" max="12809" width="9.7109375" style="2" bestFit="1" customWidth="1"/>
    <col min="12810" max="12810" width="18.7109375" style="2" customWidth="1"/>
    <col min="12811" max="12811" width="52.140625" style="2" customWidth="1"/>
    <col min="12812" max="12812" width="25.28515625" style="2" customWidth="1"/>
    <col min="12813" max="13056" width="9.140625" style="2"/>
    <col min="13057" max="13057" width="6.5703125" style="2" customWidth="1"/>
    <col min="13058" max="13058" width="57.85546875" style="2" customWidth="1"/>
    <col min="13059" max="13059" width="10.7109375" style="2" customWidth="1"/>
    <col min="13060" max="13060" width="13.5703125" style="2" bestFit="1" customWidth="1"/>
    <col min="13061" max="13061" width="9.5703125" style="2" bestFit="1" customWidth="1"/>
    <col min="13062" max="13062" width="12.42578125" style="2" customWidth="1"/>
    <col min="13063" max="13063" width="9.42578125" style="2" customWidth="1"/>
    <col min="13064" max="13064" width="19" style="2" bestFit="1" customWidth="1"/>
    <col min="13065" max="13065" width="9.7109375" style="2" bestFit="1" customWidth="1"/>
    <col min="13066" max="13066" width="18.7109375" style="2" customWidth="1"/>
    <col min="13067" max="13067" width="52.140625" style="2" customWidth="1"/>
    <col min="13068" max="13068" width="25.28515625" style="2" customWidth="1"/>
    <col min="13069" max="13312" width="9.140625" style="2"/>
    <col min="13313" max="13313" width="6.5703125" style="2" customWidth="1"/>
    <col min="13314" max="13314" width="57.85546875" style="2" customWidth="1"/>
    <col min="13315" max="13315" width="10.7109375" style="2" customWidth="1"/>
    <col min="13316" max="13316" width="13.5703125" style="2" bestFit="1" customWidth="1"/>
    <col min="13317" max="13317" width="9.5703125" style="2" bestFit="1" customWidth="1"/>
    <col min="13318" max="13318" width="12.42578125" style="2" customWidth="1"/>
    <col min="13319" max="13319" width="9.42578125" style="2" customWidth="1"/>
    <col min="13320" max="13320" width="19" style="2" bestFit="1" customWidth="1"/>
    <col min="13321" max="13321" width="9.7109375" style="2" bestFit="1" customWidth="1"/>
    <col min="13322" max="13322" width="18.7109375" style="2" customWidth="1"/>
    <col min="13323" max="13323" width="52.140625" style="2" customWidth="1"/>
    <col min="13324" max="13324" width="25.28515625" style="2" customWidth="1"/>
    <col min="13325" max="13568" width="9.140625" style="2"/>
    <col min="13569" max="13569" width="6.5703125" style="2" customWidth="1"/>
    <col min="13570" max="13570" width="57.85546875" style="2" customWidth="1"/>
    <col min="13571" max="13571" width="10.7109375" style="2" customWidth="1"/>
    <col min="13572" max="13572" width="13.5703125" style="2" bestFit="1" customWidth="1"/>
    <col min="13573" max="13573" width="9.5703125" style="2" bestFit="1" customWidth="1"/>
    <col min="13574" max="13574" width="12.42578125" style="2" customWidth="1"/>
    <col min="13575" max="13575" width="9.42578125" style="2" customWidth="1"/>
    <col min="13576" max="13576" width="19" style="2" bestFit="1" customWidth="1"/>
    <col min="13577" max="13577" width="9.7109375" style="2" bestFit="1" customWidth="1"/>
    <col min="13578" max="13578" width="18.7109375" style="2" customWidth="1"/>
    <col min="13579" max="13579" width="52.140625" style="2" customWidth="1"/>
    <col min="13580" max="13580" width="25.28515625" style="2" customWidth="1"/>
    <col min="13581" max="13824" width="9.140625" style="2"/>
    <col min="13825" max="13825" width="6.5703125" style="2" customWidth="1"/>
    <col min="13826" max="13826" width="57.85546875" style="2" customWidth="1"/>
    <col min="13827" max="13827" width="10.7109375" style="2" customWidth="1"/>
    <col min="13828" max="13828" width="13.5703125" style="2" bestFit="1" customWidth="1"/>
    <col min="13829" max="13829" width="9.5703125" style="2" bestFit="1" customWidth="1"/>
    <col min="13830" max="13830" width="12.42578125" style="2" customWidth="1"/>
    <col min="13831" max="13831" width="9.42578125" style="2" customWidth="1"/>
    <col min="13832" max="13832" width="19" style="2" bestFit="1" customWidth="1"/>
    <col min="13833" max="13833" width="9.7109375" style="2" bestFit="1" customWidth="1"/>
    <col min="13834" max="13834" width="18.7109375" style="2" customWidth="1"/>
    <col min="13835" max="13835" width="52.140625" style="2" customWidth="1"/>
    <col min="13836" max="13836" width="25.28515625" style="2" customWidth="1"/>
    <col min="13837" max="14080" width="9.140625" style="2"/>
    <col min="14081" max="14081" width="6.5703125" style="2" customWidth="1"/>
    <col min="14082" max="14082" width="57.85546875" style="2" customWidth="1"/>
    <col min="14083" max="14083" width="10.7109375" style="2" customWidth="1"/>
    <col min="14084" max="14084" width="13.5703125" style="2" bestFit="1" customWidth="1"/>
    <col min="14085" max="14085" width="9.5703125" style="2" bestFit="1" customWidth="1"/>
    <col min="14086" max="14086" width="12.42578125" style="2" customWidth="1"/>
    <col min="14087" max="14087" width="9.42578125" style="2" customWidth="1"/>
    <col min="14088" max="14088" width="19" style="2" bestFit="1" customWidth="1"/>
    <col min="14089" max="14089" width="9.7109375" style="2" bestFit="1" customWidth="1"/>
    <col min="14090" max="14090" width="18.7109375" style="2" customWidth="1"/>
    <col min="14091" max="14091" width="52.140625" style="2" customWidth="1"/>
    <col min="14092" max="14092" width="25.28515625" style="2" customWidth="1"/>
    <col min="14093" max="14336" width="9.140625" style="2"/>
    <col min="14337" max="14337" width="6.5703125" style="2" customWidth="1"/>
    <col min="14338" max="14338" width="57.85546875" style="2" customWidth="1"/>
    <col min="14339" max="14339" width="10.7109375" style="2" customWidth="1"/>
    <col min="14340" max="14340" width="13.5703125" style="2" bestFit="1" customWidth="1"/>
    <col min="14341" max="14341" width="9.5703125" style="2" bestFit="1" customWidth="1"/>
    <col min="14342" max="14342" width="12.42578125" style="2" customWidth="1"/>
    <col min="14343" max="14343" width="9.42578125" style="2" customWidth="1"/>
    <col min="14344" max="14344" width="19" style="2" bestFit="1" customWidth="1"/>
    <col min="14345" max="14345" width="9.7109375" style="2" bestFit="1" customWidth="1"/>
    <col min="14346" max="14346" width="18.7109375" style="2" customWidth="1"/>
    <col min="14347" max="14347" width="52.140625" style="2" customWidth="1"/>
    <col min="14348" max="14348" width="25.28515625" style="2" customWidth="1"/>
    <col min="14349" max="14592" width="9.140625" style="2"/>
    <col min="14593" max="14593" width="6.5703125" style="2" customWidth="1"/>
    <col min="14594" max="14594" width="57.85546875" style="2" customWidth="1"/>
    <col min="14595" max="14595" width="10.7109375" style="2" customWidth="1"/>
    <col min="14596" max="14596" width="13.5703125" style="2" bestFit="1" customWidth="1"/>
    <col min="14597" max="14597" width="9.5703125" style="2" bestFit="1" customWidth="1"/>
    <col min="14598" max="14598" width="12.42578125" style="2" customWidth="1"/>
    <col min="14599" max="14599" width="9.42578125" style="2" customWidth="1"/>
    <col min="14600" max="14600" width="19" style="2" bestFit="1" customWidth="1"/>
    <col min="14601" max="14601" width="9.7109375" style="2" bestFit="1" customWidth="1"/>
    <col min="14602" max="14602" width="18.7109375" style="2" customWidth="1"/>
    <col min="14603" max="14603" width="52.140625" style="2" customWidth="1"/>
    <col min="14604" max="14604" width="25.28515625" style="2" customWidth="1"/>
    <col min="14605" max="14848" width="9.140625" style="2"/>
    <col min="14849" max="14849" width="6.5703125" style="2" customWidth="1"/>
    <col min="14850" max="14850" width="57.85546875" style="2" customWidth="1"/>
    <col min="14851" max="14851" width="10.7109375" style="2" customWidth="1"/>
    <col min="14852" max="14852" width="13.5703125" style="2" bestFit="1" customWidth="1"/>
    <col min="14853" max="14853" width="9.5703125" style="2" bestFit="1" customWidth="1"/>
    <col min="14854" max="14854" width="12.42578125" style="2" customWidth="1"/>
    <col min="14855" max="14855" width="9.42578125" style="2" customWidth="1"/>
    <col min="14856" max="14856" width="19" style="2" bestFit="1" customWidth="1"/>
    <col min="14857" max="14857" width="9.7109375" style="2" bestFit="1" customWidth="1"/>
    <col min="14858" max="14858" width="18.7109375" style="2" customWidth="1"/>
    <col min="14859" max="14859" width="52.140625" style="2" customWidth="1"/>
    <col min="14860" max="14860" width="25.28515625" style="2" customWidth="1"/>
    <col min="14861" max="15104" width="9.140625" style="2"/>
    <col min="15105" max="15105" width="6.5703125" style="2" customWidth="1"/>
    <col min="15106" max="15106" width="57.85546875" style="2" customWidth="1"/>
    <col min="15107" max="15107" width="10.7109375" style="2" customWidth="1"/>
    <col min="15108" max="15108" width="13.5703125" style="2" bestFit="1" customWidth="1"/>
    <col min="15109" max="15109" width="9.5703125" style="2" bestFit="1" customWidth="1"/>
    <col min="15110" max="15110" width="12.42578125" style="2" customWidth="1"/>
    <col min="15111" max="15111" width="9.42578125" style="2" customWidth="1"/>
    <col min="15112" max="15112" width="19" style="2" bestFit="1" customWidth="1"/>
    <col min="15113" max="15113" width="9.7109375" style="2" bestFit="1" customWidth="1"/>
    <col min="15114" max="15114" width="18.7109375" style="2" customWidth="1"/>
    <col min="15115" max="15115" width="52.140625" style="2" customWidth="1"/>
    <col min="15116" max="15116" width="25.28515625" style="2" customWidth="1"/>
    <col min="15117" max="15360" width="9.140625" style="2"/>
    <col min="15361" max="15361" width="6.5703125" style="2" customWidth="1"/>
    <col min="15362" max="15362" width="57.85546875" style="2" customWidth="1"/>
    <col min="15363" max="15363" width="10.7109375" style="2" customWidth="1"/>
    <col min="15364" max="15364" width="13.5703125" style="2" bestFit="1" customWidth="1"/>
    <col min="15365" max="15365" width="9.5703125" style="2" bestFit="1" customWidth="1"/>
    <col min="15366" max="15366" width="12.42578125" style="2" customWidth="1"/>
    <col min="15367" max="15367" width="9.42578125" style="2" customWidth="1"/>
    <col min="15368" max="15368" width="19" style="2" bestFit="1" customWidth="1"/>
    <col min="15369" max="15369" width="9.7109375" style="2" bestFit="1" customWidth="1"/>
    <col min="15370" max="15370" width="18.7109375" style="2" customWidth="1"/>
    <col min="15371" max="15371" width="52.140625" style="2" customWidth="1"/>
    <col min="15372" max="15372" width="25.28515625" style="2" customWidth="1"/>
    <col min="15373" max="15616" width="9.140625" style="2"/>
    <col min="15617" max="15617" width="6.5703125" style="2" customWidth="1"/>
    <col min="15618" max="15618" width="57.85546875" style="2" customWidth="1"/>
    <col min="15619" max="15619" width="10.7109375" style="2" customWidth="1"/>
    <col min="15620" max="15620" width="13.5703125" style="2" bestFit="1" customWidth="1"/>
    <col min="15621" max="15621" width="9.5703125" style="2" bestFit="1" customWidth="1"/>
    <col min="15622" max="15622" width="12.42578125" style="2" customWidth="1"/>
    <col min="15623" max="15623" width="9.42578125" style="2" customWidth="1"/>
    <col min="15624" max="15624" width="19" style="2" bestFit="1" customWidth="1"/>
    <col min="15625" max="15625" width="9.7109375" style="2" bestFit="1" customWidth="1"/>
    <col min="15626" max="15626" width="18.7109375" style="2" customWidth="1"/>
    <col min="15627" max="15627" width="52.140625" style="2" customWidth="1"/>
    <col min="15628" max="15628" width="25.28515625" style="2" customWidth="1"/>
    <col min="15629" max="15872" width="9.140625" style="2"/>
    <col min="15873" max="15873" width="6.5703125" style="2" customWidth="1"/>
    <col min="15874" max="15874" width="57.85546875" style="2" customWidth="1"/>
    <col min="15875" max="15875" width="10.7109375" style="2" customWidth="1"/>
    <col min="15876" max="15876" width="13.5703125" style="2" bestFit="1" customWidth="1"/>
    <col min="15877" max="15877" width="9.5703125" style="2" bestFit="1" customWidth="1"/>
    <col min="15878" max="15878" width="12.42578125" style="2" customWidth="1"/>
    <col min="15879" max="15879" width="9.42578125" style="2" customWidth="1"/>
    <col min="15880" max="15880" width="19" style="2" bestFit="1" customWidth="1"/>
    <col min="15881" max="15881" width="9.7109375" style="2" bestFit="1" customWidth="1"/>
    <col min="15882" max="15882" width="18.7109375" style="2" customWidth="1"/>
    <col min="15883" max="15883" width="52.140625" style="2" customWidth="1"/>
    <col min="15884" max="15884" width="25.28515625" style="2" customWidth="1"/>
    <col min="15885" max="16128" width="9.140625" style="2"/>
    <col min="16129" max="16129" width="6.5703125" style="2" customWidth="1"/>
    <col min="16130" max="16130" width="57.85546875" style="2" customWidth="1"/>
    <col min="16131" max="16131" width="10.7109375" style="2" customWidth="1"/>
    <col min="16132" max="16132" width="13.5703125" style="2" bestFit="1" customWidth="1"/>
    <col min="16133" max="16133" width="9.5703125" style="2" bestFit="1" customWidth="1"/>
    <col min="16134" max="16134" width="12.42578125" style="2" customWidth="1"/>
    <col min="16135" max="16135" width="9.42578125" style="2" customWidth="1"/>
    <col min="16136" max="16136" width="19" style="2" bestFit="1" customWidth="1"/>
    <col min="16137" max="16137" width="9.7109375" style="2" bestFit="1" customWidth="1"/>
    <col min="16138" max="16138" width="18.7109375" style="2" customWidth="1"/>
    <col min="16139" max="16139" width="52.140625" style="2" customWidth="1"/>
    <col min="16140" max="16140" width="25.28515625" style="2" customWidth="1"/>
    <col min="16141" max="16384" width="9.140625" style="2"/>
  </cols>
  <sheetData>
    <row r="1" spans="1:12" ht="16.5" x14ac:dyDescent="0.25">
      <c r="A1" s="451" t="s">
        <v>57</v>
      </c>
      <c r="B1" s="451"/>
      <c r="C1" s="451"/>
      <c r="D1" s="451"/>
      <c r="E1" s="451"/>
      <c r="F1" s="451"/>
      <c r="G1" s="451"/>
      <c r="H1" s="451"/>
      <c r="I1" s="451"/>
      <c r="J1" s="451"/>
      <c r="K1" s="451"/>
      <c r="L1" s="451"/>
    </row>
    <row r="2" spans="1:12" x14ac:dyDescent="0.25">
      <c r="A2" s="452" t="s">
        <v>1</v>
      </c>
      <c r="B2" s="452"/>
      <c r="C2" s="452"/>
      <c r="D2" s="452"/>
      <c r="E2" s="452"/>
      <c r="F2" s="452"/>
      <c r="G2" s="452"/>
      <c r="H2" s="452"/>
      <c r="I2" s="452"/>
      <c r="J2" s="452"/>
      <c r="K2" s="452"/>
      <c r="L2" s="452"/>
    </row>
    <row r="3" spans="1:12" x14ac:dyDescent="0.25">
      <c r="A3" s="15"/>
      <c r="B3" s="15"/>
      <c r="C3" s="15"/>
      <c r="D3" s="15"/>
      <c r="E3" s="15"/>
      <c r="F3" s="15"/>
      <c r="G3" s="15"/>
      <c r="H3" s="15"/>
      <c r="I3" s="15"/>
      <c r="J3" s="15"/>
      <c r="K3" s="453" t="s">
        <v>2</v>
      </c>
      <c r="L3" s="453"/>
    </row>
    <row r="4" spans="1:12" x14ac:dyDescent="0.25">
      <c r="A4" s="454" t="s">
        <v>3</v>
      </c>
      <c r="B4" s="454" t="s">
        <v>4</v>
      </c>
      <c r="C4" s="455" t="s">
        <v>5</v>
      </c>
      <c r="D4" s="454" t="s">
        <v>58</v>
      </c>
      <c r="E4" s="454"/>
      <c r="F4" s="454"/>
      <c r="G4" s="454"/>
      <c r="H4" s="454"/>
      <c r="I4" s="454"/>
      <c r="J4" s="454" t="s">
        <v>7</v>
      </c>
      <c r="K4" s="454" t="s">
        <v>59</v>
      </c>
      <c r="L4" s="455" t="s">
        <v>9</v>
      </c>
    </row>
    <row r="5" spans="1:12" x14ac:dyDescent="0.25">
      <c r="A5" s="454"/>
      <c r="B5" s="454"/>
      <c r="C5" s="455"/>
      <c r="D5" s="455" t="s">
        <v>60</v>
      </c>
      <c r="E5" s="454" t="s">
        <v>61</v>
      </c>
      <c r="F5" s="454"/>
      <c r="G5" s="454"/>
      <c r="H5" s="455" t="s">
        <v>62</v>
      </c>
      <c r="I5" s="455" t="s">
        <v>63</v>
      </c>
      <c r="J5" s="454"/>
      <c r="K5" s="454"/>
      <c r="L5" s="455"/>
    </row>
    <row r="6" spans="1:12" ht="47.25" x14ac:dyDescent="0.25">
      <c r="A6" s="454"/>
      <c r="B6" s="454"/>
      <c r="C6" s="455"/>
      <c r="D6" s="455"/>
      <c r="E6" s="16" t="s">
        <v>64</v>
      </c>
      <c r="F6" s="16" t="s">
        <v>65</v>
      </c>
      <c r="G6" s="16" t="s">
        <v>66</v>
      </c>
      <c r="H6" s="455"/>
      <c r="I6" s="455"/>
      <c r="J6" s="454"/>
      <c r="K6" s="454"/>
      <c r="L6" s="455"/>
    </row>
    <row r="7" spans="1:12" ht="112.5" x14ac:dyDescent="0.25">
      <c r="A7" s="21">
        <v>1</v>
      </c>
      <c r="B7" s="8" t="str">
        <f>'[1]Biểu 1'!$B$10</f>
        <v>Dự án đầu tư xây dựng Chợ thị trấn Tuần Giáo, huyện Tuần Giáo</v>
      </c>
      <c r="C7" s="17">
        <f>E7+F7+G7+H7+I7</f>
        <v>2.2999999999999998</v>
      </c>
      <c r="D7" s="18">
        <f>E7+F7+G7</f>
        <v>1.2</v>
      </c>
      <c r="E7" s="19">
        <f>12000/10000</f>
        <v>1.2</v>
      </c>
      <c r="F7" s="19"/>
      <c r="G7" s="19"/>
      <c r="H7" s="27"/>
      <c r="I7" s="19">
        <f>11000/10000</f>
        <v>1.1000000000000001</v>
      </c>
      <c r="J7" s="20" t="s">
        <v>22</v>
      </c>
      <c r="K7" s="1" t="str">
        <f>'[1]Biểu 1'!$E$10</f>
        <v>Quyết định số 956/QĐ-UBND ngày 08/10/2019 của UBND tỉnh Điện Biên Phê duyệt Báo cáo nghiên cứu khả thi Dự án đầu tư xây dựng Chợ thị trấn Tuần Giáo, huyện Tuần Giáo, theo hình thức đối tác công tư (PPP)</v>
      </c>
      <c r="L7" s="1" t="s">
        <v>67</v>
      </c>
    </row>
    <row r="8" spans="1:12" ht="18.75" x14ac:dyDescent="0.25">
      <c r="A8" s="21">
        <v>2</v>
      </c>
      <c r="B8" s="6" t="s">
        <v>25</v>
      </c>
      <c r="C8" s="17">
        <f>E8+F8+G8+H8+I8</f>
        <v>0.79999999999999993</v>
      </c>
      <c r="D8" s="18">
        <f t="shared" ref="D8" si="0">E8+F8+G8</f>
        <v>0.7</v>
      </c>
      <c r="E8" s="19">
        <f>7000/10000</f>
        <v>0.7</v>
      </c>
      <c r="F8" s="19"/>
      <c r="G8" s="19"/>
      <c r="H8" s="22"/>
      <c r="I8" s="19">
        <f>1000/10000</f>
        <v>0.1</v>
      </c>
      <c r="J8" s="20" t="s">
        <v>22</v>
      </c>
      <c r="K8" s="23"/>
      <c r="L8" s="24"/>
    </row>
    <row r="9" spans="1:12" ht="37.5" x14ac:dyDescent="0.25">
      <c r="A9" s="21">
        <v>3</v>
      </c>
      <c r="B9" s="8" t="str">
        <f>'Bieu 06 huyen'!B13</f>
        <v>Đường từ bản Chiềng Chung - Cống Ngầm - Khối Đoàn Kết</v>
      </c>
      <c r="C9" s="17">
        <v>3</v>
      </c>
      <c r="D9" s="18">
        <v>1.6</v>
      </c>
      <c r="E9" s="19">
        <f>D9</f>
        <v>1.6</v>
      </c>
      <c r="F9" s="19"/>
      <c r="G9" s="19"/>
      <c r="H9" s="22"/>
      <c r="I9" s="19">
        <f>C9-D9</f>
        <v>1.4</v>
      </c>
      <c r="J9" s="20" t="s">
        <v>22</v>
      </c>
      <c r="K9" s="23"/>
      <c r="L9" s="24"/>
    </row>
    <row r="10" spans="1:12" ht="18.75" x14ac:dyDescent="0.25">
      <c r="A10" s="21">
        <v>4</v>
      </c>
      <c r="B10" s="8" t="s">
        <v>29</v>
      </c>
      <c r="C10" s="17">
        <v>0.5</v>
      </c>
      <c r="D10" s="18">
        <v>0.4</v>
      </c>
      <c r="E10" s="19"/>
      <c r="F10" s="19"/>
      <c r="G10" s="19">
        <v>0.4</v>
      </c>
      <c r="H10" s="22"/>
      <c r="I10" s="19">
        <f>C10-D10</f>
        <v>9.9999999999999978E-2</v>
      </c>
      <c r="J10" s="20" t="s">
        <v>30</v>
      </c>
      <c r="K10" s="23"/>
      <c r="L10" s="24"/>
    </row>
    <row r="11" spans="1:12" ht="37.5" x14ac:dyDescent="0.25">
      <c r="A11" s="21">
        <v>5</v>
      </c>
      <c r="B11" s="8" t="s">
        <v>48</v>
      </c>
      <c r="C11" s="20">
        <v>1.26</v>
      </c>
      <c r="D11" s="18">
        <f>E11</f>
        <v>0.4</v>
      </c>
      <c r="E11" s="19">
        <f>4000/10000</f>
        <v>0.4</v>
      </c>
      <c r="F11" s="19"/>
      <c r="G11" s="19"/>
      <c r="H11" s="22"/>
      <c r="I11" s="19">
        <f>C11-D11</f>
        <v>0.86</v>
      </c>
      <c r="J11" s="20" t="s">
        <v>30</v>
      </c>
      <c r="K11" s="23"/>
      <c r="L11" s="24"/>
    </row>
    <row r="12" spans="1:12" ht="18.75" x14ac:dyDescent="0.25">
      <c r="A12" s="21">
        <v>6</v>
      </c>
      <c r="B12" s="404" t="s">
        <v>1004</v>
      </c>
      <c r="C12" s="20">
        <v>1</v>
      </c>
      <c r="D12" s="18">
        <v>1</v>
      </c>
      <c r="E12" s="19">
        <v>1</v>
      </c>
      <c r="F12" s="19"/>
      <c r="G12" s="19"/>
      <c r="H12" s="22"/>
      <c r="I12" s="19"/>
      <c r="J12" s="20" t="s">
        <v>22</v>
      </c>
      <c r="K12" s="23"/>
      <c r="L12" s="24"/>
    </row>
    <row r="13" spans="1:12" s="401" customFormat="1" x14ac:dyDescent="0.25">
      <c r="A13" s="450" t="s">
        <v>1035</v>
      </c>
      <c r="B13" s="450"/>
      <c r="C13" s="25">
        <f>SUM(E13:I13)</f>
        <v>8.8600000000000012</v>
      </c>
      <c r="D13" s="25">
        <f>SUM(D7:D12)</f>
        <v>5.3</v>
      </c>
      <c r="E13" s="25">
        <f t="shared" ref="E13:I13" si="1">SUM(E7:E12)</f>
        <v>4.9000000000000004</v>
      </c>
      <c r="F13" s="25">
        <f t="shared" si="1"/>
        <v>0</v>
      </c>
      <c r="G13" s="25">
        <f t="shared" si="1"/>
        <v>0.4</v>
      </c>
      <c r="H13" s="25">
        <f t="shared" si="1"/>
        <v>0</v>
      </c>
      <c r="I13" s="25">
        <f t="shared" si="1"/>
        <v>3.56</v>
      </c>
      <c r="J13" s="395"/>
      <c r="K13" s="26"/>
      <c r="L13" s="395"/>
    </row>
    <row r="15" spans="1:12" x14ac:dyDescent="0.25">
      <c r="B15" s="396"/>
    </row>
  </sheetData>
  <mergeCells count="15">
    <mergeCell ref="A13:B13"/>
    <mergeCell ref="A1:L1"/>
    <mergeCell ref="A2:L2"/>
    <mergeCell ref="K3:L3"/>
    <mergeCell ref="A4:A6"/>
    <mergeCell ref="B4:B6"/>
    <mergeCell ref="C4:C6"/>
    <mergeCell ref="D4:I4"/>
    <mergeCell ref="J4:J6"/>
    <mergeCell ref="K4:K6"/>
    <mergeCell ref="L4:L6"/>
    <mergeCell ref="D5:D6"/>
    <mergeCell ref="E5:G5"/>
    <mergeCell ref="H5:H6"/>
    <mergeCell ref="I5:I6"/>
  </mergeCells>
  <conditionalFormatting sqref="B8">
    <cfRule type="cellIs" dxfId="2" priority="1" stopIfTrue="1" operator="equal">
      <formula>0</formula>
    </cfRule>
    <cfRule type="cellIs" dxfId="1" priority="2" stopIfTrue="1" operator="equal">
      <formula>0</formula>
    </cfRule>
    <cfRule type="cellIs" dxfId="0" priority="3" stopIfTrue="1" operator="equal">
      <formula>0</formula>
    </cfRule>
  </conditionalFormatting>
  <printOptions horizontalCentered="1"/>
  <pageMargins left="0.39370078740157483" right="0.39370078740157483" top="0.55118110236220474" bottom="0.39370078740157483"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Bieu 1</vt:lpstr>
      <vt:lpstr>B2</vt:lpstr>
      <vt:lpstr>Biểu 3</vt:lpstr>
      <vt:lpstr>B4</vt:lpstr>
      <vt:lpstr>B5</vt:lpstr>
      <vt:lpstr>Bieu 06 huyen</vt:lpstr>
      <vt:lpstr>Bieu 07 huyen</vt:lpstr>
      <vt:lpstr>'B2'!Print_Area</vt:lpstr>
      <vt:lpstr>'B4'!Print_Area</vt:lpstr>
      <vt:lpstr>'B5'!Print_Area</vt:lpstr>
      <vt:lpstr>'Bieu 06 huyen'!Print_Area</vt:lpstr>
      <vt:lpstr>'Bieu 07 huyen'!Print_Area</vt:lpstr>
      <vt:lpstr>'Bieu 1'!Print_Area</vt:lpstr>
      <vt:lpstr>'Biểu 3'!Print_Area</vt:lpstr>
      <vt:lpstr>'B4'!Print_Titles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2020-10-23T02:45:57Z</cp:lastPrinted>
  <dcterms:created xsi:type="dcterms:W3CDTF">2020-10-22T00:44:35Z</dcterms:created>
  <dcterms:modified xsi:type="dcterms:W3CDTF">2020-10-24T02:36:03Z</dcterms:modified>
</cp:coreProperties>
</file>