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TR~1\AppData\Local\Temp\Tandan JSC\files\"/>
    </mc:Choice>
  </mc:AlternateContent>
  <bookViews>
    <workbookView xWindow="0" yWindow="0" windowWidth="20400" windowHeight="7650" tabRatio="829" activeTab="3"/>
  </bookViews>
  <sheets>
    <sheet name="Phu luc 2 Tong nguon" sheetId="5" r:id="rId1"/>
    <sheet name="2.1 nguon chia cac bo, dp" sheetId="2" r:id="rId2"/>
    <sheet name="2.2-Tổng hợp noi dung chi" sheetId="10" r:id="rId3"/>
    <sheet name="2.4 XHH" sheetId="7" r:id="rId4"/>
  </sheets>
  <definedNames>
    <definedName name="_xlnm.Print_Area" localSheetId="1">'2.1 nguon chia cac bo, dp'!$A$1:$Q$13</definedName>
    <definedName name="_xlnm.Print_Area" localSheetId="0">'Phu luc 2 Tong nguon'!$A$1:$K$69</definedName>
    <definedName name="_xlnm.Print_Titles" localSheetId="1">'2.1 nguon chia cac bo, dp'!$6:$9</definedName>
    <definedName name="_xlnm.Print_Titles" localSheetId="2">'2.2-Tổng hợp noi dung chi'!$6:$10</definedName>
    <definedName name="_xlnm.Print_Titles" localSheetId="0">'Phu luc 2 Tong nguon'!$6:$7</definedName>
  </definedNames>
  <calcPr calcId="162913"/>
</workbook>
</file>

<file path=xl/calcChain.xml><?xml version="1.0" encoding="utf-8"?>
<calcChain xmlns="http://schemas.openxmlformats.org/spreadsheetml/2006/main">
  <c r="A4" i="2" l="1"/>
  <c r="A4" i="10" s="1"/>
  <c r="A4" i="7" s="1"/>
  <c r="C17" i="5" l="1"/>
  <c r="C18" i="5"/>
  <c r="C19" i="5"/>
  <c r="C20" i="5"/>
  <c r="D22" i="5"/>
  <c r="C22" i="5" s="1"/>
  <c r="D17" i="5"/>
  <c r="D19" i="5"/>
  <c r="D18" i="5"/>
  <c r="D20" i="5"/>
  <c r="E11" i="2" l="1"/>
  <c r="F13" i="2"/>
  <c r="D13" i="2" s="1"/>
  <c r="C13" i="2" s="1"/>
  <c r="F12" i="2"/>
  <c r="E12" i="2"/>
  <c r="F11" i="2"/>
  <c r="G10" i="2"/>
  <c r="K10" i="2"/>
  <c r="L10" i="2"/>
  <c r="M10" i="2"/>
  <c r="J13" i="2"/>
  <c r="I13" i="2" s="1"/>
  <c r="J12" i="2"/>
  <c r="I12" i="2" s="1"/>
  <c r="J11" i="2"/>
  <c r="D11" i="2"/>
  <c r="I11" i="2" l="1"/>
  <c r="J10" i="2"/>
  <c r="F10" i="2"/>
  <c r="I10" i="2"/>
  <c r="D12" i="2"/>
  <c r="C12" i="2" s="1"/>
  <c r="E10" i="2"/>
  <c r="D12" i="5" s="1"/>
  <c r="C11" i="2"/>
  <c r="D20" i="10"/>
  <c r="D10" i="5" l="1"/>
  <c r="C12" i="5"/>
  <c r="D10" i="2"/>
  <c r="C10" i="2"/>
  <c r="O10" i="2" s="1"/>
  <c r="E20" i="10"/>
  <c r="C20" i="10" s="1"/>
  <c r="H25" i="10"/>
  <c r="H19" i="10"/>
  <c r="C25" i="10"/>
  <c r="C16" i="10"/>
  <c r="C15" i="10"/>
  <c r="D21" i="10"/>
  <c r="E21" i="10" s="1"/>
  <c r="C21" i="10" s="1"/>
  <c r="C19" i="10"/>
  <c r="E19" i="10"/>
  <c r="D9" i="5" l="1"/>
  <c r="C10" i="5"/>
  <c r="E25" i="10"/>
  <c r="D11" i="10"/>
  <c r="E11" i="10"/>
  <c r="H11" i="10"/>
  <c r="C11" i="10"/>
  <c r="D8" i="5" l="1"/>
  <c r="C8" i="5" s="1"/>
  <c r="C9" i="5"/>
  <c r="C11" i="7"/>
  <c r="C10" i="7"/>
  <c r="C9" i="7" s="1"/>
  <c r="D9" i="7"/>
</calcChain>
</file>

<file path=xl/comments1.xml><?xml version="1.0" encoding="utf-8"?>
<comments xmlns="http://schemas.openxmlformats.org/spreadsheetml/2006/main">
  <authors>
    <author>DAT HONG COMPUTER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Tỉnh BS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Dự phòng huyện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 xml:space="preserve">Tiết kiệm chi TX 6 tháng cuối năm 2020, 2021 + giảm DT chi TX các nhiệm vụ chưa cần thiết, dự kiến không sử dụng hết năm 2021 theo chỉ đạo của tỉnh
</t>
        </r>
      </text>
    </comment>
  </commentList>
</comments>
</file>

<file path=xl/comments2.xml><?xml version="1.0" encoding="utf-8"?>
<comments xmlns="http://schemas.openxmlformats.org/spreadsheetml/2006/main">
  <authors>
    <author>DAT HONG COMPUTER</author>
  </authors>
  <commentList>
    <comment ref="E15" authorId="0" shapeId="0">
      <text>
        <r>
          <rPr>
            <b/>
            <sz val="9"/>
            <color indexed="81"/>
            <rFont val="Tahoma"/>
            <charset val="163"/>
          </rPr>
          <t>phòng y tế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PHÒNG Y TẾ + TT Y TẾ</t>
        </r>
      </text>
    </comment>
    <comment ref="E16" authorId="0" shapeId="0">
      <text>
        <r>
          <rPr>
            <b/>
            <sz val="9"/>
            <color indexed="81"/>
            <rFont val="Tahoma"/>
            <charset val="163"/>
          </rPr>
          <t>Ban QLDA và BCHQS</t>
        </r>
        <r>
          <rPr>
            <sz val="9"/>
            <color indexed="81"/>
            <rFont val="Tahoma"/>
            <charset val="163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charset val="163"/>
          </rPr>
          <t>tiền ăn + vật dụng thiết yếu của người phải cách ly y tế</t>
        </r>
      </text>
    </comment>
    <comment ref="H19" authorId="0" shapeId="0">
      <text>
        <r>
          <rPr>
            <b/>
            <sz val="9"/>
            <color indexed="81"/>
            <rFont val="Tahoma"/>
            <charset val="163"/>
          </rPr>
          <t>HT tiền ăn cho người phải cách ly y tế tập trung không có khả năng chi trả + người phải điều trị nhiễm Covid-19 tại TTYT</t>
        </r>
        <r>
          <rPr>
            <sz val="9"/>
            <color indexed="81"/>
            <rFont val="Tahoma"/>
            <charset val="163"/>
          </rPr>
          <t xml:space="preserve">
</t>
        </r>
      </text>
    </comment>
    <comment ref="E21" authorId="0" shapeId="0">
      <text>
        <r>
          <rPr>
            <b/>
            <sz val="9"/>
            <color indexed="81"/>
            <rFont val="Tahoma"/>
            <charset val="163"/>
          </rPr>
          <t>hộ nghèo, HCN, hộ KD, … theo NQ 42,154,68,126</t>
        </r>
      </text>
    </comment>
    <comment ref="H25" authorId="0" shapeId="0">
      <text>
        <r>
          <rPr>
            <b/>
            <sz val="9"/>
            <color indexed="81"/>
            <rFont val="Tahoma"/>
            <charset val="163"/>
          </rPr>
          <t>HT tập thể, cá nhân đi hỗ trợ HCM phòng chống dịch, chốt tỉnh thành lập</t>
        </r>
        <r>
          <rPr>
            <sz val="9"/>
            <color indexed="81"/>
            <rFont val="Tahoma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<sst xmlns="http://schemas.openxmlformats.org/spreadsheetml/2006/main" count="201" uniqueCount="139">
  <si>
    <t>GIAI ĐOẠN 2020-2022</t>
  </si>
  <si>
    <t xml:space="preserve">Tài chính công đoàn </t>
  </si>
  <si>
    <t>Nguồn huy động từ các tổ chức, cá nhân khác</t>
  </si>
  <si>
    <t>NGUỒN HUY ĐỘNG CỦA CÁC ĐƠN VỊ KHÁC</t>
  </si>
  <si>
    <t>Bộ A</t>
  </si>
  <si>
    <t xml:space="preserve">Địa  phương  </t>
  </si>
  <si>
    <t>Tỉnh A</t>
  </si>
  <si>
    <t>Tỉnh B</t>
  </si>
  <si>
    <r>
      <rPr>
        <b/>
        <sz val="10"/>
        <rFont val="Times New Roman"/>
        <family val="1"/>
      </rPr>
      <t>STT</t>
    </r>
  </si>
  <si>
    <r>
      <rPr>
        <b/>
        <sz val="10"/>
        <rFont val="Times New Roman"/>
        <family val="1"/>
      </rPr>
      <t>Đơn vị</t>
    </r>
  </si>
  <si>
    <r>
      <rPr>
        <b/>
        <sz val="10"/>
        <rFont val="Times New Roman"/>
        <family val="1"/>
      </rPr>
      <t>Kinh phí còn dư</t>
    </r>
  </si>
  <si>
    <r>
      <rPr>
        <b/>
        <sz val="10"/>
        <rFont val="Times New Roman"/>
        <family val="1"/>
      </rPr>
      <t>Trong đó</t>
    </r>
  </si>
  <si>
    <r>
      <rPr>
        <b/>
        <sz val="10"/>
        <rFont val="Times New Roman"/>
        <family val="1"/>
      </rPr>
      <t>Tổng cộng</t>
    </r>
  </si>
  <si>
    <r>
      <rPr>
        <b/>
        <sz val="10"/>
        <rFont val="Times New Roman"/>
        <family val="1"/>
      </rPr>
      <t>Nguồn huy động, nguồn khác</t>
    </r>
  </si>
  <si>
    <r>
      <rPr>
        <b/>
        <sz val="10"/>
        <rFont val="Times New Roman"/>
        <family val="1"/>
      </rPr>
      <t>KP chuyển năm sau</t>
    </r>
  </si>
  <si>
    <r>
      <rPr>
        <b/>
        <sz val="10"/>
        <rFont val="Times New Roman"/>
        <family val="1"/>
      </rPr>
      <t>Kinh phí bị hủy</t>
    </r>
  </si>
  <si>
    <r>
      <rPr>
        <b/>
        <sz val="10"/>
        <rFont val="Times New Roman"/>
        <family val="1"/>
      </rPr>
      <t>Tổng NSNN</t>
    </r>
  </si>
  <si>
    <r>
      <rPr>
        <b/>
        <sz val="10"/>
        <rFont val="Times New Roman"/>
        <family val="1"/>
      </rPr>
      <t>NSTW</t>
    </r>
  </si>
  <si>
    <r>
      <rPr>
        <b/>
        <sz val="10"/>
        <rFont val="Times New Roman"/>
        <family val="1"/>
      </rPr>
      <t>NSĐP</t>
    </r>
  </si>
  <si>
    <r>
      <rPr>
        <b/>
        <sz val="10"/>
        <rFont val="Times New Roman"/>
        <family val="1"/>
      </rPr>
      <t>Tiền</t>
    </r>
  </si>
  <si>
    <r>
      <rPr>
        <b/>
        <sz val="10"/>
        <rFont val="Times New Roman"/>
        <family val="1"/>
      </rPr>
      <t>Hiện vật quy đổi tương đương tiền</t>
    </r>
  </si>
  <si>
    <r>
      <rPr>
        <sz val="10"/>
        <rFont val="Times New Roman"/>
        <family val="1"/>
      </rPr>
      <t>Năm 2020</t>
    </r>
  </si>
  <si>
    <r>
      <rPr>
        <sz val="10"/>
        <rFont val="Times New Roman"/>
        <family val="1"/>
      </rPr>
      <t>Năm 2021</t>
    </r>
  </si>
  <si>
    <r>
      <rPr>
        <sz val="10"/>
        <rFont val="Times New Roman"/>
        <family val="1"/>
      </rPr>
      <t>Năm 2022</t>
    </r>
    <r>
      <rPr>
        <sz val="11"/>
        <color theme="1"/>
        <rFont val="Calibri"/>
        <family val="2"/>
        <charset val="163"/>
        <scheme val="minor"/>
      </rPr>
      <t/>
    </r>
  </si>
  <si>
    <t>Đơn vị: triệu đồng</t>
  </si>
  <si>
    <t>Nguồn NSNN</t>
  </si>
  <si>
    <t>Nội dung</t>
  </si>
  <si>
    <t>V</t>
  </si>
  <si>
    <t>VI</t>
  </si>
  <si>
    <t>Tổng</t>
  </si>
  <si>
    <t>I</t>
  </si>
  <si>
    <t>II</t>
  </si>
  <si>
    <t>III</t>
  </si>
  <si>
    <t>IV</t>
  </si>
  <si>
    <t>VIỆN TRỢ NƯỚC NGOÀI</t>
  </si>
  <si>
    <t>Chính sách hỗ trợ từ lĩnh vực hải quan</t>
  </si>
  <si>
    <t>CHÍNH SÁCH HỖ TRỢ CỦA BHXH</t>
  </si>
  <si>
    <t>NSTW (Tổng nguồn huy động gồm Dự toán NSTW;    Dự     phòng     NSTW; Nguồn tăng thu tiết  kiệm  chi   và KP  năm  trước  chuyển  sang...)</t>
  </si>
  <si>
    <t>Nguồn huy động, nguồn khác</t>
  </si>
  <si>
    <t>Tổng cộng</t>
  </si>
  <si>
    <t>Tên đơn vị</t>
  </si>
  <si>
    <t>Gạo (kg)</t>
  </si>
  <si>
    <t>Khác</t>
  </si>
  <si>
    <t>STT</t>
  </si>
  <si>
    <t>Hiện vật quy đổi tương đương tiền</t>
  </si>
  <si>
    <t>Nguồn lực huy động</t>
  </si>
  <si>
    <t>Tổng nguồn lực bằng tiền, tương đương tiền</t>
  </si>
  <si>
    <t>…</t>
  </si>
  <si>
    <t>Các cơ quan trung ương</t>
  </si>
  <si>
    <t>Kinh phí còn dư</t>
  </si>
  <si>
    <t>Kinh phí sửa chữa cơ sở vật chất, mua sắm trang thiết bị y tế</t>
  </si>
  <si>
    <t>Kinh phí cấp cho điều trị Covid-19 (Trung tâm HSTC điều trị Covid, Bệnh viện,...)</t>
  </si>
  <si>
    <t xml:space="preserve">Kinh phí cấp để xét nghiệm </t>
  </si>
  <si>
    <t>Kinh phí thực hiện cách ly y tế tập trung</t>
  </si>
  <si>
    <t>Kinh phí chi chế độ, phụ cấp cho cán bộ tham gia phòng, chống dịch</t>
  </si>
  <si>
    <t>Kinh phí hỗ trợ người lao động gặp khó khăn</t>
  </si>
  <si>
    <t>Kinh phí hỗ trợ người sử dụng lao động gặp khó khăn</t>
  </si>
  <si>
    <t>Kinh phí hỗ trợ nghiên cứu thử nghiệm lâm sàng vắc xin phòng Covid-19</t>
  </si>
  <si>
    <t>Kinh phí cho công tác truyền thông, công nghệ phòng, chống dịch</t>
  </si>
  <si>
    <t>NSĐP</t>
  </si>
  <si>
    <t>Nguồn vốn NSNN</t>
  </si>
  <si>
    <t>Viện trợ ngoài nước</t>
  </si>
  <si>
    <t>Quỹ Vắc xin</t>
  </si>
  <si>
    <t xml:space="preserve">Kinh phí đã thực hiện </t>
  </si>
  <si>
    <t>Trong đó</t>
  </si>
  <si>
    <t xml:space="preserve">Kinh phí thực hiện </t>
  </si>
  <si>
    <t>Kinh phí mua thuốc, vật tư, hóa chất, kit thử, TTB, phương tiện PCD</t>
  </si>
  <si>
    <t xml:space="preserve">Nguồn xã hội hóa </t>
  </si>
  <si>
    <t>NSTW</t>
  </si>
  <si>
    <t xml:space="preserve"> -</t>
  </si>
  <si>
    <t>Bộ B…</t>
  </si>
  <si>
    <t>….</t>
  </si>
  <si>
    <t>ỦY BAN TRUNG ƯƠNG MTTQVN</t>
  </si>
  <si>
    <t>HỖ TRỢ DỊCH VỤ VIỄN THÔNG</t>
  </si>
  <si>
    <t>Xe cứu thương</t>
  </si>
  <si>
    <t>Máy thở</t>
  </si>
  <si>
    <t>Xe xét nghiệm lưu động (chiếc)</t>
  </si>
  <si>
    <t>Kit test xét nghiệm (bộ)</t>
  </si>
  <si>
    <t>Thuốc</t>
  </si>
  <si>
    <t>Khẩu trang (chiếc)</t>
  </si>
  <si>
    <t>Quần áo bảo hộ (bộ)</t>
  </si>
  <si>
    <t>Dung dịch sát khuẩn (chai)</t>
  </si>
  <si>
    <t>Phụ lục số 02</t>
  </si>
  <si>
    <t>Phụ lục số 2.1</t>
  </si>
  <si>
    <t>Phụ lục số 2.2</t>
  </si>
  <si>
    <t>Phụ lục số 2.4</t>
  </si>
  <si>
    <t>VII</t>
  </si>
  <si>
    <t>TỔNG HỢP KINH PHÍ PHỤC VỤ CÔNG TÁC PHÒNG, CHỐNG DỊCH COVID-19</t>
  </si>
  <si>
    <t>Từ nguồn dự toán ngân sách</t>
  </si>
  <si>
    <t>Từ nguồn dự phòng</t>
  </si>
  <si>
    <t>KP năm trước chuyển sang</t>
  </si>
  <si>
    <t>Từ nguồn tăng thu, tiết kiệm chi</t>
  </si>
  <si>
    <t>Giãn, hoãn, giảm thuế thu nhập DN</t>
  </si>
  <si>
    <t>Giảm thuế VAT</t>
  </si>
  <si>
    <t>Giãn, hoãn, giảm thuế thu nhập cá nhân</t>
  </si>
  <si>
    <t>THỰC HIỆN CÁC CHÍNH SÁCH MIỄN, GIẢM</t>
  </si>
  <si>
    <t>Giãn, hoãn nộp bảo hiểm xã hội</t>
  </si>
  <si>
    <t>Giãn, hoãn tiền sử dụng đất</t>
  </si>
  <si>
    <t>Nguồn từ các Quỹ Tài chính nhà nước ngoài ngân sách</t>
  </si>
  <si>
    <t>Giảm tiền điện</t>
  </si>
  <si>
    <t>Cung cấp tín dụng để trả lương</t>
  </si>
  <si>
    <t>Giãn, hoãn, giữ nguyên nhóm nợ</t>
  </si>
  <si>
    <t>Cho vay với lãi suất ưu đãi</t>
  </si>
  <si>
    <t>Hỗ trợ người lao động từ Quỹ Bảo hiểm thất nghiệp</t>
  </si>
  <si>
    <t xml:space="preserve">Hỗ trợ người sử dụng lao động tạm dừng đóng bảo hiểm thất nghiệp </t>
  </si>
  <si>
    <t>CÁC CHÍNH SÁCH HỖ TRỢ KHÁC</t>
  </si>
  <si>
    <t>VIII</t>
  </si>
  <si>
    <t>IX</t>
  </si>
  <si>
    <t>X</t>
  </si>
  <si>
    <t>XI</t>
  </si>
  <si>
    <t>XII</t>
  </si>
  <si>
    <t>QUỸ VẮC XIN PHÒNG DỊCH</t>
  </si>
  <si>
    <t>KP mua vắc-xin</t>
  </si>
  <si>
    <t>KP nghiên cứu, thử nghiệm, ứng dụng vắc-xin</t>
  </si>
  <si>
    <t>CÁC TỔ CHỨC ĐOÀN THỂ TRUNG ƯƠNG</t>
  </si>
  <si>
    <t>XIII</t>
  </si>
  <si>
    <t xml:space="preserve">Tổng cộng </t>
  </si>
  <si>
    <t>KINH PHÍ PHỤC VỤ CÔNG TÁC PHÒNG, CHỐNG DỊCH COVID-19 TỪ NGUỒN NSNN GIAI ĐOẠN 2020-2022</t>
  </si>
  <si>
    <t>Kinh phí mua, nhập khẩu, nghiên cứu, sản xuất vắc-xin</t>
  </si>
  <si>
    <t>PHÂN BỔ, SỬ DỤNG KINH PHÍ PHỤC VỤ CÔNG TÁC PHÒNG, CHỐNG DỊCH COVID-19</t>
  </si>
  <si>
    <t>KẾT QUẢ HUY ĐỘNG, PHÂN BỔ NGUỒN XÃ HỘI HÓA BẰNG TIỀN, TƯƠNG ĐƯƠNG TIỀN VÀ HIỆN VẬT 
PHỤC VỤ PHÒNG, CHỐNG DỊCH COVID-19</t>
  </si>
  <si>
    <t>CÁC CHÍNH SÁCH TÍN DỤNG, TIỀN TỆ</t>
  </si>
  <si>
    <t>Hiện vật không quy đổi thành tiền được tiếp nhận</t>
  </si>
  <si>
    <t>Năm 2020</t>
  </si>
  <si>
    <t>Năm 2021</t>
  </si>
  <si>
    <r>
      <rPr>
        <b/>
        <sz val="11"/>
        <color rgb="FF000000"/>
        <rFont val="Times New Roman"/>
        <family val="1"/>
      </rPr>
      <t xml:space="preserve"> * Ghi chú:</t>
    </r>
    <r>
      <rPr>
        <sz val="11"/>
        <color rgb="FF000000"/>
        <rFont val="Times New Roman"/>
        <family val="1"/>
        <charset val="163"/>
      </rPr>
      <t xml:space="preserve"> Không bao gồm kinh phí huy động từ MTTQ huyện chuyển MTTQ tỉnh theo Công văn số 132/MTTQ-BTT, ngày 19/5/2021 về thực hiện lời kêu họi của Ban Thường trực Ủy ban MTTQ Việt Nam tỉnh về ủng hộ, phòng, chống Covid-19 </t>
    </r>
  </si>
  <si>
    <t>ĐVT: triệu đồng</t>
  </si>
  <si>
    <t xml:space="preserve">                                     Nguồn kinh phí 
Nội dung chi</t>
  </si>
  <si>
    <t>Nguồn lực thực hiện</t>
  </si>
  <si>
    <t>Nguồn lực còn dư</t>
  </si>
  <si>
    <t>Tiền</t>
  </si>
  <si>
    <t>Bổ sung KP cho các bộ ngành</t>
  </si>
  <si>
    <t>Hỗ trợ KP địa phương</t>
  </si>
  <si>
    <t>TỔNG LĐLĐ</t>
  </si>
  <si>
    <t>MTTQ HUYỆN TUẦN GIÁO</t>
  </si>
  <si>
    <t>TỔNG CỘNG</t>
  </si>
  <si>
    <r>
      <rPr>
        <b/>
        <sz val="11"/>
        <color rgb="FF000000"/>
        <rFont val="Times New Roman"/>
        <family val="1"/>
      </rPr>
      <t xml:space="preserve"> * Ghi chú:</t>
    </r>
    <r>
      <rPr>
        <sz val="11"/>
        <color rgb="FF000000"/>
        <rFont val="Times New Roman"/>
        <family val="1"/>
        <charset val="163"/>
      </rPr>
      <t xml:space="preserve"> Kinh phí phục vụ công tác phòng, chống dịch Covid-19 từ nguồn NSNN không bao gồm kinh phí của Trung tâm y tế huyện</t>
    </r>
  </si>
  <si>
    <t>Tiền (triệu đồng)</t>
  </si>
  <si>
    <t>(Kèm theo Báo cáo số            / BC-UBND ngày 21/11/2022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</si>
</sst>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.5"/>
      <name val="Times New Roman"/>
      <family val="1"/>
    </font>
    <font>
      <b/>
      <sz val="10"/>
      <name val="Times New Roman"/>
      <family val="1"/>
      <charset val="163"/>
    </font>
    <font>
      <b/>
      <sz val="10"/>
      <name val="Times New Roman"/>
      <family val="1"/>
    </font>
    <font>
      <sz val="10"/>
      <color rgb="FF000000"/>
      <name val="Times New Roman"/>
      <family val="1"/>
      <charset val="163"/>
    </font>
    <font>
      <b/>
      <i/>
      <sz val="10"/>
      <color rgb="FF000000"/>
      <name val="Times New Roman"/>
      <family val="2"/>
    </font>
    <font>
      <b/>
      <i/>
      <sz val="10"/>
      <name val="Times New Roman"/>
      <family val="1"/>
    </font>
    <font>
      <sz val="10"/>
      <name val="Times New Roman"/>
      <family val="1"/>
      <charset val="163"/>
    </font>
    <font>
      <sz val="10"/>
      <name val="Times New Roman"/>
      <family val="1"/>
    </font>
    <font>
      <sz val="10"/>
      <color rgb="FF000000"/>
      <name val="Times New Roman"/>
      <family val="2"/>
    </font>
    <font>
      <b/>
      <sz val="11"/>
      <name val="Times New Roman"/>
      <family val="1"/>
      <charset val="163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1"/>
      <name val="Times New Roman"/>
      <family val="1"/>
    </font>
    <font>
      <sz val="11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sz val="11"/>
      <name val="Times New Roman"/>
      <family val="1"/>
      <charset val="163"/>
    </font>
    <font>
      <sz val="14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9"/>
      <color indexed="81"/>
      <name val="Tahoma"/>
      <charset val="163"/>
    </font>
    <font>
      <b/>
      <sz val="9"/>
      <color indexed="81"/>
      <name val="Tahoma"/>
      <charset val="163"/>
    </font>
    <font>
      <sz val="14"/>
      <name val="Times New Roman"/>
      <family val="1"/>
      <charset val="163"/>
    </font>
    <font>
      <b/>
      <sz val="15"/>
      <name val="Times New Roman"/>
      <family val="1"/>
      <charset val="163"/>
    </font>
    <font>
      <i/>
      <sz val="11"/>
      <name val="Times New Roman"/>
      <family val="1"/>
      <charset val="163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Tahoma"/>
      <family val="2"/>
    </font>
    <font>
      <i/>
      <sz val="10.5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14" fillId="0" borderId="0"/>
    <xf numFmtId="0" fontId="2" fillId="0" borderId="0"/>
    <xf numFmtId="0" fontId="2" fillId="0" borderId="0"/>
  </cellStyleXfs>
  <cellXfs count="147">
    <xf numFmtId="0" fontId="0" fillId="0" borderId="0" xfId="0" applyFill="1" applyBorder="1" applyAlignment="1">
      <alignment horizontal="left" vertical="top"/>
    </xf>
    <xf numFmtId="0" fontId="6" fillId="0" borderId="0" xfId="1" applyFill="1" applyBorder="1" applyAlignment="1">
      <alignment horizontal="left" vertical="top"/>
    </xf>
    <xf numFmtId="0" fontId="15" fillId="2" borderId="0" xfId="3" applyFont="1" applyFill="1"/>
    <xf numFmtId="0" fontId="16" fillId="2" borderId="7" xfId="3" applyFont="1" applyFill="1" applyBorder="1" applyAlignment="1">
      <alignment horizontal="center" vertical="center" wrapText="1"/>
    </xf>
    <xf numFmtId="0" fontId="16" fillId="2" borderId="7" xfId="3" applyFont="1" applyFill="1" applyBorder="1"/>
    <xf numFmtId="0" fontId="17" fillId="2" borderId="7" xfId="3" applyFont="1" applyFill="1" applyBorder="1"/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2" borderId="7" xfId="3" applyFont="1" applyFill="1" applyBorder="1" applyAlignment="1">
      <alignment horizontal="left" vertical="center" wrapText="1"/>
    </xf>
    <xf numFmtId="0" fontId="16" fillId="2" borderId="7" xfId="3" applyFont="1" applyFill="1" applyBorder="1" applyAlignment="1">
      <alignment vertical="center"/>
    </xf>
    <xf numFmtId="0" fontId="15" fillId="2" borderId="0" xfId="3" applyFont="1" applyFill="1" applyAlignment="1">
      <alignment vertical="center"/>
    </xf>
    <xf numFmtId="0" fontId="16" fillId="2" borderId="7" xfId="3" applyFont="1" applyFill="1" applyBorder="1" applyAlignment="1">
      <alignment horizontal="center"/>
    </xf>
    <xf numFmtId="0" fontId="19" fillId="0" borderId="0" xfId="1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top" wrapText="1"/>
    </xf>
    <xf numFmtId="0" fontId="28" fillId="2" borderId="0" xfId="3" applyFont="1" applyFill="1"/>
    <xf numFmtId="0" fontId="29" fillId="2" borderId="0" xfId="3" applyFont="1" applyFill="1" applyAlignment="1">
      <alignment horizontal="center"/>
    </xf>
    <xf numFmtId="0" fontId="30" fillId="2" borderId="0" xfId="3" applyFont="1" applyFill="1" applyAlignment="1">
      <alignment horizontal="center"/>
    </xf>
    <xf numFmtId="0" fontId="9" fillId="2" borderId="0" xfId="3" applyFont="1" applyFill="1"/>
    <xf numFmtId="0" fontId="4" fillId="2" borderId="11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164" fontId="4" fillId="2" borderId="7" xfId="3" applyNumberFormat="1" applyFont="1" applyFill="1" applyBorder="1" applyAlignment="1">
      <alignment vertical="center" wrapText="1"/>
    </xf>
    <xf numFmtId="164" fontId="4" fillId="2" borderId="7" xfId="3" applyNumberFormat="1" applyFont="1" applyFill="1" applyBorder="1" applyAlignment="1">
      <alignment horizontal="right" vertical="center" wrapText="1"/>
    </xf>
    <xf numFmtId="0" fontId="4" fillId="2" borderId="0" xfId="3" applyFont="1" applyFill="1"/>
    <xf numFmtId="0" fontId="4" fillId="0" borderId="1" xfId="0" applyFont="1" applyFill="1" applyBorder="1" applyAlignment="1">
      <alignment horizontal="left" vertical="top" wrapText="1"/>
    </xf>
    <xf numFmtId="164" fontId="4" fillId="2" borderId="7" xfId="3" applyNumberFormat="1" applyFont="1" applyFill="1" applyBorder="1" applyAlignment="1">
      <alignment horizontal="center" vertical="center" wrapText="1"/>
    </xf>
    <xf numFmtId="164" fontId="4" fillId="2" borderId="7" xfId="3" applyNumberFormat="1" applyFont="1" applyFill="1" applyBorder="1"/>
    <xf numFmtId="0" fontId="4" fillId="0" borderId="0" xfId="0" applyFont="1" applyFill="1" applyBorder="1" applyAlignment="1">
      <alignment horizontal="left" vertical="top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justify" vertical="center" wrapText="1"/>
    </xf>
    <xf numFmtId="164" fontId="9" fillId="2" borderId="7" xfId="3" applyNumberFormat="1" applyFont="1" applyFill="1" applyBorder="1" applyAlignment="1">
      <alignment vertical="center" wrapText="1"/>
    </xf>
    <xf numFmtId="164" fontId="9" fillId="2" borderId="7" xfId="3" applyNumberFormat="1" applyFont="1" applyFill="1" applyBorder="1" applyAlignment="1">
      <alignment horizontal="justify" vertical="center" wrapText="1"/>
    </xf>
    <xf numFmtId="164" fontId="9" fillId="2" borderId="7" xfId="3" applyNumberFormat="1" applyFont="1" applyFill="1" applyBorder="1"/>
    <xf numFmtId="164" fontId="9" fillId="2" borderId="7" xfId="3" applyNumberFormat="1" applyFont="1" applyFill="1" applyBorder="1" applyAlignment="1">
      <alignment vertical="center"/>
    </xf>
    <xf numFmtId="0" fontId="9" fillId="2" borderId="0" xfId="3" applyFont="1" applyFill="1" applyAlignment="1">
      <alignment vertical="center"/>
    </xf>
    <xf numFmtId="0" fontId="9" fillId="2" borderId="7" xfId="3" applyFont="1" applyFill="1" applyBorder="1" applyAlignment="1">
      <alignment horizontal="left" vertical="center" wrapText="1"/>
    </xf>
    <xf numFmtId="164" fontId="9" fillId="0" borderId="7" xfId="3" applyNumberFormat="1" applyFont="1" applyFill="1" applyBorder="1" applyAlignment="1">
      <alignment vertical="center" wrapText="1"/>
    </xf>
    <xf numFmtId="164" fontId="9" fillId="2" borderId="7" xfId="3" applyNumberFormat="1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top" shrinkToFit="1"/>
    </xf>
    <xf numFmtId="0" fontId="24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164" fontId="11" fillId="0" borderId="7" xfId="0" applyNumberFormat="1" applyFont="1" applyFill="1" applyBorder="1" applyAlignment="1">
      <alignment horizontal="right" vertical="center" shrinkToFit="1"/>
    </xf>
    <xf numFmtId="3" fontId="11" fillId="0" borderId="7" xfId="0" applyNumberFormat="1" applyFont="1" applyFill="1" applyBorder="1" applyAlignment="1">
      <alignment horizontal="right" vertical="center" shrinkToFit="1"/>
    </xf>
    <xf numFmtId="37" fontId="11" fillId="0" borderId="7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wrapText="1"/>
    </xf>
    <xf numFmtId="164" fontId="7" fillId="0" borderId="7" xfId="0" applyNumberFormat="1" applyFont="1" applyFill="1" applyBorder="1" applyAlignment="1">
      <alignment horizontal="right" vertical="center" shrinkToFit="1"/>
    </xf>
    <xf numFmtId="0" fontId="32" fillId="0" borderId="0" xfId="0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horizontal="right" vertical="center" wrapText="1"/>
    </xf>
    <xf numFmtId="164" fontId="24" fillId="0" borderId="7" xfId="0" applyNumberFormat="1" applyFont="1" applyFill="1" applyBorder="1" applyAlignment="1">
      <alignment horizontal="right" vertical="center" shrinkToFit="1"/>
    </xf>
    <xf numFmtId="164" fontId="24" fillId="0" borderId="7" xfId="0" applyNumberFormat="1" applyFont="1" applyFill="1" applyBorder="1" applyAlignment="1">
      <alignment horizontal="center" vertical="center" wrapText="1" shrinkToFit="1"/>
    </xf>
    <xf numFmtId="164" fontId="23" fillId="0" borderId="7" xfId="0" applyNumberFormat="1" applyFont="1" applyFill="1" applyBorder="1" applyAlignment="1">
      <alignment horizontal="center" vertical="center" wrapText="1" shrinkToFit="1"/>
    </xf>
    <xf numFmtId="1" fontId="24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164" fontId="23" fillId="0" borderId="7" xfId="0" applyNumberFormat="1" applyFont="1" applyFill="1" applyBorder="1" applyAlignment="1">
      <alignment horizontal="right" vertical="center" wrapText="1" shrinkToFit="1"/>
    </xf>
    <xf numFmtId="164" fontId="24" fillId="0" borderId="7" xfId="0" applyNumberFormat="1" applyFont="1" applyFill="1" applyBorder="1" applyAlignment="1">
      <alignment horizontal="right" vertical="center" wrapText="1" shrinkToFit="1"/>
    </xf>
    <xf numFmtId="0" fontId="3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164" fontId="24" fillId="3" borderId="7" xfId="0" applyNumberFormat="1" applyFont="1" applyFill="1" applyBorder="1" applyAlignment="1">
      <alignment horizontal="right" vertical="center" shrinkToFit="1"/>
    </xf>
    <xf numFmtId="0" fontId="24" fillId="3" borderId="0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/>
    </xf>
    <xf numFmtId="1" fontId="24" fillId="3" borderId="1" xfId="0" applyNumberFormat="1" applyFont="1" applyFill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left" vertical="center" wrapText="1"/>
    </xf>
    <xf numFmtId="164" fontId="23" fillId="3" borderId="7" xfId="0" applyNumberFormat="1" applyFont="1" applyFill="1" applyBorder="1" applyAlignment="1">
      <alignment horizontal="right" vertical="center" wrapText="1" shrinkToFit="1"/>
    </xf>
    <xf numFmtId="164" fontId="24" fillId="3" borderId="7" xfId="0" applyNumberFormat="1" applyFont="1" applyFill="1" applyBorder="1" applyAlignment="1">
      <alignment horizontal="right" vertical="center" wrapText="1" shrinkToFit="1"/>
    </xf>
    <xf numFmtId="164" fontId="24" fillId="3" borderId="7" xfId="0" applyNumberFormat="1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right" vertical="center" wrapText="1"/>
    </xf>
    <xf numFmtId="3" fontId="20" fillId="0" borderId="1" xfId="1" applyNumberFormat="1" applyFont="1" applyFill="1" applyBorder="1" applyAlignment="1">
      <alignment horizontal="left" vertical="center" shrinkToFit="1"/>
    </xf>
    <xf numFmtId="0" fontId="19" fillId="0" borderId="0" xfId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 wrapText="1"/>
    </xf>
    <xf numFmtId="3" fontId="19" fillId="0" borderId="1" xfId="1" applyNumberFormat="1" applyFont="1" applyFill="1" applyBorder="1" applyAlignment="1">
      <alignment horizontal="right" vertical="center" shrinkToFit="1"/>
    </xf>
    <xf numFmtId="3" fontId="20" fillId="0" borderId="1" xfId="1" applyNumberFormat="1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right" indent="1"/>
    </xf>
    <xf numFmtId="0" fontId="4" fillId="2" borderId="20" xfId="3" applyFont="1" applyFill="1" applyBorder="1" applyAlignment="1">
      <alignment horizontal="left" vertical="top" wrapText="1"/>
    </xf>
    <xf numFmtId="0" fontId="4" fillId="2" borderId="21" xfId="3" applyFont="1" applyFill="1" applyBorder="1" applyAlignment="1">
      <alignment horizontal="left" vertical="top" wrapText="1"/>
    </xf>
    <xf numFmtId="0" fontId="4" fillId="2" borderId="22" xfId="3" applyFont="1" applyFill="1" applyBorder="1" applyAlignment="1">
      <alignment horizontal="left" vertical="top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/>
    </xf>
    <xf numFmtId="0" fontId="4" fillId="2" borderId="14" xfId="3" applyFont="1" applyFill="1" applyBorder="1" applyAlignment="1">
      <alignment horizontal="center"/>
    </xf>
    <xf numFmtId="0" fontId="4" fillId="2" borderId="9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15" fillId="2" borderId="0" xfId="3" applyFont="1" applyFill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center"/>
    </xf>
    <xf numFmtId="0" fontId="24" fillId="0" borderId="23" xfId="1" applyFont="1" applyFill="1" applyBorder="1" applyAlignment="1">
      <alignment horizontal="left" wrapText="1"/>
    </xf>
    <xf numFmtId="0" fontId="19" fillId="0" borderId="23" xfId="1" applyFont="1" applyFill="1" applyBorder="1" applyAlignment="1">
      <alignment horizontal="left" wrapText="1"/>
    </xf>
    <xf numFmtId="0" fontId="38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right" vertical="top" wrapText="1"/>
    </xf>
    <xf numFmtId="0" fontId="12" fillId="0" borderId="0" xfId="1" applyFont="1" applyFill="1" applyBorder="1" applyAlignment="1">
      <alignment horizontal="right" vertical="top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 3" xfId="4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1"/>
  <sheetViews>
    <sheetView view="pageBreakPreview" zoomScale="60" zoomScaleNormal="85" workbookViewId="0">
      <selection activeCell="A69" sqref="A1:K69"/>
    </sheetView>
  </sheetViews>
  <sheetFormatPr defaultRowHeight="12.75" x14ac:dyDescent="0.2"/>
  <cols>
    <col min="1" max="1" width="6.5" customWidth="1"/>
    <col min="2" max="2" width="52.1640625" customWidth="1"/>
    <col min="3" max="4" width="13.6640625" customWidth="1"/>
    <col min="5" max="5" width="13.33203125" customWidth="1"/>
    <col min="6" max="7" width="14" customWidth="1"/>
    <col min="8" max="8" width="13.33203125" customWidth="1"/>
    <col min="9" max="10" width="9.6640625" customWidth="1"/>
    <col min="11" max="11" width="13.33203125" customWidth="1"/>
  </cols>
  <sheetData>
    <row r="1" spans="1:11" ht="18.75" customHeight="1" x14ac:dyDescent="0.2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s="43" customFormat="1" ht="21" customHeight="1" x14ac:dyDescent="0.3">
      <c r="A2" s="95" t="s">
        <v>87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43" customFormat="1" ht="21" customHeight="1" x14ac:dyDescent="0.3">
      <c r="A3" s="95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43" customFormat="1" ht="21" customHeight="1" x14ac:dyDescent="0.25">
      <c r="A4" s="103" t="s">
        <v>138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customHeight="1" x14ac:dyDescent="0.2">
      <c r="B5" s="69"/>
      <c r="C5" s="69"/>
      <c r="D5" s="69"/>
      <c r="E5" s="69"/>
      <c r="F5" s="69"/>
      <c r="G5" s="69"/>
      <c r="H5" s="69"/>
      <c r="I5" s="69"/>
      <c r="J5" s="70" t="s">
        <v>126</v>
      </c>
      <c r="K5" s="69"/>
    </row>
    <row r="6" spans="1:11" s="42" customFormat="1" ht="20.25" customHeight="1" x14ac:dyDescent="0.2">
      <c r="A6" s="96" t="s">
        <v>43</v>
      </c>
      <c r="B6" s="98" t="s">
        <v>26</v>
      </c>
      <c r="C6" s="100" t="s">
        <v>45</v>
      </c>
      <c r="D6" s="101"/>
      <c r="E6" s="102"/>
      <c r="F6" s="100" t="s">
        <v>128</v>
      </c>
      <c r="G6" s="101"/>
      <c r="H6" s="102"/>
      <c r="I6" s="100" t="s">
        <v>129</v>
      </c>
      <c r="J6" s="101"/>
      <c r="K6" s="102"/>
    </row>
    <row r="7" spans="1:11" s="42" customFormat="1" ht="63" customHeight="1" x14ac:dyDescent="0.2">
      <c r="A7" s="97"/>
      <c r="B7" s="99"/>
      <c r="C7" s="44" t="s">
        <v>39</v>
      </c>
      <c r="D7" s="44" t="s">
        <v>130</v>
      </c>
      <c r="E7" s="44" t="s">
        <v>44</v>
      </c>
      <c r="F7" s="44" t="s">
        <v>39</v>
      </c>
      <c r="G7" s="44" t="s">
        <v>130</v>
      </c>
      <c r="H7" s="44" t="s">
        <v>44</v>
      </c>
      <c r="I7" s="44" t="s">
        <v>39</v>
      </c>
      <c r="J7" s="44" t="s">
        <v>130</v>
      </c>
      <c r="K7" s="44" t="s">
        <v>44</v>
      </c>
    </row>
    <row r="8" spans="1:11" s="42" customFormat="1" ht="23.25" customHeight="1" x14ac:dyDescent="0.2">
      <c r="A8" s="44"/>
      <c r="B8" s="44" t="s">
        <v>135</v>
      </c>
      <c r="C8" s="67">
        <f>D8+E8</f>
        <v>57612.593999999997</v>
      </c>
      <c r="D8" s="67">
        <f>D9+D17+D22</f>
        <v>57612.593999999997</v>
      </c>
      <c r="E8" s="63"/>
      <c r="F8" s="67">
        <v>57612.593999999997</v>
      </c>
      <c r="G8" s="67">
        <v>57612.593999999997</v>
      </c>
      <c r="H8" s="63"/>
      <c r="I8" s="63"/>
      <c r="J8" s="63"/>
      <c r="K8" s="63"/>
    </row>
    <row r="9" spans="1:11" s="42" customFormat="1" ht="62.25" customHeight="1" x14ac:dyDescent="0.2">
      <c r="A9" s="44" t="s">
        <v>30</v>
      </c>
      <c r="B9" s="66" t="s">
        <v>37</v>
      </c>
      <c r="C9" s="67">
        <f t="shared" ref="C9:C22" si="0">D9+E9</f>
        <v>32147</v>
      </c>
      <c r="D9" s="67">
        <f>D10</f>
        <v>32147</v>
      </c>
      <c r="E9" s="64"/>
      <c r="F9" s="67">
        <v>32147</v>
      </c>
      <c r="G9" s="67">
        <v>32147</v>
      </c>
      <c r="H9" s="64"/>
      <c r="I9" s="64"/>
      <c r="J9" s="64"/>
      <c r="K9" s="64"/>
    </row>
    <row r="10" spans="1:11" s="42" customFormat="1" ht="18.75" customHeight="1" x14ac:dyDescent="0.2">
      <c r="A10" s="45">
        <v>1</v>
      </c>
      <c r="B10" s="46" t="s">
        <v>88</v>
      </c>
      <c r="C10" s="68">
        <f t="shared" si="0"/>
        <v>32147</v>
      </c>
      <c r="D10" s="68">
        <f>D12</f>
        <v>32147</v>
      </c>
      <c r="E10" s="63"/>
      <c r="F10" s="68">
        <v>32147</v>
      </c>
      <c r="G10" s="68">
        <v>32147</v>
      </c>
      <c r="H10" s="63"/>
      <c r="I10" s="63"/>
      <c r="J10" s="63"/>
      <c r="K10" s="63"/>
    </row>
    <row r="11" spans="1:11" s="42" customFormat="1" ht="18.75" customHeight="1" x14ac:dyDescent="0.2">
      <c r="A11" s="45">
        <v>1.1000000000000001</v>
      </c>
      <c r="B11" s="46" t="s">
        <v>131</v>
      </c>
      <c r="C11" s="68"/>
      <c r="D11" s="68"/>
      <c r="E11" s="63"/>
      <c r="F11" s="68"/>
      <c r="G11" s="68"/>
      <c r="H11" s="63"/>
      <c r="I11" s="63"/>
      <c r="J11" s="63"/>
      <c r="K11" s="63"/>
    </row>
    <row r="12" spans="1:11" s="42" customFormat="1" ht="18.75" customHeight="1" x14ac:dyDescent="0.2">
      <c r="A12" s="45">
        <v>1.2</v>
      </c>
      <c r="B12" s="46" t="s">
        <v>132</v>
      </c>
      <c r="C12" s="68">
        <f t="shared" si="0"/>
        <v>32147</v>
      </c>
      <c r="D12" s="68">
        <f>'2.1 nguon chia cac bo, dp'!E10</f>
        <v>32147</v>
      </c>
      <c r="E12" s="63"/>
      <c r="F12" s="68">
        <v>32147</v>
      </c>
      <c r="G12" s="68">
        <v>32147</v>
      </c>
      <c r="H12" s="63"/>
      <c r="I12" s="63"/>
      <c r="J12" s="63"/>
      <c r="K12" s="63"/>
    </row>
    <row r="13" spans="1:11" s="42" customFormat="1" ht="18.75" customHeight="1" x14ac:dyDescent="0.2">
      <c r="A13" s="65">
        <v>2</v>
      </c>
      <c r="B13" s="46" t="s">
        <v>89</v>
      </c>
      <c r="C13" s="68"/>
      <c r="D13" s="68"/>
      <c r="E13" s="63"/>
      <c r="F13" s="68"/>
      <c r="G13" s="68"/>
      <c r="H13" s="63"/>
      <c r="I13" s="63"/>
      <c r="J13" s="63"/>
      <c r="K13" s="63"/>
    </row>
    <row r="14" spans="1:11" s="42" customFormat="1" ht="18.75" customHeight="1" x14ac:dyDescent="0.2">
      <c r="A14" s="65">
        <v>3</v>
      </c>
      <c r="B14" s="46" t="s">
        <v>91</v>
      </c>
      <c r="C14" s="68"/>
      <c r="D14" s="68"/>
      <c r="E14" s="63"/>
      <c r="F14" s="68"/>
      <c r="G14" s="68"/>
      <c r="H14" s="63"/>
      <c r="I14" s="63"/>
      <c r="J14" s="63"/>
      <c r="K14" s="63"/>
    </row>
    <row r="15" spans="1:11" s="42" customFormat="1" ht="31.5" customHeight="1" x14ac:dyDescent="0.2">
      <c r="A15" s="65">
        <v>4</v>
      </c>
      <c r="B15" s="46" t="s">
        <v>98</v>
      </c>
      <c r="C15" s="68"/>
      <c r="D15" s="68"/>
      <c r="E15" s="63"/>
      <c r="F15" s="68"/>
      <c r="G15" s="68"/>
      <c r="H15" s="63"/>
      <c r="I15" s="63"/>
      <c r="J15" s="63"/>
      <c r="K15" s="63"/>
    </row>
    <row r="16" spans="1:11" s="42" customFormat="1" ht="18.75" customHeight="1" x14ac:dyDescent="0.2">
      <c r="A16" s="65">
        <v>5</v>
      </c>
      <c r="B16" s="46" t="s">
        <v>90</v>
      </c>
      <c r="C16" s="67"/>
      <c r="D16" s="68"/>
      <c r="E16" s="63"/>
      <c r="F16" s="67"/>
      <c r="G16" s="68"/>
      <c r="H16" s="63"/>
      <c r="I16" s="63"/>
      <c r="J16" s="63"/>
      <c r="K16" s="63"/>
    </row>
    <row r="17" spans="1:16" s="42" customFormat="1" ht="18.75" customHeight="1" x14ac:dyDescent="0.2">
      <c r="A17" s="44" t="s">
        <v>31</v>
      </c>
      <c r="B17" s="66" t="s">
        <v>59</v>
      </c>
      <c r="C17" s="67">
        <f t="shared" si="0"/>
        <v>24906.514999999999</v>
      </c>
      <c r="D17" s="67">
        <f>+D18+D19+D20</f>
        <v>24906.514999999999</v>
      </c>
      <c r="E17" s="63"/>
      <c r="F17" s="67">
        <v>24906.514999999999</v>
      </c>
      <c r="G17" s="67">
        <v>24906.514999999999</v>
      </c>
      <c r="H17" s="63"/>
      <c r="I17" s="63"/>
      <c r="J17" s="63"/>
      <c r="K17" s="63"/>
    </row>
    <row r="18" spans="1:16" s="42" customFormat="1" ht="18.75" customHeight="1" x14ac:dyDescent="0.2">
      <c r="A18" s="45">
        <v>1</v>
      </c>
      <c r="B18" s="46" t="s">
        <v>88</v>
      </c>
      <c r="C18" s="68">
        <f t="shared" si="0"/>
        <v>10200</v>
      </c>
      <c r="D18" s="68">
        <f>6661+715+2824</f>
        <v>10200</v>
      </c>
      <c r="E18" s="63"/>
      <c r="F18" s="68">
        <v>10200</v>
      </c>
      <c r="G18" s="68">
        <v>10200</v>
      </c>
      <c r="H18" s="63"/>
      <c r="I18" s="63"/>
      <c r="J18" s="63"/>
      <c r="K18" s="63"/>
    </row>
    <row r="19" spans="1:16" s="42" customFormat="1" ht="18.75" customHeight="1" x14ac:dyDescent="0.2">
      <c r="A19" s="65">
        <v>2</v>
      </c>
      <c r="B19" s="46" t="s">
        <v>89</v>
      </c>
      <c r="C19" s="68">
        <f t="shared" si="0"/>
        <v>12217.710999999999</v>
      </c>
      <c r="D19" s="68">
        <f>14706.515-D20</f>
        <v>12217.710999999999</v>
      </c>
      <c r="E19" s="63"/>
      <c r="F19" s="68">
        <v>12217.710999999999</v>
      </c>
      <c r="G19" s="68">
        <v>12217.710999999999</v>
      </c>
      <c r="H19" s="63"/>
      <c r="I19" s="63"/>
      <c r="J19" s="63"/>
      <c r="K19" s="63"/>
    </row>
    <row r="20" spans="1:16" s="42" customFormat="1" ht="18.75" customHeight="1" x14ac:dyDescent="0.2">
      <c r="A20" s="65">
        <v>3</v>
      </c>
      <c r="B20" s="46" t="s">
        <v>91</v>
      </c>
      <c r="C20" s="68">
        <f t="shared" si="0"/>
        <v>2488.8040000000001</v>
      </c>
      <c r="D20" s="68">
        <f>1212+1090+186.804</f>
        <v>2488.8040000000001</v>
      </c>
      <c r="E20" s="63"/>
      <c r="F20" s="68">
        <v>2488.8040000000001</v>
      </c>
      <c r="G20" s="68">
        <v>2488.8040000000001</v>
      </c>
      <c r="H20" s="63"/>
      <c r="I20" s="63"/>
      <c r="J20" s="63"/>
      <c r="K20" s="63"/>
    </row>
    <row r="21" spans="1:16" s="42" customFormat="1" ht="18.75" customHeight="1" x14ac:dyDescent="0.2">
      <c r="A21" s="65">
        <v>4</v>
      </c>
      <c r="B21" s="46" t="s">
        <v>90</v>
      </c>
      <c r="C21" s="67"/>
      <c r="D21" s="68"/>
      <c r="E21" s="63"/>
      <c r="F21" s="67"/>
      <c r="G21" s="68"/>
      <c r="H21" s="63"/>
      <c r="I21" s="63"/>
      <c r="J21" s="63"/>
      <c r="K21" s="63"/>
    </row>
    <row r="22" spans="1:16" s="42" customFormat="1" ht="18.75" customHeight="1" x14ac:dyDescent="0.2">
      <c r="A22" s="44" t="s">
        <v>32</v>
      </c>
      <c r="B22" s="66" t="s">
        <v>134</v>
      </c>
      <c r="C22" s="67">
        <f t="shared" si="0"/>
        <v>559.07899999999995</v>
      </c>
      <c r="D22" s="67">
        <f>'2.4 XHH'!D9</f>
        <v>559.07899999999995</v>
      </c>
      <c r="E22" s="63"/>
      <c r="F22" s="67">
        <v>559.07899999999995</v>
      </c>
      <c r="G22" s="67">
        <v>559.07899999999995</v>
      </c>
      <c r="H22" s="63"/>
      <c r="I22" s="63"/>
      <c r="J22" s="63"/>
      <c r="K22" s="63"/>
    </row>
    <row r="23" spans="1:16" s="49" customFormat="1" ht="15" hidden="1" x14ac:dyDescent="0.2">
      <c r="A23" s="48" t="s">
        <v>32</v>
      </c>
      <c r="B23" s="17" t="s">
        <v>34</v>
      </c>
      <c r="C23" s="62"/>
      <c r="D23" s="62"/>
      <c r="E23" s="62"/>
      <c r="F23" s="62"/>
      <c r="G23" s="62"/>
      <c r="H23" s="62"/>
      <c r="I23" s="62"/>
      <c r="J23" s="62"/>
      <c r="K23" s="62"/>
      <c r="L23" s="42"/>
      <c r="M23" s="42"/>
      <c r="N23" s="42"/>
      <c r="O23" s="42"/>
      <c r="P23" s="42"/>
    </row>
    <row r="24" spans="1:16" s="75" customFormat="1" ht="37.5" hidden="1" customHeight="1" x14ac:dyDescent="0.2">
      <c r="A24" s="71" t="s">
        <v>33</v>
      </c>
      <c r="B24" s="72" t="s">
        <v>95</v>
      </c>
      <c r="C24" s="73"/>
      <c r="D24" s="73"/>
      <c r="E24" s="73"/>
      <c r="F24" s="73"/>
      <c r="G24" s="73"/>
      <c r="H24" s="73"/>
      <c r="I24" s="73"/>
      <c r="J24" s="73"/>
      <c r="K24" s="73"/>
      <c r="L24" s="74"/>
      <c r="M24" s="74"/>
      <c r="N24" s="74"/>
      <c r="O24" s="74"/>
      <c r="P24" s="74"/>
    </row>
    <row r="25" spans="1:16" s="74" customFormat="1" ht="18.75" hidden="1" customHeight="1" x14ac:dyDescent="0.2">
      <c r="A25" s="76">
        <v>1</v>
      </c>
      <c r="B25" s="77" t="s">
        <v>92</v>
      </c>
      <c r="C25" s="78"/>
      <c r="D25" s="79"/>
      <c r="E25" s="80"/>
      <c r="F25" s="78"/>
      <c r="G25" s="79"/>
      <c r="H25" s="80"/>
      <c r="I25" s="80"/>
      <c r="J25" s="80"/>
      <c r="K25" s="80"/>
    </row>
    <row r="26" spans="1:16" s="74" customFormat="1" ht="18.75" hidden="1" customHeight="1" x14ac:dyDescent="0.2">
      <c r="A26" s="76">
        <v>2</v>
      </c>
      <c r="B26" s="77" t="s">
        <v>94</v>
      </c>
      <c r="C26" s="78"/>
      <c r="D26" s="79"/>
      <c r="E26" s="80"/>
      <c r="F26" s="78"/>
      <c r="G26" s="79"/>
      <c r="H26" s="80"/>
      <c r="I26" s="80"/>
      <c r="J26" s="80"/>
      <c r="K26" s="80"/>
    </row>
    <row r="27" spans="1:16" s="74" customFormat="1" ht="18.75" hidden="1" customHeight="1" x14ac:dyDescent="0.2">
      <c r="A27" s="76">
        <v>3</v>
      </c>
      <c r="B27" s="77" t="s">
        <v>93</v>
      </c>
      <c r="C27" s="78"/>
      <c r="D27" s="79"/>
      <c r="E27" s="80"/>
      <c r="F27" s="78"/>
      <c r="G27" s="79"/>
      <c r="H27" s="80"/>
      <c r="I27" s="80"/>
      <c r="J27" s="80"/>
      <c r="K27" s="80"/>
    </row>
    <row r="28" spans="1:16" s="74" customFormat="1" ht="18.75" hidden="1" customHeight="1" x14ac:dyDescent="0.2">
      <c r="A28" s="76">
        <v>4</v>
      </c>
      <c r="B28" s="77" t="s">
        <v>96</v>
      </c>
      <c r="C28" s="78"/>
      <c r="D28" s="79"/>
      <c r="E28" s="80"/>
      <c r="F28" s="78"/>
      <c r="G28" s="79"/>
      <c r="H28" s="80"/>
      <c r="I28" s="80"/>
      <c r="J28" s="80"/>
      <c r="K28" s="80"/>
    </row>
    <row r="29" spans="1:16" s="74" customFormat="1" ht="18.75" hidden="1" customHeight="1" x14ac:dyDescent="0.2">
      <c r="A29" s="76">
        <v>5</v>
      </c>
      <c r="B29" s="77" t="s">
        <v>97</v>
      </c>
      <c r="C29" s="78"/>
      <c r="D29" s="79"/>
      <c r="E29" s="80"/>
      <c r="F29" s="78"/>
      <c r="G29" s="79"/>
      <c r="H29" s="80"/>
      <c r="I29" s="80"/>
      <c r="J29" s="80"/>
      <c r="K29" s="80"/>
    </row>
    <row r="30" spans="1:16" s="74" customFormat="1" ht="18.75" hidden="1" customHeight="1" x14ac:dyDescent="0.2">
      <c r="A30" s="76">
        <v>5</v>
      </c>
      <c r="B30" s="77" t="s">
        <v>99</v>
      </c>
      <c r="C30" s="78"/>
      <c r="D30" s="79"/>
      <c r="E30" s="80"/>
      <c r="F30" s="78"/>
      <c r="G30" s="79"/>
      <c r="H30" s="80"/>
      <c r="I30" s="80"/>
      <c r="J30" s="80"/>
      <c r="K30" s="80"/>
    </row>
    <row r="31" spans="1:16" s="74" customFormat="1" ht="18.75" hidden="1" customHeight="1" x14ac:dyDescent="0.2">
      <c r="A31" s="76">
        <v>6</v>
      </c>
      <c r="B31" s="77" t="s">
        <v>35</v>
      </c>
      <c r="C31" s="78"/>
      <c r="D31" s="79"/>
      <c r="E31" s="80"/>
      <c r="F31" s="78"/>
      <c r="G31" s="79"/>
      <c r="H31" s="80"/>
      <c r="I31" s="80"/>
      <c r="J31" s="80"/>
      <c r="K31" s="80"/>
    </row>
    <row r="32" spans="1:16" s="49" customFormat="1" ht="15" hidden="1" x14ac:dyDescent="0.2">
      <c r="A32" s="48" t="s">
        <v>47</v>
      </c>
      <c r="B32" s="17"/>
      <c r="C32" s="62"/>
      <c r="D32" s="62"/>
      <c r="E32" s="62"/>
      <c r="F32" s="62"/>
      <c r="G32" s="62"/>
      <c r="H32" s="62"/>
      <c r="I32" s="62"/>
      <c r="J32" s="62"/>
      <c r="K32" s="62"/>
      <c r="L32" s="42"/>
      <c r="M32" s="42"/>
      <c r="N32" s="42"/>
      <c r="O32" s="42"/>
      <c r="P32" s="42"/>
    </row>
    <row r="33" spans="1:16" s="49" customFormat="1" ht="15" hidden="1" x14ac:dyDescent="0.2">
      <c r="A33" s="48" t="s">
        <v>27</v>
      </c>
      <c r="B33" s="17" t="s">
        <v>121</v>
      </c>
      <c r="C33" s="62"/>
      <c r="D33" s="62"/>
      <c r="E33" s="62"/>
      <c r="F33" s="62"/>
      <c r="G33" s="62"/>
      <c r="H33" s="62"/>
      <c r="I33" s="62"/>
      <c r="J33" s="62"/>
      <c r="K33" s="62"/>
      <c r="L33" s="42"/>
      <c r="M33" s="42"/>
      <c r="N33" s="42"/>
      <c r="O33" s="42"/>
      <c r="P33" s="42"/>
    </row>
    <row r="34" spans="1:16" s="49" customFormat="1" ht="15" hidden="1" x14ac:dyDescent="0.2">
      <c r="A34" s="50">
        <v>1</v>
      </c>
      <c r="B34" s="47" t="s">
        <v>100</v>
      </c>
      <c r="C34" s="62"/>
      <c r="D34" s="62"/>
      <c r="E34" s="62"/>
      <c r="F34" s="62"/>
      <c r="G34" s="62"/>
      <c r="H34" s="62"/>
      <c r="I34" s="62"/>
      <c r="J34" s="62"/>
      <c r="K34" s="62"/>
      <c r="L34" s="42"/>
      <c r="M34" s="42"/>
      <c r="N34" s="42"/>
      <c r="O34" s="42"/>
      <c r="P34" s="42"/>
    </row>
    <row r="35" spans="1:16" s="49" customFormat="1" ht="15" hidden="1" x14ac:dyDescent="0.2">
      <c r="A35" s="50">
        <v>2</v>
      </c>
      <c r="B35" s="47" t="s">
        <v>101</v>
      </c>
      <c r="C35" s="62"/>
      <c r="D35" s="62"/>
      <c r="E35" s="62"/>
      <c r="F35" s="62"/>
      <c r="G35" s="62"/>
      <c r="H35" s="62"/>
      <c r="I35" s="62"/>
      <c r="J35" s="62"/>
      <c r="K35" s="62"/>
      <c r="L35" s="42"/>
      <c r="M35" s="42"/>
      <c r="N35" s="42"/>
      <c r="O35" s="42"/>
      <c r="P35" s="42"/>
    </row>
    <row r="36" spans="1:16" s="49" customFormat="1" ht="15" hidden="1" x14ac:dyDescent="0.2">
      <c r="A36" s="50">
        <v>3</v>
      </c>
      <c r="B36" s="47" t="s">
        <v>102</v>
      </c>
      <c r="C36" s="62"/>
      <c r="D36" s="62"/>
      <c r="E36" s="62"/>
      <c r="F36" s="62"/>
      <c r="G36" s="62"/>
      <c r="H36" s="62"/>
      <c r="I36" s="62"/>
      <c r="J36" s="62"/>
      <c r="K36" s="62"/>
      <c r="L36" s="42"/>
      <c r="M36" s="42"/>
      <c r="N36" s="42"/>
      <c r="O36" s="42"/>
      <c r="P36" s="42"/>
    </row>
    <row r="37" spans="1:16" s="49" customFormat="1" ht="15" hidden="1" x14ac:dyDescent="0.2">
      <c r="A37" s="50" t="s">
        <v>47</v>
      </c>
      <c r="B37" s="47"/>
      <c r="C37" s="62"/>
      <c r="D37" s="62"/>
      <c r="E37" s="62"/>
      <c r="F37" s="62"/>
      <c r="G37" s="62"/>
      <c r="H37" s="62"/>
      <c r="I37" s="62"/>
      <c r="J37" s="62"/>
      <c r="K37" s="62"/>
      <c r="L37" s="42"/>
      <c r="M37" s="42"/>
      <c r="N37" s="42"/>
      <c r="O37" s="42"/>
      <c r="P37" s="42"/>
    </row>
    <row r="38" spans="1:16" s="49" customFormat="1" ht="15" hidden="1" x14ac:dyDescent="0.2">
      <c r="A38" s="48" t="s">
        <v>28</v>
      </c>
      <c r="B38" s="17" t="s">
        <v>36</v>
      </c>
      <c r="C38" s="62"/>
      <c r="D38" s="62"/>
      <c r="E38" s="62"/>
      <c r="F38" s="62"/>
      <c r="G38" s="62"/>
      <c r="H38" s="62"/>
      <c r="I38" s="62"/>
      <c r="J38" s="62"/>
      <c r="K38" s="62"/>
      <c r="L38" s="42"/>
      <c r="M38" s="42"/>
      <c r="N38" s="42"/>
      <c r="O38" s="42"/>
      <c r="P38" s="42"/>
    </row>
    <row r="39" spans="1:16" s="49" customFormat="1" ht="30" hidden="1" x14ac:dyDescent="0.2">
      <c r="A39" s="50">
        <v>1</v>
      </c>
      <c r="B39" s="47" t="s">
        <v>103</v>
      </c>
      <c r="C39" s="62"/>
      <c r="D39" s="62"/>
      <c r="E39" s="62"/>
      <c r="F39" s="62"/>
      <c r="G39" s="62"/>
      <c r="H39" s="62"/>
      <c r="I39" s="62"/>
      <c r="J39" s="62"/>
      <c r="K39" s="62"/>
      <c r="L39" s="42"/>
      <c r="M39" s="42"/>
      <c r="N39" s="42"/>
      <c r="O39" s="42"/>
      <c r="P39" s="42"/>
    </row>
    <row r="40" spans="1:16" s="49" customFormat="1" ht="30" hidden="1" x14ac:dyDescent="0.2">
      <c r="A40" s="50">
        <v>2</v>
      </c>
      <c r="B40" s="47" t="s">
        <v>104</v>
      </c>
      <c r="C40" s="62"/>
      <c r="D40" s="62"/>
      <c r="E40" s="62"/>
      <c r="F40" s="62"/>
      <c r="G40" s="62"/>
      <c r="H40" s="62"/>
      <c r="I40" s="62"/>
      <c r="J40" s="62"/>
      <c r="K40" s="62"/>
      <c r="L40" s="42"/>
      <c r="M40" s="42"/>
      <c r="N40" s="42"/>
      <c r="O40" s="42"/>
      <c r="P40" s="42"/>
    </row>
    <row r="41" spans="1:16" s="49" customFormat="1" ht="15" hidden="1" x14ac:dyDescent="0.2">
      <c r="A41" s="48" t="s">
        <v>86</v>
      </c>
      <c r="B41" s="17" t="s">
        <v>73</v>
      </c>
      <c r="C41" s="62"/>
      <c r="D41" s="62"/>
      <c r="E41" s="62"/>
      <c r="F41" s="62"/>
      <c r="G41" s="62"/>
      <c r="H41" s="62"/>
      <c r="I41" s="62"/>
      <c r="J41" s="62"/>
      <c r="K41" s="62"/>
      <c r="L41" s="42"/>
      <c r="M41" s="42"/>
      <c r="N41" s="42"/>
      <c r="O41" s="42"/>
      <c r="P41" s="42"/>
    </row>
    <row r="42" spans="1:16" s="49" customFormat="1" ht="15" hidden="1" x14ac:dyDescent="0.2">
      <c r="A42" s="50">
        <v>1</v>
      </c>
      <c r="B42" s="17"/>
      <c r="C42" s="62"/>
      <c r="D42" s="62"/>
      <c r="E42" s="62"/>
      <c r="F42" s="62"/>
      <c r="G42" s="62"/>
      <c r="H42" s="62"/>
      <c r="I42" s="62"/>
      <c r="J42" s="62"/>
      <c r="K42" s="62"/>
      <c r="L42" s="42"/>
      <c r="M42" s="42"/>
      <c r="N42" s="42"/>
      <c r="O42" s="42"/>
      <c r="P42" s="42"/>
    </row>
    <row r="43" spans="1:16" s="49" customFormat="1" ht="15" hidden="1" x14ac:dyDescent="0.2">
      <c r="A43" s="50">
        <v>2</v>
      </c>
      <c r="B43" s="17"/>
      <c r="C43" s="62"/>
      <c r="D43" s="62"/>
      <c r="E43" s="62"/>
      <c r="F43" s="62"/>
      <c r="G43" s="62"/>
      <c r="H43" s="62"/>
      <c r="I43" s="62"/>
      <c r="J43" s="62"/>
      <c r="K43" s="62"/>
      <c r="L43" s="42"/>
      <c r="M43" s="42"/>
      <c r="N43" s="42"/>
      <c r="O43" s="42"/>
      <c r="P43" s="42"/>
    </row>
    <row r="44" spans="1:16" s="49" customFormat="1" ht="15" hidden="1" x14ac:dyDescent="0.2">
      <c r="A44" s="50" t="s">
        <v>47</v>
      </c>
      <c r="B44" s="17"/>
      <c r="C44" s="62"/>
      <c r="D44" s="62"/>
      <c r="E44" s="62"/>
      <c r="F44" s="62"/>
      <c r="G44" s="62"/>
      <c r="H44" s="62"/>
      <c r="I44" s="62"/>
      <c r="J44" s="62"/>
      <c r="K44" s="62"/>
      <c r="L44" s="42"/>
      <c r="M44" s="42"/>
      <c r="N44" s="42"/>
      <c r="O44" s="42"/>
      <c r="P44" s="42"/>
    </row>
    <row r="45" spans="1:16" s="49" customFormat="1" ht="15" hidden="1" x14ac:dyDescent="0.2">
      <c r="A45" s="48" t="s">
        <v>106</v>
      </c>
      <c r="B45" s="17" t="s">
        <v>105</v>
      </c>
      <c r="C45" s="62"/>
      <c r="D45" s="62"/>
      <c r="E45" s="62"/>
      <c r="F45" s="62"/>
      <c r="G45" s="62"/>
      <c r="H45" s="62"/>
      <c r="I45" s="62"/>
      <c r="J45" s="62"/>
      <c r="K45" s="62"/>
      <c r="L45" s="42"/>
      <c r="M45" s="42"/>
      <c r="N45" s="42"/>
      <c r="O45" s="42"/>
      <c r="P45" s="42"/>
    </row>
    <row r="46" spans="1:16" s="49" customFormat="1" ht="15" hidden="1" x14ac:dyDescent="0.2">
      <c r="A46" s="50">
        <v>1</v>
      </c>
      <c r="B46" s="17"/>
      <c r="C46" s="62"/>
      <c r="D46" s="62"/>
      <c r="E46" s="62"/>
      <c r="F46" s="62"/>
      <c r="G46" s="62"/>
      <c r="H46" s="62"/>
      <c r="I46" s="62"/>
      <c r="J46" s="62"/>
      <c r="K46" s="62"/>
      <c r="L46" s="42"/>
      <c r="M46" s="42"/>
      <c r="N46" s="42"/>
      <c r="O46" s="42"/>
      <c r="P46" s="42"/>
    </row>
    <row r="47" spans="1:16" s="49" customFormat="1" ht="15" hidden="1" x14ac:dyDescent="0.2">
      <c r="A47" s="50">
        <v>2</v>
      </c>
      <c r="B47" s="17"/>
      <c r="C47" s="62"/>
      <c r="D47" s="62"/>
      <c r="E47" s="62"/>
      <c r="F47" s="62"/>
      <c r="G47" s="62"/>
      <c r="H47" s="62"/>
      <c r="I47" s="62"/>
      <c r="J47" s="62"/>
      <c r="K47" s="62"/>
      <c r="L47" s="42"/>
      <c r="M47" s="42"/>
      <c r="N47" s="42"/>
      <c r="O47" s="42"/>
      <c r="P47" s="42"/>
    </row>
    <row r="48" spans="1:16" s="49" customFormat="1" ht="15" hidden="1" x14ac:dyDescent="0.2">
      <c r="A48" s="50" t="s">
        <v>47</v>
      </c>
      <c r="B48" s="17"/>
      <c r="C48" s="62"/>
      <c r="D48" s="62"/>
      <c r="E48" s="62"/>
      <c r="F48" s="62"/>
      <c r="G48" s="62"/>
      <c r="H48" s="62"/>
      <c r="I48" s="62"/>
      <c r="J48" s="62"/>
      <c r="K48" s="62"/>
      <c r="L48" s="42"/>
      <c r="M48" s="42"/>
      <c r="N48" s="42"/>
      <c r="O48" s="42"/>
      <c r="P48" s="42"/>
    </row>
    <row r="49" spans="1:16" s="49" customFormat="1" ht="15" hidden="1" x14ac:dyDescent="0.2">
      <c r="A49" s="48" t="s">
        <v>107</v>
      </c>
      <c r="B49" s="17" t="s">
        <v>111</v>
      </c>
      <c r="C49" s="62"/>
      <c r="D49" s="62"/>
      <c r="E49" s="62"/>
      <c r="F49" s="62"/>
      <c r="G49" s="62"/>
      <c r="H49" s="62"/>
      <c r="I49" s="62"/>
      <c r="J49" s="62"/>
      <c r="K49" s="62"/>
      <c r="L49" s="42"/>
      <c r="M49" s="42"/>
      <c r="N49" s="42"/>
      <c r="O49" s="42"/>
      <c r="P49" s="42"/>
    </row>
    <row r="50" spans="1:16" s="49" customFormat="1" ht="15" hidden="1" x14ac:dyDescent="0.2">
      <c r="A50" s="50">
        <v>1</v>
      </c>
      <c r="B50" s="47" t="s">
        <v>112</v>
      </c>
      <c r="C50" s="62"/>
      <c r="D50" s="62"/>
      <c r="E50" s="62"/>
      <c r="F50" s="62"/>
      <c r="G50" s="62"/>
      <c r="H50" s="62"/>
      <c r="I50" s="62"/>
      <c r="J50" s="62"/>
      <c r="K50" s="62"/>
      <c r="L50" s="42"/>
      <c r="M50" s="42"/>
      <c r="N50" s="42"/>
      <c r="O50" s="42"/>
      <c r="P50" s="42"/>
    </row>
    <row r="51" spans="1:16" s="49" customFormat="1" ht="15" hidden="1" x14ac:dyDescent="0.2">
      <c r="A51" s="50">
        <v>2</v>
      </c>
      <c r="B51" s="47" t="s">
        <v>113</v>
      </c>
      <c r="C51" s="62"/>
      <c r="D51" s="62"/>
      <c r="E51" s="62"/>
      <c r="F51" s="62"/>
      <c r="G51" s="62"/>
      <c r="H51" s="62"/>
      <c r="I51" s="62"/>
      <c r="J51" s="62"/>
      <c r="K51" s="62"/>
      <c r="L51" s="42"/>
      <c r="M51" s="42"/>
      <c r="N51" s="42"/>
      <c r="O51" s="42"/>
      <c r="P51" s="42"/>
    </row>
    <row r="52" spans="1:16" s="49" customFormat="1" ht="15" hidden="1" x14ac:dyDescent="0.2">
      <c r="A52" s="50" t="s">
        <v>47</v>
      </c>
      <c r="B52" s="17"/>
      <c r="C52" s="62"/>
      <c r="D52" s="62"/>
      <c r="E52" s="62"/>
      <c r="F52" s="62"/>
      <c r="G52" s="62"/>
      <c r="H52" s="62"/>
      <c r="I52" s="62"/>
      <c r="J52" s="62"/>
      <c r="K52" s="62"/>
      <c r="L52" s="42"/>
      <c r="M52" s="42"/>
      <c r="N52" s="42"/>
      <c r="O52" s="42"/>
      <c r="P52" s="42"/>
    </row>
    <row r="53" spans="1:16" s="49" customFormat="1" ht="15" hidden="1" x14ac:dyDescent="0.2">
      <c r="A53" s="48" t="s">
        <v>108</v>
      </c>
      <c r="B53" s="17" t="s">
        <v>72</v>
      </c>
      <c r="C53" s="62"/>
      <c r="D53" s="62"/>
      <c r="E53" s="62"/>
      <c r="F53" s="62"/>
      <c r="G53" s="62"/>
      <c r="H53" s="62"/>
      <c r="I53" s="62"/>
      <c r="J53" s="62"/>
      <c r="K53" s="62"/>
      <c r="L53" s="42"/>
      <c r="M53" s="42"/>
      <c r="N53" s="42"/>
      <c r="O53" s="42"/>
      <c r="P53" s="42"/>
    </row>
    <row r="54" spans="1:16" s="49" customFormat="1" ht="15" hidden="1" x14ac:dyDescent="0.2">
      <c r="A54" s="50">
        <v>1</v>
      </c>
      <c r="B54" s="17"/>
      <c r="C54" s="62"/>
      <c r="D54" s="62"/>
      <c r="E54" s="62"/>
      <c r="F54" s="62"/>
      <c r="G54" s="62"/>
      <c r="H54" s="62"/>
      <c r="I54" s="62"/>
      <c r="J54" s="62"/>
      <c r="K54" s="62"/>
      <c r="L54" s="42"/>
      <c r="M54" s="42"/>
      <c r="N54" s="42"/>
      <c r="O54" s="42"/>
      <c r="P54" s="42"/>
    </row>
    <row r="55" spans="1:16" s="49" customFormat="1" ht="15" hidden="1" x14ac:dyDescent="0.2">
      <c r="A55" s="50">
        <v>2</v>
      </c>
      <c r="B55" s="17"/>
      <c r="C55" s="62"/>
      <c r="D55" s="62"/>
      <c r="E55" s="62"/>
      <c r="F55" s="62"/>
      <c r="G55" s="62"/>
      <c r="H55" s="62"/>
      <c r="I55" s="62"/>
      <c r="J55" s="62"/>
      <c r="K55" s="62"/>
      <c r="L55" s="42"/>
      <c r="M55" s="42"/>
      <c r="N55" s="42"/>
      <c r="O55" s="42"/>
      <c r="P55" s="42"/>
    </row>
    <row r="56" spans="1:16" s="49" customFormat="1" ht="15" hidden="1" x14ac:dyDescent="0.2">
      <c r="A56" s="50" t="s">
        <v>47</v>
      </c>
      <c r="B56" s="17"/>
      <c r="C56" s="62"/>
      <c r="D56" s="62"/>
      <c r="E56" s="62"/>
      <c r="F56" s="62"/>
      <c r="G56" s="62"/>
      <c r="H56" s="62"/>
      <c r="I56" s="62"/>
      <c r="J56" s="62"/>
      <c r="K56" s="62"/>
      <c r="L56" s="42"/>
      <c r="M56" s="42"/>
      <c r="N56" s="42"/>
      <c r="O56" s="42"/>
      <c r="P56" s="42"/>
    </row>
    <row r="57" spans="1:16" s="42" customFormat="1" ht="15" hidden="1" x14ac:dyDescent="0.2">
      <c r="A57" s="48" t="s">
        <v>109</v>
      </c>
      <c r="B57" s="17" t="s">
        <v>133</v>
      </c>
      <c r="C57" s="62"/>
      <c r="D57" s="62"/>
      <c r="E57" s="62"/>
      <c r="F57" s="62"/>
      <c r="G57" s="62"/>
      <c r="H57" s="62"/>
      <c r="I57" s="62"/>
      <c r="J57" s="62"/>
      <c r="K57" s="62"/>
    </row>
    <row r="58" spans="1:16" s="42" customFormat="1" ht="15" hidden="1" x14ac:dyDescent="0.2">
      <c r="A58" s="50">
        <v>1</v>
      </c>
      <c r="B58" s="47" t="s">
        <v>1</v>
      </c>
      <c r="C58" s="62"/>
      <c r="D58" s="62"/>
      <c r="E58" s="62"/>
      <c r="F58" s="62"/>
      <c r="G58" s="62"/>
      <c r="H58" s="62"/>
      <c r="I58" s="62"/>
      <c r="J58" s="62"/>
      <c r="K58" s="62"/>
    </row>
    <row r="59" spans="1:16" s="42" customFormat="1" ht="15" hidden="1" x14ac:dyDescent="0.2">
      <c r="A59" s="50">
        <v>2</v>
      </c>
      <c r="B59" s="47" t="s">
        <v>2</v>
      </c>
      <c r="C59" s="62"/>
      <c r="D59" s="62"/>
      <c r="E59" s="62"/>
      <c r="F59" s="62"/>
      <c r="G59" s="62"/>
      <c r="H59" s="62"/>
      <c r="I59" s="62"/>
      <c r="J59" s="62"/>
      <c r="K59" s="62"/>
    </row>
    <row r="60" spans="1:16" s="42" customFormat="1" ht="15" hidden="1" x14ac:dyDescent="0.2">
      <c r="A60" s="50" t="s">
        <v>47</v>
      </c>
      <c r="B60" s="47"/>
      <c r="C60" s="62"/>
      <c r="D60" s="62"/>
      <c r="E60" s="62"/>
      <c r="F60" s="62"/>
      <c r="G60" s="62"/>
      <c r="H60" s="62"/>
      <c r="I60" s="62"/>
      <c r="J60" s="62"/>
      <c r="K60" s="62"/>
    </row>
    <row r="61" spans="1:16" s="49" customFormat="1" ht="28.5" hidden="1" x14ac:dyDescent="0.2">
      <c r="A61" s="48" t="s">
        <v>110</v>
      </c>
      <c r="B61" s="17" t="s">
        <v>114</v>
      </c>
      <c r="C61" s="62"/>
      <c r="D61" s="62"/>
      <c r="E61" s="62"/>
      <c r="F61" s="62"/>
      <c r="G61" s="62"/>
      <c r="H61" s="62"/>
      <c r="I61" s="62"/>
      <c r="J61" s="62"/>
      <c r="K61" s="62"/>
      <c r="L61" s="42"/>
      <c r="M61" s="42"/>
      <c r="N61" s="42"/>
      <c r="O61" s="42"/>
      <c r="P61" s="42"/>
    </row>
    <row r="62" spans="1:16" s="49" customFormat="1" ht="15" hidden="1" x14ac:dyDescent="0.2">
      <c r="A62" s="50">
        <v>1</v>
      </c>
      <c r="B62" s="17"/>
      <c r="C62" s="62"/>
      <c r="D62" s="62"/>
      <c r="E62" s="62"/>
      <c r="F62" s="62"/>
      <c r="G62" s="62"/>
      <c r="H62" s="62"/>
      <c r="I62" s="62"/>
      <c r="J62" s="62"/>
      <c r="K62" s="62"/>
      <c r="L62" s="42"/>
      <c r="M62" s="42"/>
      <c r="N62" s="42"/>
      <c r="O62" s="42"/>
      <c r="P62" s="42"/>
    </row>
    <row r="63" spans="1:16" s="49" customFormat="1" ht="15" hidden="1" x14ac:dyDescent="0.2">
      <c r="A63" s="50">
        <v>2</v>
      </c>
      <c r="B63" s="17"/>
      <c r="C63" s="62"/>
      <c r="D63" s="62"/>
      <c r="E63" s="62"/>
      <c r="F63" s="62"/>
      <c r="G63" s="62"/>
      <c r="H63" s="62"/>
      <c r="I63" s="62"/>
      <c r="J63" s="62"/>
      <c r="K63" s="62"/>
      <c r="L63" s="42"/>
      <c r="M63" s="42"/>
      <c r="N63" s="42"/>
      <c r="O63" s="42"/>
      <c r="P63" s="42"/>
    </row>
    <row r="64" spans="1:16" s="49" customFormat="1" ht="15" hidden="1" x14ac:dyDescent="0.2">
      <c r="A64" s="50" t="s">
        <v>47</v>
      </c>
      <c r="B64" s="17"/>
      <c r="C64" s="62"/>
      <c r="D64" s="62"/>
      <c r="E64" s="62"/>
      <c r="F64" s="62"/>
      <c r="G64" s="62"/>
      <c r="H64" s="62"/>
      <c r="I64" s="62"/>
      <c r="J64" s="62"/>
      <c r="K64" s="62"/>
      <c r="L64" s="42"/>
      <c r="M64" s="42"/>
      <c r="N64" s="42"/>
      <c r="O64" s="42"/>
      <c r="P64" s="42"/>
    </row>
    <row r="65" spans="1:16" s="49" customFormat="1" ht="28.5" hidden="1" x14ac:dyDescent="0.2">
      <c r="A65" s="48" t="s">
        <v>115</v>
      </c>
      <c r="B65" s="17" t="s">
        <v>3</v>
      </c>
      <c r="C65" s="62"/>
      <c r="D65" s="62"/>
      <c r="E65" s="62"/>
      <c r="F65" s="62"/>
      <c r="G65" s="62"/>
      <c r="H65" s="62"/>
      <c r="I65" s="62"/>
      <c r="J65" s="62"/>
      <c r="K65" s="62"/>
      <c r="L65" s="42"/>
      <c r="M65" s="42"/>
      <c r="N65" s="42"/>
      <c r="O65" s="42"/>
      <c r="P65" s="42"/>
    </row>
    <row r="66" spans="1:16" s="49" customFormat="1" ht="15" hidden="1" x14ac:dyDescent="0.2">
      <c r="A66" s="50">
        <v>1</v>
      </c>
      <c r="B66" s="17"/>
      <c r="C66" s="62"/>
      <c r="D66" s="62"/>
      <c r="E66" s="62"/>
      <c r="F66" s="62"/>
      <c r="G66" s="62"/>
      <c r="H66" s="62"/>
      <c r="I66" s="62"/>
      <c r="J66" s="62"/>
      <c r="K66" s="62"/>
      <c r="L66" s="42"/>
      <c r="M66" s="42"/>
      <c r="N66" s="42"/>
      <c r="O66" s="42"/>
      <c r="P66" s="42"/>
    </row>
    <row r="67" spans="1:16" s="49" customFormat="1" ht="15" hidden="1" x14ac:dyDescent="0.2">
      <c r="A67" s="50">
        <v>2</v>
      </c>
      <c r="B67" s="17"/>
      <c r="C67" s="62"/>
      <c r="D67" s="62"/>
      <c r="E67" s="62"/>
      <c r="F67" s="62"/>
      <c r="G67" s="62"/>
      <c r="H67" s="62"/>
      <c r="I67" s="62"/>
      <c r="J67" s="62"/>
      <c r="K67" s="62"/>
      <c r="L67" s="42"/>
      <c r="M67" s="42"/>
      <c r="N67" s="42"/>
      <c r="O67" s="42"/>
      <c r="P67" s="42"/>
    </row>
    <row r="68" spans="1:16" s="49" customFormat="1" ht="15" hidden="1" x14ac:dyDescent="0.2">
      <c r="A68" s="50" t="s">
        <v>47</v>
      </c>
      <c r="B68" s="17"/>
      <c r="C68" s="62"/>
      <c r="D68" s="62"/>
      <c r="E68" s="62"/>
      <c r="F68" s="62"/>
      <c r="G68" s="62"/>
      <c r="H68" s="62"/>
      <c r="I68" s="62"/>
      <c r="J68" s="62"/>
      <c r="K68" s="62"/>
      <c r="L68" s="42"/>
      <c r="M68" s="42"/>
      <c r="N68" s="42"/>
      <c r="O68" s="42"/>
      <c r="P68" s="42"/>
    </row>
    <row r="69" spans="1:16" s="42" customFormat="1" ht="24" customHeight="1" x14ac:dyDescent="0.25">
      <c r="A69" s="51"/>
      <c r="B69" s="93" t="s">
        <v>136</v>
      </c>
      <c r="C69" s="93"/>
      <c r="D69" s="93"/>
      <c r="E69" s="93"/>
      <c r="F69" s="93"/>
      <c r="G69" s="93"/>
      <c r="H69" s="93"/>
      <c r="I69" s="93"/>
      <c r="J69" s="93"/>
      <c r="K69" s="93"/>
    </row>
    <row r="70" spans="1:16" s="42" customFormat="1" ht="15" x14ac:dyDescent="0.2"/>
    <row r="71" spans="1:16" s="42" customFormat="1" ht="15" x14ac:dyDescent="0.2"/>
  </sheetData>
  <mergeCells count="10">
    <mergeCell ref="B69:K69"/>
    <mergeCell ref="A1:K1"/>
    <mergeCell ref="A3:K3"/>
    <mergeCell ref="A2:K2"/>
    <mergeCell ref="A6:A7"/>
    <mergeCell ref="B6:B7"/>
    <mergeCell ref="C6:E6"/>
    <mergeCell ref="F6:H6"/>
    <mergeCell ref="I6:K6"/>
    <mergeCell ref="A4:K4"/>
  </mergeCells>
  <pageMargins left="0.23622047244094491" right="0.23622047244094491" top="0.44" bottom="0.74803149606299213" header="0.28000000000000003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view="pageBreakPreview" zoomScale="60" zoomScaleNormal="100" workbookViewId="0">
      <selection activeCell="Z29" sqref="Z29"/>
    </sheetView>
  </sheetViews>
  <sheetFormatPr defaultRowHeight="12.75" x14ac:dyDescent="0.2"/>
  <cols>
    <col min="1" max="1" width="5.5" customWidth="1"/>
    <col min="2" max="2" width="13" customWidth="1"/>
    <col min="3" max="6" width="11.5" customWidth="1"/>
    <col min="7" max="7" width="9.1640625" customWidth="1"/>
    <col min="8" max="8" width="11.83203125" customWidth="1"/>
    <col min="9" max="12" width="11.1640625" customWidth="1"/>
    <col min="13" max="13" width="9.33203125" customWidth="1"/>
    <col min="14" max="14" width="12" customWidth="1"/>
    <col min="15" max="17" width="9.1640625" customWidth="1"/>
  </cols>
  <sheetData>
    <row r="1" spans="1:17" ht="19.5" customHeight="1" x14ac:dyDescent="0.2">
      <c r="A1" s="106" t="s">
        <v>83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6.5" customHeight="1" x14ac:dyDescent="0.3">
      <c r="A2" s="107" t="s">
        <v>119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6.5" customHeight="1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18.75" customHeight="1" x14ac:dyDescent="0.25">
      <c r="A4" s="103" t="str">
        <f>'Phu luc 2 Tong nguon'!A4:K4</f>
        <v>(Kèm theo Báo cáo số            / BC-UBND ngày 21/11/2022 của UBND huyện Tuần Giáo)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21" customHeight="1" x14ac:dyDescent="0.2">
      <c r="A5" s="108" t="s">
        <v>24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ht="16.5" customHeight="1" x14ac:dyDescent="0.2">
      <c r="A6" s="104" t="s">
        <v>8</v>
      </c>
      <c r="B6" s="104" t="s">
        <v>9</v>
      </c>
      <c r="C6" s="109" t="s">
        <v>46</v>
      </c>
      <c r="D6" s="104"/>
      <c r="E6" s="104"/>
      <c r="F6" s="104"/>
      <c r="G6" s="104"/>
      <c r="H6" s="104"/>
      <c r="I6" s="109" t="s">
        <v>65</v>
      </c>
      <c r="J6" s="104"/>
      <c r="K6" s="104"/>
      <c r="L6" s="104"/>
      <c r="M6" s="104"/>
      <c r="N6" s="104"/>
      <c r="O6" s="104" t="s">
        <v>10</v>
      </c>
      <c r="P6" s="104"/>
      <c r="Q6" s="104"/>
    </row>
    <row r="7" spans="1:17" ht="15" customHeight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9" t="s">
        <v>116</v>
      </c>
      <c r="P7" s="104" t="s">
        <v>11</v>
      </c>
      <c r="Q7" s="104"/>
    </row>
    <row r="8" spans="1:17" ht="30.75" customHeight="1" x14ac:dyDescent="0.2">
      <c r="A8" s="104"/>
      <c r="B8" s="104"/>
      <c r="C8" s="104" t="s">
        <v>12</v>
      </c>
      <c r="D8" s="109" t="s">
        <v>25</v>
      </c>
      <c r="E8" s="104"/>
      <c r="F8" s="104"/>
      <c r="G8" s="109" t="s">
        <v>38</v>
      </c>
      <c r="H8" s="104"/>
      <c r="I8" s="104" t="s">
        <v>12</v>
      </c>
      <c r="J8" s="109" t="s">
        <v>25</v>
      </c>
      <c r="K8" s="104"/>
      <c r="L8" s="104"/>
      <c r="M8" s="104" t="s">
        <v>13</v>
      </c>
      <c r="N8" s="104"/>
      <c r="O8" s="104"/>
      <c r="P8" s="104" t="s">
        <v>14</v>
      </c>
      <c r="Q8" s="104" t="s">
        <v>15</v>
      </c>
    </row>
    <row r="9" spans="1:17" ht="63.75" customHeight="1" x14ac:dyDescent="0.2">
      <c r="A9" s="105"/>
      <c r="B9" s="105"/>
      <c r="C9" s="105"/>
      <c r="D9" s="56" t="s">
        <v>16</v>
      </c>
      <c r="E9" s="56" t="s">
        <v>17</v>
      </c>
      <c r="F9" s="56" t="s">
        <v>18</v>
      </c>
      <c r="G9" s="56" t="s">
        <v>19</v>
      </c>
      <c r="H9" s="56" t="s">
        <v>20</v>
      </c>
      <c r="I9" s="105"/>
      <c r="J9" s="56" t="s">
        <v>16</v>
      </c>
      <c r="K9" s="56" t="s">
        <v>17</v>
      </c>
      <c r="L9" s="56" t="s">
        <v>18</v>
      </c>
      <c r="M9" s="56" t="s">
        <v>19</v>
      </c>
      <c r="N9" s="56" t="s">
        <v>20</v>
      </c>
      <c r="O9" s="105"/>
      <c r="P9" s="105"/>
      <c r="Q9" s="105"/>
    </row>
    <row r="10" spans="1:17" s="60" customFormat="1" ht="21" customHeight="1" x14ac:dyDescent="0.2">
      <c r="A10" s="57"/>
      <c r="B10" s="58" t="s">
        <v>39</v>
      </c>
      <c r="C10" s="59">
        <f>SUM(C11:C13)</f>
        <v>57612.594000000005</v>
      </c>
      <c r="D10" s="59">
        <f t="shared" ref="D10:M10" si="0">SUM(D11:D13)</f>
        <v>57053.514999999999</v>
      </c>
      <c r="E10" s="59">
        <f t="shared" si="0"/>
        <v>32147</v>
      </c>
      <c r="F10" s="59">
        <f t="shared" si="0"/>
        <v>24906.514999999999</v>
      </c>
      <c r="G10" s="59">
        <f t="shared" si="0"/>
        <v>559.07899999999995</v>
      </c>
      <c r="H10" s="59"/>
      <c r="I10" s="59">
        <f t="shared" si="0"/>
        <v>57612.594000000005</v>
      </c>
      <c r="J10" s="59">
        <f>SUM(J11:J13)</f>
        <v>57053.514999999999</v>
      </c>
      <c r="K10" s="59">
        <f t="shared" si="0"/>
        <v>32147</v>
      </c>
      <c r="L10" s="59">
        <f t="shared" si="0"/>
        <v>24906.514999999999</v>
      </c>
      <c r="M10" s="59">
        <f t="shared" si="0"/>
        <v>559.07899999999995</v>
      </c>
      <c r="N10" s="59"/>
      <c r="O10" s="59">
        <f>C10-I10</f>
        <v>0</v>
      </c>
      <c r="P10" s="59"/>
      <c r="Q10" s="59"/>
    </row>
    <row r="11" spans="1:17" s="60" customFormat="1" ht="21" customHeight="1" x14ac:dyDescent="0.2">
      <c r="A11" s="82">
        <v>1</v>
      </c>
      <c r="B11" s="52" t="s">
        <v>21</v>
      </c>
      <c r="C11" s="53">
        <f>D11+G11+H11</f>
        <v>42304.706000000006</v>
      </c>
      <c r="D11" s="53">
        <f>+E11+F11</f>
        <v>41929.573000000004</v>
      </c>
      <c r="E11" s="53">
        <f>29199+257</f>
        <v>29456</v>
      </c>
      <c r="F11" s="53">
        <f>5773+6700.573</f>
        <v>12473.573</v>
      </c>
      <c r="G11" s="53">
        <v>375.13299999999998</v>
      </c>
      <c r="H11" s="61"/>
      <c r="I11" s="53">
        <f>J11+M11+N11</f>
        <v>42304.706000000006</v>
      </c>
      <c r="J11" s="53">
        <f>+K11+L11</f>
        <v>41929.573000000004</v>
      </c>
      <c r="K11" s="61">
        <v>29456</v>
      </c>
      <c r="L11" s="61">
        <v>12473.573</v>
      </c>
      <c r="M11" s="53">
        <v>375.13299999999998</v>
      </c>
      <c r="N11" s="61"/>
      <c r="O11" s="54"/>
      <c r="P11" s="54"/>
      <c r="Q11" s="54"/>
    </row>
    <row r="12" spans="1:17" s="60" customFormat="1" ht="21" customHeight="1" x14ac:dyDescent="0.2">
      <c r="A12" s="82">
        <v>2</v>
      </c>
      <c r="B12" s="52" t="s">
        <v>22</v>
      </c>
      <c r="C12" s="53">
        <f t="shared" ref="C12:C13" si="1">D12+G12+H12</f>
        <v>11055.239</v>
      </c>
      <c r="D12" s="53">
        <f t="shared" ref="D12:D13" si="2">+E12+F12</f>
        <v>10871.293</v>
      </c>
      <c r="E12" s="53">
        <f>169+2522</f>
        <v>2691</v>
      </c>
      <c r="F12" s="53">
        <f>4427+3753.293</f>
        <v>8180.2929999999997</v>
      </c>
      <c r="G12" s="53">
        <v>183.946</v>
      </c>
      <c r="H12" s="61"/>
      <c r="I12" s="53">
        <f t="shared" ref="I12:I13" si="3">J12+M12+N12</f>
        <v>10943.293</v>
      </c>
      <c r="J12" s="53">
        <f t="shared" ref="J12:J13" si="4">+K12+L12</f>
        <v>10871.293</v>
      </c>
      <c r="K12" s="61">
        <v>2691</v>
      </c>
      <c r="L12" s="61">
        <v>8180.2929999999997</v>
      </c>
      <c r="M12" s="53">
        <v>72</v>
      </c>
      <c r="N12" s="61"/>
      <c r="O12" s="54"/>
      <c r="P12" s="54"/>
      <c r="Q12" s="55"/>
    </row>
    <row r="13" spans="1:17" s="60" customFormat="1" ht="21" customHeight="1" x14ac:dyDescent="0.2">
      <c r="A13" s="82">
        <v>3</v>
      </c>
      <c r="B13" s="52" t="s">
        <v>23</v>
      </c>
      <c r="C13" s="53">
        <f t="shared" si="1"/>
        <v>4252.6489999999994</v>
      </c>
      <c r="D13" s="53">
        <f t="shared" si="2"/>
        <v>4252.6489999999994</v>
      </c>
      <c r="E13" s="53"/>
      <c r="F13" s="53">
        <f>2781.616+1471.033</f>
        <v>4252.6489999999994</v>
      </c>
      <c r="G13" s="53"/>
      <c r="H13" s="61"/>
      <c r="I13" s="53">
        <f t="shared" si="3"/>
        <v>4364.5949999999993</v>
      </c>
      <c r="J13" s="53">
        <f t="shared" si="4"/>
        <v>4252.6489999999994</v>
      </c>
      <c r="K13" s="61"/>
      <c r="L13" s="61">
        <v>4252.6489999999994</v>
      </c>
      <c r="M13" s="53">
        <v>111.946</v>
      </c>
      <c r="N13" s="61"/>
      <c r="O13" s="54"/>
      <c r="P13" s="54"/>
      <c r="Q13" s="55"/>
    </row>
  </sheetData>
  <mergeCells count="20">
    <mergeCell ref="D8:F8"/>
    <mergeCell ref="G8:H8"/>
    <mergeCell ref="I8:I9"/>
    <mergeCell ref="J8:L8"/>
    <mergeCell ref="M8:N8"/>
    <mergeCell ref="P8:P9"/>
    <mergeCell ref="A4:Q4"/>
    <mergeCell ref="Q8:Q9"/>
    <mergeCell ref="A1:Q1"/>
    <mergeCell ref="A2:Q2"/>
    <mergeCell ref="A3:Q3"/>
    <mergeCell ref="A5:Q5"/>
    <mergeCell ref="A6:A9"/>
    <mergeCell ref="B6:B9"/>
    <mergeCell ref="C6:H7"/>
    <mergeCell ref="I6:N7"/>
    <mergeCell ref="O6:Q6"/>
    <mergeCell ref="O7:O9"/>
    <mergeCell ref="P7:Q7"/>
    <mergeCell ref="C8:C9"/>
  </mergeCells>
  <pageMargins left="0.25" right="0.25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view="pageBreakPreview" topLeftCell="A4" zoomScale="60" zoomScaleNormal="85" workbookViewId="0">
      <selection activeCell="A4" sqref="A4:N4"/>
    </sheetView>
  </sheetViews>
  <sheetFormatPr defaultColWidth="12.1640625" defaultRowHeight="18.75" x14ac:dyDescent="0.3"/>
  <cols>
    <col min="1" max="1" width="6" style="18" bestFit="1" customWidth="1"/>
    <col min="2" max="2" width="41.6640625" style="18" customWidth="1"/>
    <col min="3" max="5" width="14" style="18" customWidth="1"/>
    <col min="6" max="6" width="9.33203125" style="18" customWidth="1"/>
    <col min="7" max="7" width="7.6640625" style="18" customWidth="1"/>
    <col min="8" max="8" width="10.1640625" style="18" customWidth="1"/>
    <col min="9" max="11" width="8.33203125" style="18" customWidth="1"/>
    <col min="12" max="12" width="9.33203125" style="18" customWidth="1"/>
    <col min="13" max="13" width="8.1640625" style="18" customWidth="1"/>
    <col min="14" max="14" width="8.33203125" style="18" customWidth="1"/>
    <col min="15" max="16384" width="12.1640625" style="18"/>
  </cols>
  <sheetData>
    <row r="1" spans="1:14" x14ac:dyDescent="0.3">
      <c r="A1" s="118" t="s">
        <v>84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idden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24.75" customHeight="1" x14ac:dyDescent="0.3">
      <c r="A3" s="129" t="s">
        <v>117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0.25" customHeight="1" x14ac:dyDescent="0.3">
      <c r="A4" s="110" t="str">
        <f>'2.1 nguon chia cac bo, dp'!A4:Q4</f>
        <v>(Kèm theo Báo cáo số            / BC-UBND ngày 21/11/2022 của UBND huyện Tuần Giáo)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9.5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 t="s">
        <v>126</v>
      </c>
    </row>
    <row r="6" spans="1:14" s="21" customFormat="1" ht="14.25" customHeight="1" x14ac:dyDescent="0.2">
      <c r="A6" s="122" t="s">
        <v>43</v>
      </c>
      <c r="B6" s="119" t="s">
        <v>127</v>
      </c>
      <c r="C6" s="125" t="s">
        <v>63</v>
      </c>
      <c r="D6" s="126"/>
      <c r="E6" s="126"/>
      <c r="F6" s="126"/>
      <c r="G6" s="126"/>
      <c r="H6" s="127"/>
      <c r="I6" s="128" t="s">
        <v>49</v>
      </c>
      <c r="J6" s="128"/>
      <c r="K6" s="128"/>
      <c r="L6" s="128"/>
      <c r="M6" s="128"/>
      <c r="N6" s="128"/>
    </row>
    <row r="7" spans="1:14" s="21" customFormat="1" ht="9.75" customHeight="1" x14ac:dyDescent="0.2">
      <c r="A7" s="123"/>
      <c r="B7" s="120"/>
      <c r="C7" s="112" t="s">
        <v>60</v>
      </c>
      <c r="D7" s="113"/>
      <c r="E7" s="114"/>
      <c r="F7" s="122" t="s">
        <v>61</v>
      </c>
      <c r="G7" s="122" t="s">
        <v>62</v>
      </c>
      <c r="H7" s="122" t="s">
        <v>67</v>
      </c>
      <c r="I7" s="111" t="s">
        <v>60</v>
      </c>
      <c r="J7" s="111"/>
      <c r="K7" s="111"/>
      <c r="L7" s="111" t="s">
        <v>61</v>
      </c>
      <c r="M7" s="111" t="s">
        <v>62</v>
      </c>
      <c r="N7" s="111" t="s">
        <v>67</v>
      </c>
    </row>
    <row r="8" spans="1:14" s="21" customFormat="1" ht="9.75" customHeight="1" x14ac:dyDescent="0.2">
      <c r="A8" s="123"/>
      <c r="B8" s="120"/>
      <c r="C8" s="115"/>
      <c r="D8" s="116"/>
      <c r="E8" s="117"/>
      <c r="F8" s="123"/>
      <c r="G8" s="123"/>
      <c r="H8" s="123"/>
      <c r="I8" s="111"/>
      <c r="J8" s="111"/>
      <c r="K8" s="111"/>
      <c r="L8" s="111"/>
      <c r="M8" s="111"/>
      <c r="N8" s="111"/>
    </row>
    <row r="9" spans="1:14" s="21" customFormat="1" ht="17.25" customHeight="1" x14ac:dyDescent="0.2">
      <c r="A9" s="123"/>
      <c r="B9" s="120"/>
      <c r="C9" s="122" t="s">
        <v>29</v>
      </c>
      <c r="D9" s="130" t="s">
        <v>64</v>
      </c>
      <c r="E9" s="131"/>
      <c r="F9" s="123"/>
      <c r="G9" s="123"/>
      <c r="H9" s="123"/>
      <c r="I9" s="111" t="s">
        <v>29</v>
      </c>
      <c r="J9" s="111" t="s">
        <v>64</v>
      </c>
      <c r="K9" s="111"/>
      <c r="L9" s="111"/>
      <c r="M9" s="111"/>
      <c r="N9" s="111"/>
    </row>
    <row r="10" spans="1:14" s="21" customFormat="1" ht="17.25" customHeight="1" x14ac:dyDescent="0.2">
      <c r="A10" s="124"/>
      <c r="B10" s="121"/>
      <c r="C10" s="124"/>
      <c r="D10" s="22" t="s">
        <v>68</v>
      </c>
      <c r="E10" s="22" t="s">
        <v>59</v>
      </c>
      <c r="F10" s="124"/>
      <c r="G10" s="124"/>
      <c r="H10" s="124"/>
      <c r="I10" s="111"/>
      <c r="J10" s="22" t="s">
        <v>68</v>
      </c>
      <c r="K10" s="23" t="s">
        <v>59</v>
      </c>
      <c r="L10" s="111"/>
      <c r="M10" s="111"/>
      <c r="N10" s="111"/>
    </row>
    <row r="11" spans="1:14" s="26" customFormat="1" ht="29.25" customHeight="1" x14ac:dyDescent="0.2">
      <c r="A11" s="23"/>
      <c r="B11" s="23" t="s">
        <v>39</v>
      </c>
      <c r="C11" s="24">
        <f>SUM(C14:C25)</f>
        <v>57053.514999999999</v>
      </c>
      <c r="D11" s="24">
        <f t="shared" ref="D11:H11" si="0">SUM(D14:D25)</f>
        <v>32147</v>
      </c>
      <c r="E11" s="24">
        <f t="shared" si="0"/>
        <v>24906.515000000003</v>
      </c>
      <c r="F11" s="24"/>
      <c r="G11" s="24"/>
      <c r="H11" s="24">
        <f t="shared" si="0"/>
        <v>559.07899999999995</v>
      </c>
      <c r="I11" s="25"/>
      <c r="J11" s="25"/>
      <c r="K11" s="25"/>
      <c r="L11" s="25"/>
      <c r="M11" s="25"/>
      <c r="N11" s="25"/>
    </row>
    <row r="12" spans="1:14" s="26" customFormat="1" ht="12.75" hidden="1" x14ac:dyDescent="0.2">
      <c r="A12" s="23" t="s">
        <v>30</v>
      </c>
      <c r="B12" s="27" t="s">
        <v>48</v>
      </c>
      <c r="C12" s="24"/>
      <c r="D12" s="24"/>
      <c r="E12" s="24"/>
      <c r="F12" s="24"/>
      <c r="G12" s="24"/>
      <c r="H12" s="24"/>
      <c r="I12" s="28"/>
      <c r="J12" s="28"/>
      <c r="K12" s="28"/>
      <c r="L12" s="28"/>
      <c r="M12" s="29"/>
      <c r="N12" s="29"/>
    </row>
    <row r="13" spans="1:14" s="26" customFormat="1" ht="12.75" hidden="1" x14ac:dyDescent="0.2">
      <c r="A13" s="23">
        <v>1</v>
      </c>
      <c r="B13" s="30" t="s">
        <v>4</v>
      </c>
      <c r="C13" s="24"/>
      <c r="D13" s="24"/>
      <c r="E13" s="24"/>
      <c r="F13" s="24"/>
      <c r="G13" s="24"/>
      <c r="H13" s="24"/>
      <c r="I13" s="28"/>
      <c r="J13" s="28"/>
      <c r="K13" s="28"/>
      <c r="L13" s="28"/>
      <c r="M13" s="29"/>
      <c r="N13" s="29"/>
    </row>
    <row r="14" spans="1:14" s="21" customFormat="1" ht="32.25" customHeight="1" x14ac:dyDescent="0.2">
      <c r="A14" s="31" t="s">
        <v>69</v>
      </c>
      <c r="B14" s="32" t="s">
        <v>118</v>
      </c>
      <c r="C14" s="33"/>
      <c r="D14" s="33"/>
      <c r="E14" s="33"/>
      <c r="F14" s="33"/>
      <c r="G14" s="33"/>
      <c r="H14" s="33"/>
      <c r="I14" s="34"/>
      <c r="J14" s="34"/>
      <c r="K14" s="34"/>
      <c r="L14" s="34"/>
      <c r="M14" s="35"/>
      <c r="N14" s="35"/>
    </row>
    <row r="15" spans="1:14" s="37" customFormat="1" ht="32.25" customHeight="1" x14ac:dyDescent="0.2">
      <c r="A15" s="31" t="s">
        <v>69</v>
      </c>
      <c r="B15" s="32" t="s">
        <v>66</v>
      </c>
      <c r="C15" s="33">
        <f t="shared" ref="C15:C16" si="1">D15+E15</f>
        <v>3199.34</v>
      </c>
      <c r="D15" s="33"/>
      <c r="E15" s="33">
        <v>3199.34</v>
      </c>
      <c r="F15" s="33"/>
      <c r="G15" s="33"/>
      <c r="H15" s="33">
        <v>375.13299999999998</v>
      </c>
      <c r="I15" s="34"/>
      <c r="J15" s="34"/>
      <c r="K15" s="34"/>
      <c r="L15" s="34"/>
      <c r="M15" s="36"/>
      <c r="N15" s="36"/>
    </row>
    <row r="16" spans="1:14" s="37" customFormat="1" ht="32.25" customHeight="1" x14ac:dyDescent="0.2">
      <c r="A16" s="31" t="s">
        <v>69</v>
      </c>
      <c r="B16" s="38" t="s">
        <v>50</v>
      </c>
      <c r="C16" s="33">
        <f t="shared" si="1"/>
        <v>4296.9880000000003</v>
      </c>
      <c r="D16" s="33"/>
      <c r="E16" s="33">
        <v>4296.9880000000003</v>
      </c>
      <c r="F16" s="33"/>
      <c r="G16" s="33"/>
      <c r="H16" s="33"/>
      <c r="I16" s="34"/>
      <c r="J16" s="34"/>
      <c r="K16" s="34"/>
      <c r="L16" s="34"/>
      <c r="M16" s="36"/>
      <c r="N16" s="36"/>
    </row>
    <row r="17" spans="1:14" s="21" customFormat="1" ht="34.5" customHeight="1" x14ac:dyDescent="0.2">
      <c r="A17" s="31" t="s">
        <v>69</v>
      </c>
      <c r="B17" s="32" t="s">
        <v>51</v>
      </c>
      <c r="C17" s="33"/>
      <c r="D17" s="33"/>
      <c r="E17" s="33"/>
      <c r="F17" s="33"/>
      <c r="G17" s="33"/>
      <c r="H17" s="33"/>
      <c r="I17" s="34"/>
      <c r="J17" s="34"/>
      <c r="K17" s="34"/>
      <c r="L17" s="34"/>
      <c r="M17" s="35"/>
      <c r="N17" s="35"/>
    </row>
    <row r="18" spans="1:14" s="37" customFormat="1" ht="17.25" customHeight="1" x14ac:dyDescent="0.2">
      <c r="A18" s="31" t="s">
        <v>69</v>
      </c>
      <c r="B18" s="32" t="s">
        <v>52</v>
      </c>
      <c r="C18" s="33"/>
      <c r="D18" s="33"/>
      <c r="E18" s="33"/>
      <c r="F18" s="33"/>
      <c r="G18" s="33"/>
      <c r="H18" s="33"/>
      <c r="I18" s="34"/>
      <c r="J18" s="34"/>
      <c r="K18" s="34"/>
      <c r="L18" s="34"/>
      <c r="M18" s="36"/>
      <c r="N18" s="36"/>
    </row>
    <row r="19" spans="1:14" s="37" customFormat="1" ht="17.25" customHeight="1" x14ac:dyDescent="0.2">
      <c r="A19" s="31" t="s">
        <v>69</v>
      </c>
      <c r="B19" s="32" t="s">
        <v>53</v>
      </c>
      <c r="C19" s="33">
        <f>D19+E19</f>
        <v>2824.5889999999999</v>
      </c>
      <c r="D19" s="33"/>
      <c r="E19" s="33">
        <f>366.509+2291.6+166.48</f>
        <v>2824.5889999999999</v>
      </c>
      <c r="F19" s="33"/>
      <c r="G19" s="33"/>
      <c r="H19" s="33">
        <f>8.4+106.946</f>
        <v>115.346</v>
      </c>
      <c r="I19" s="34"/>
      <c r="J19" s="34"/>
      <c r="K19" s="34"/>
      <c r="L19" s="34"/>
      <c r="M19" s="36"/>
      <c r="N19" s="36"/>
    </row>
    <row r="20" spans="1:14" s="37" customFormat="1" ht="32.25" customHeight="1" x14ac:dyDescent="0.2">
      <c r="A20" s="31" t="s">
        <v>69</v>
      </c>
      <c r="B20" s="38" t="s">
        <v>54</v>
      </c>
      <c r="C20" s="33">
        <f>D20+E20</f>
        <v>4293.0650000000005</v>
      </c>
      <c r="D20" s="33">
        <f>257+2522</f>
        <v>2779</v>
      </c>
      <c r="E20" s="39">
        <f>7117.654-E19-D20</f>
        <v>1514.0650000000005</v>
      </c>
      <c r="F20" s="33"/>
      <c r="G20" s="33"/>
      <c r="H20" s="33"/>
      <c r="I20" s="40"/>
      <c r="J20" s="40"/>
      <c r="K20" s="40"/>
      <c r="L20" s="40"/>
      <c r="M20" s="36"/>
      <c r="N20" s="36"/>
    </row>
    <row r="21" spans="1:14" s="37" customFormat="1" ht="17.25" customHeight="1" x14ac:dyDescent="0.2">
      <c r="A21" s="31" t="s">
        <v>69</v>
      </c>
      <c r="B21" s="32" t="s">
        <v>55</v>
      </c>
      <c r="C21" s="33">
        <f>D21+E21</f>
        <v>41503.06</v>
      </c>
      <c r="D21" s="33">
        <f>29199+169</f>
        <v>29368</v>
      </c>
      <c r="E21" s="33">
        <f>41053.5+449.56-D21</f>
        <v>12135.059999999998</v>
      </c>
      <c r="F21" s="33"/>
      <c r="G21" s="33"/>
      <c r="H21" s="33"/>
      <c r="I21" s="34"/>
      <c r="J21" s="34"/>
      <c r="K21" s="34"/>
      <c r="L21" s="34"/>
      <c r="M21" s="36"/>
      <c r="N21" s="36"/>
    </row>
    <row r="22" spans="1:14" s="37" customFormat="1" ht="32.25" customHeight="1" x14ac:dyDescent="0.2">
      <c r="A22" s="31" t="s">
        <v>69</v>
      </c>
      <c r="B22" s="38" t="s">
        <v>56</v>
      </c>
      <c r="C22" s="33"/>
      <c r="D22" s="33"/>
      <c r="E22" s="33"/>
      <c r="F22" s="33"/>
      <c r="G22" s="33"/>
      <c r="H22" s="33"/>
      <c r="I22" s="40"/>
      <c r="J22" s="40"/>
      <c r="K22" s="40"/>
      <c r="L22" s="40"/>
      <c r="M22" s="36"/>
      <c r="N22" s="36"/>
    </row>
    <row r="23" spans="1:14" s="37" customFormat="1" ht="32.25" customHeight="1" x14ac:dyDescent="0.2">
      <c r="A23" s="31" t="s">
        <v>69</v>
      </c>
      <c r="B23" s="38" t="s">
        <v>57</v>
      </c>
      <c r="C23" s="33"/>
      <c r="D23" s="33"/>
      <c r="E23" s="33"/>
      <c r="F23" s="33"/>
      <c r="G23" s="33"/>
      <c r="H23" s="33"/>
      <c r="I23" s="40"/>
      <c r="J23" s="40"/>
      <c r="K23" s="40"/>
      <c r="L23" s="40"/>
      <c r="M23" s="36"/>
      <c r="N23" s="36"/>
    </row>
    <row r="24" spans="1:14" s="37" customFormat="1" ht="32.25" customHeight="1" x14ac:dyDescent="0.2">
      <c r="A24" s="31" t="s">
        <v>69</v>
      </c>
      <c r="B24" s="38" t="s">
        <v>58</v>
      </c>
      <c r="C24" s="33"/>
      <c r="D24" s="33"/>
      <c r="E24" s="33"/>
      <c r="F24" s="33"/>
      <c r="G24" s="33"/>
      <c r="H24" s="33"/>
      <c r="I24" s="40"/>
      <c r="J24" s="40"/>
      <c r="K24" s="40"/>
      <c r="L24" s="40"/>
      <c r="M24" s="36"/>
      <c r="N24" s="36"/>
    </row>
    <row r="25" spans="1:14" s="37" customFormat="1" ht="17.25" customHeight="1" x14ac:dyDescent="0.2">
      <c r="A25" s="31" t="s">
        <v>69</v>
      </c>
      <c r="B25" s="32" t="s">
        <v>42</v>
      </c>
      <c r="C25" s="33">
        <f>D25+E25</f>
        <v>936.47300000000007</v>
      </c>
      <c r="D25" s="33"/>
      <c r="E25" s="33">
        <f>399.785+499.808+36.88</f>
        <v>936.47300000000007</v>
      </c>
      <c r="F25" s="33"/>
      <c r="G25" s="33"/>
      <c r="H25" s="33">
        <f>8.2+55.4+5</f>
        <v>68.599999999999994</v>
      </c>
      <c r="I25" s="34"/>
      <c r="J25" s="34"/>
      <c r="K25" s="34"/>
      <c r="L25" s="34"/>
      <c r="M25" s="36"/>
      <c r="N25" s="36"/>
    </row>
    <row r="26" spans="1:14" s="10" customFormat="1" hidden="1" x14ac:dyDescent="0.2">
      <c r="A26" s="3">
        <v>2</v>
      </c>
      <c r="B26" s="8" t="s">
        <v>70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9"/>
    </row>
    <row r="27" spans="1:14" hidden="1" x14ac:dyDescent="0.3">
      <c r="A27" s="5"/>
      <c r="B27" s="5" t="s">
        <v>71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idden="1" x14ac:dyDescent="0.3">
      <c r="A28" s="6" t="s">
        <v>31</v>
      </c>
      <c r="B28" s="7" t="s">
        <v>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s="2" customFormat="1" hidden="1" x14ac:dyDescent="0.3">
      <c r="A29" s="41">
        <v>1</v>
      </c>
      <c r="B29" s="7" t="s">
        <v>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2" customFormat="1" hidden="1" x14ac:dyDescent="0.3">
      <c r="A30" s="11">
        <v>2</v>
      </c>
      <c r="B30" s="7" t="s">
        <v>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idden="1" x14ac:dyDescent="0.3">
      <c r="A31" s="5"/>
      <c r="B31" s="5" t="s">
        <v>71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idden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mergeCells count="19">
    <mergeCell ref="J9:K9"/>
    <mergeCell ref="F7:F10"/>
    <mergeCell ref="G7:G10"/>
    <mergeCell ref="A4:N4"/>
    <mergeCell ref="L7:L10"/>
    <mergeCell ref="C7:E8"/>
    <mergeCell ref="A1:N1"/>
    <mergeCell ref="B6:B10"/>
    <mergeCell ref="M7:M10"/>
    <mergeCell ref="A6:A10"/>
    <mergeCell ref="H7:H10"/>
    <mergeCell ref="C6:H6"/>
    <mergeCell ref="I6:N6"/>
    <mergeCell ref="N7:N10"/>
    <mergeCell ref="A3:N3"/>
    <mergeCell ref="I7:K8"/>
    <mergeCell ref="D9:E9"/>
    <mergeCell ref="C9:C10"/>
    <mergeCell ref="I9:I10"/>
  </mergeCells>
  <pageMargins left="0.23622047244094491" right="0.23622047244094491" top="0.39370078740157483" bottom="0.27559055118110237" header="0.31496062992125984" footer="0.31496062992125984"/>
  <pageSetup paperSize="9" scale="9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BreakPreview" topLeftCell="A7" zoomScale="60" zoomScaleNormal="100" workbookViewId="0">
      <selection activeCell="V14" sqref="V14"/>
    </sheetView>
  </sheetViews>
  <sheetFormatPr defaultRowHeight="12.75" x14ac:dyDescent="0.2"/>
  <cols>
    <col min="1" max="1" width="5.5" style="1" customWidth="1"/>
    <col min="2" max="2" width="16.1640625" style="1" customWidth="1"/>
    <col min="3" max="3" width="12.6640625" style="1" customWidth="1"/>
    <col min="4" max="4" width="11" style="1" customWidth="1"/>
    <col min="5" max="5" width="17" style="1" customWidth="1"/>
    <col min="6" max="6" width="8.83203125" style="1" customWidth="1"/>
    <col min="7" max="7" width="7.1640625" style="1" customWidth="1"/>
    <col min="8" max="8" width="13.5" style="1" customWidth="1"/>
    <col min="9" max="9" width="14.33203125" style="1" customWidth="1"/>
    <col min="10" max="10" width="8" style="1" bestFit="1" customWidth="1"/>
    <col min="11" max="11" width="9.1640625" style="1" customWidth="1"/>
    <col min="12" max="12" width="10.83203125" style="1" customWidth="1"/>
    <col min="13" max="13" width="12.83203125" style="1" customWidth="1"/>
    <col min="14" max="14" width="7.5" style="1" customWidth="1"/>
    <col min="15" max="15" width="6.83203125" style="1" bestFit="1" customWidth="1"/>
    <col min="16" max="16" width="4.5" style="1" customWidth="1"/>
    <col min="17" max="16384" width="9.33203125" style="1"/>
  </cols>
  <sheetData>
    <row r="1" spans="1:16" ht="20.25" customHeight="1" x14ac:dyDescent="0.2">
      <c r="A1" s="140" t="s">
        <v>85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8" customHeight="1" x14ac:dyDescent="0.2">
      <c r="A2" s="139" t="s">
        <v>120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22.5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7.25" customHeight="1" x14ac:dyDescent="0.25">
      <c r="A4" s="136" t="str">
        <f>'2.2-Tổng hợp noi dung chi'!A4:N4</f>
        <v>(Kèm theo Báo cáo số            / BC-UBND ngày 21/11/2022 của UBND huyện Tuần Giáo)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6" spans="1:16" s="12" customFormat="1" ht="32.25" customHeight="1" x14ac:dyDescent="0.2">
      <c r="A6" s="142" t="s">
        <v>43</v>
      </c>
      <c r="B6" s="142" t="s">
        <v>40</v>
      </c>
      <c r="C6" s="142" t="s">
        <v>46</v>
      </c>
      <c r="D6" s="142"/>
      <c r="E6" s="142"/>
      <c r="F6" s="144" t="s">
        <v>122</v>
      </c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1:16" s="12" customFormat="1" ht="13.5" customHeight="1" x14ac:dyDescent="0.2">
      <c r="A7" s="142"/>
      <c r="B7" s="142"/>
      <c r="C7" s="142" t="s">
        <v>39</v>
      </c>
      <c r="D7" s="143" t="s">
        <v>64</v>
      </c>
      <c r="E7" s="143"/>
      <c r="F7" s="132" t="s">
        <v>74</v>
      </c>
      <c r="G7" s="132" t="s">
        <v>75</v>
      </c>
      <c r="H7" s="132" t="s">
        <v>76</v>
      </c>
      <c r="I7" s="142" t="s">
        <v>77</v>
      </c>
      <c r="J7" s="142" t="s">
        <v>78</v>
      </c>
      <c r="K7" s="134" t="s">
        <v>79</v>
      </c>
      <c r="L7" s="134" t="s">
        <v>80</v>
      </c>
      <c r="M7" s="142" t="s">
        <v>81</v>
      </c>
      <c r="N7" s="142" t="s">
        <v>41</v>
      </c>
      <c r="O7" s="142" t="s">
        <v>42</v>
      </c>
      <c r="P7" s="142" t="s">
        <v>47</v>
      </c>
    </row>
    <row r="8" spans="1:16" s="12" customFormat="1" ht="47.25" customHeight="1" x14ac:dyDescent="0.2">
      <c r="A8" s="142"/>
      <c r="B8" s="142"/>
      <c r="C8" s="142"/>
      <c r="D8" s="81" t="s">
        <v>137</v>
      </c>
      <c r="E8" s="13" t="s">
        <v>44</v>
      </c>
      <c r="F8" s="133"/>
      <c r="G8" s="133"/>
      <c r="H8" s="133"/>
      <c r="I8" s="142"/>
      <c r="J8" s="142"/>
      <c r="K8" s="135"/>
      <c r="L8" s="135"/>
      <c r="M8" s="142"/>
      <c r="N8" s="142"/>
      <c r="O8" s="142"/>
      <c r="P8" s="142"/>
    </row>
    <row r="9" spans="1:16" s="87" customFormat="1" ht="27" customHeight="1" x14ac:dyDescent="0.2">
      <c r="A9" s="83"/>
      <c r="B9" s="84" t="s">
        <v>39</v>
      </c>
      <c r="C9" s="85">
        <f>C10+C11</f>
        <v>559.07899999999995</v>
      </c>
      <c r="D9" s="85">
        <f>D10+D11</f>
        <v>559.07899999999995</v>
      </c>
      <c r="E9" s="85"/>
      <c r="F9" s="84"/>
      <c r="G9" s="84"/>
      <c r="H9" s="84"/>
      <c r="I9" s="86"/>
      <c r="J9" s="86"/>
      <c r="K9" s="86"/>
      <c r="L9" s="86"/>
      <c r="M9" s="86"/>
      <c r="N9" s="86"/>
      <c r="O9" s="86"/>
      <c r="P9" s="86"/>
    </row>
    <row r="10" spans="1:16" s="87" customFormat="1" ht="27" customHeight="1" x14ac:dyDescent="0.2">
      <c r="A10" s="92">
        <v>1</v>
      </c>
      <c r="B10" s="88" t="s">
        <v>123</v>
      </c>
      <c r="C10" s="89">
        <f>D10+E10</f>
        <v>375.13299999999998</v>
      </c>
      <c r="D10" s="89">
        <v>375.13299999999998</v>
      </c>
      <c r="E10" s="89"/>
      <c r="F10" s="88"/>
      <c r="G10" s="88"/>
      <c r="H10" s="88"/>
      <c r="I10" s="83"/>
      <c r="J10" s="83"/>
      <c r="K10" s="83"/>
      <c r="L10" s="83"/>
      <c r="M10" s="90"/>
      <c r="N10" s="90"/>
      <c r="O10" s="90"/>
      <c r="P10" s="83"/>
    </row>
    <row r="11" spans="1:16" s="87" customFormat="1" ht="27" customHeight="1" x14ac:dyDescent="0.2">
      <c r="A11" s="92">
        <v>2</v>
      </c>
      <c r="B11" s="88" t="s">
        <v>124</v>
      </c>
      <c r="C11" s="89">
        <f>D11+E11</f>
        <v>183.946</v>
      </c>
      <c r="D11" s="89">
        <v>183.946</v>
      </c>
      <c r="E11" s="89"/>
      <c r="F11" s="88"/>
      <c r="G11" s="88"/>
      <c r="H11" s="88"/>
      <c r="I11" s="91"/>
      <c r="J11" s="91"/>
      <c r="K11" s="91"/>
      <c r="L11" s="91"/>
      <c r="M11" s="91"/>
      <c r="N11" s="91"/>
      <c r="O11" s="91"/>
      <c r="P11" s="91"/>
    </row>
    <row r="12" spans="1:16" s="15" customFormat="1" ht="39.75" customHeight="1" x14ac:dyDescent="0.25">
      <c r="B12" s="137" t="s">
        <v>125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s="15" customFormat="1" ht="20.25" customHeight="1" x14ac:dyDescent="0.25">
      <c r="B13" s="16"/>
    </row>
    <row r="14" spans="1:16" s="12" customFormat="1" ht="15" x14ac:dyDescent="0.2"/>
    <row r="15" spans="1:16" s="12" customFormat="1" ht="18.75" x14ac:dyDescent="0.2">
      <c r="C15" s="14"/>
    </row>
    <row r="16" spans="1:16" s="12" customFormat="1" ht="15" x14ac:dyDescent="0.2"/>
    <row r="17" s="12" customFormat="1" ht="15" x14ac:dyDescent="0.2"/>
    <row r="18" s="12" customFormat="1" ht="15" x14ac:dyDescent="0.2"/>
    <row r="19" s="12" customFormat="1" ht="15" x14ac:dyDescent="0.2"/>
    <row r="20" s="12" customFormat="1" ht="15" x14ac:dyDescent="0.2"/>
    <row r="21" s="12" customFormat="1" ht="15" x14ac:dyDescent="0.2"/>
    <row r="22" s="12" customFormat="1" ht="15" x14ac:dyDescent="0.2"/>
    <row r="23" s="12" customFormat="1" ht="15" x14ac:dyDescent="0.2"/>
  </sheetData>
  <mergeCells count="21">
    <mergeCell ref="B12:P12"/>
    <mergeCell ref="A2:P3"/>
    <mergeCell ref="A1:P1"/>
    <mergeCell ref="C7:C8"/>
    <mergeCell ref="D7:E7"/>
    <mergeCell ref="C6:E6"/>
    <mergeCell ref="N7:N8"/>
    <mergeCell ref="P7:P8"/>
    <mergeCell ref="B6:B8"/>
    <mergeCell ref="A6:A8"/>
    <mergeCell ref="I7:I8"/>
    <mergeCell ref="J7:J8"/>
    <mergeCell ref="M7:M8"/>
    <mergeCell ref="F6:P6"/>
    <mergeCell ref="O7:O8"/>
    <mergeCell ref="F7:F8"/>
    <mergeCell ref="G7:G8"/>
    <mergeCell ref="H7:H8"/>
    <mergeCell ref="K7:K8"/>
    <mergeCell ref="L7:L8"/>
    <mergeCell ref="A4:P4"/>
  </mergeCells>
  <pageMargins left="0.3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Phu luc 2 Tong nguon</vt:lpstr>
      <vt:lpstr>2.1 nguon chia cac bo, dp</vt:lpstr>
      <vt:lpstr>2.2-Tổng hợp noi dung chi</vt:lpstr>
      <vt:lpstr>2.4 XHH</vt:lpstr>
      <vt:lpstr>'2.1 nguon chia cac bo, dp'!Print_Area</vt:lpstr>
      <vt:lpstr>'Phu luc 2 Tong nguon'!Print_Area</vt:lpstr>
      <vt:lpstr>'2.1 nguon chia cac bo, dp'!Print_Titles</vt:lpstr>
      <vt:lpstr>'2.2-Tổng hợp noi dung chi'!Print_Titles</vt:lpstr>
      <vt:lpstr>'Phu luc 2 Tong nguon'!Print_Titles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Trung Kien</cp:lastModifiedBy>
  <cp:lastPrinted>2022-11-23T03:15:57Z</cp:lastPrinted>
  <dcterms:created xsi:type="dcterms:W3CDTF">2022-09-12T07:04:43Z</dcterms:created>
  <dcterms:modified xsi:type="dcterms:W3CDTF">2022-11-25T00:30:10Z</dcterms:modified>
</cp:coreProperties>
</file>