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ieu 93" sheetId="1" r:id="rId1"/>
    <sheet name="Bieu 94" sheetId="2" r:id="rId2"/>
    <sheet name="Bieu 95" sheetId="3" r:id="rId3"/>
  </sheets>
  <definedNames>
    <definedName name="_xlnm.Print_Area" localSheetId="0">'Bieu 93'!$A$1:$G$19</definedName>
    <definedName name="_xlnm.Print_Area" localSheetId="1">'Bieu 94'!$A$1:$G$41</definedName>
    <definedName name="_xlnm.Print_Area" localSheetId="2">'Bieu 95'!$A$1:$G$43</definedName>
  </definedNames>
  <calcPr fullCalcOnLoad="1"/>
</workbook>
</file>

<file path=xl/sharedStrings.xml><?xml version="1.0" encoding="utf-8"?>
<sst xmlns="http://schemas.openxmlformats.org/spreadsheetml/2006/main" count="160" uniqueCount="95">
  <si>
    <t>Biểu số 93/CK-NSNN</t>
  </si>
  <si>
    <t>Đơn vị: Triệu đồng</t>
  </si>
  <si>
    <t>STT</t>
  </si>
  <si>
    <t>NỘI DUNG</t>
  </si>
  <si>
    <t xml:space="preserve">Dự toán năm </t>
  </si>
  <si>
    <t>Dự toán năm</t>
  </si>
  <si>
    <t>Cùng kỳ năm trước</t>
  </si>
  <si>
    <t>A</t>
  </si>
  <si>
    <t>B</t>
  </si>
  <si>
    <t>I</t>
  </si>
  <si>
    <t>Thu nội địa</t>
  </si>
  <si>
    <t>II</t>
  </si>
  <si>
    <t>TỔNG CHI NGÂN SÁCH HUYỆN</t>
  </si>
  <si>
    <t> I</t>
  </si>
  <si>
    <t>Chi đầu tư phát triển</t>
  </si>
  <si>
    <t>Chi thường xuyên</t>
  </si>
  <si>
    <t>Dự phòng ngân sách</t>
  </si>
  <si>
    <t>III</t>
  </si>
  <si>
    <t>Biểu số 94/CK-NSNN</t>
  </si>
  <si>
    <t>Thuế thu nhập cá nhân</t>
  </si>
  <si>
    <t>Lệ phí trước bạ</t>
  </si>
  <si>
    <t>-</t>
  </si>
  <si>
    <t>Thuế sử dụng đất phi nông nghiệp</t>
  </si>
  <si>
    <t>Thu tiền sử dụng đất</t>
  </si>
  <si>
    <t>Thu khác ngân sách</t>
  </si>
  <si>
    <t xml:space="preserve">THU NGÂN SÁCH HUYỆN ĐƯỢC HƯỞNG THEO PHÂN CẤP </t>
  </si>
  <si>
    <t>CHI TỪ NGUỒN BỔ SUNG CÓ MỤC TIÊU TỪ NGÂN SÁCH CẤP TRÊN</t>
  </si>
  <si>
    <t>Biểu số 95/CK-NSNN</t>
  </si>
  <si>
    <t>Thu từ quỹ đất công ích, hoa lợi công sản khác</t>
  </si>
  <si>
    <t>So sánh thực hiện với (%)</t>
  </si>
  <si>
    <t>4=3/1</t>
  </si>
  <si>
    <t>5=3/2</t>
  </si>
  <si>
    <t>Các mục tiêu, nhiệm vụ khác</t>
  </si>
  <si>
    <t>CHI CÂN ĐỐI NGÂN SÁCH</t>
  </si>
  <si>
    <t>Thu viện trợ</t>
  </si>
  <si>
    <t>Chi cân đối ngân sách</t>
  </si>
  <si>
    <t>Thu bổ sung từ ngân sách cấp trên</t>
  </si>
  <si>
    <t>Thu chuyển nguồn từ năm trước chuyển sang</t>
  </si>
  <si>
    <t xml:space="preserve">Thu từ khu vực kinh tế ngoài quốc doanh </t>
  </si>
  <si>
    <t>Thuế giá trị gia tăng</t>
  </si>
  <si>
    <t>Thuế thu nhập doanh nghiệp</t>
  </si>
  <si>
    <t>Thuế tài nguyên</t>
  </si>
  <si>
    <t>Thu tiền cấp quyền khai thác khoáng sản</t>
  </si>
  <si>
    <t xml:space="preserve">Thu phí, lệ phí </t>
  </si>
  <si>
    <t>Thu đấu giá đất</t>
  </si>
  <si>
    <t xml:space="preserve">Chi đầu tư phát triển </t>
  </si>
  <si>
    <t>Chi từ nguồn bổ sung có mục tiêu từ ngân sách cấp tỉnh</t>
  </si>
  <si>
    <t>Cơ quan Trung ương cấp phép</t>
  </si>
  <si>
    <t>Trong đó: + Trung ương hưởng (70%)</t>
  </si>
  <si>
    <t xml:space="preserve">                 + Địa phương hưởng (30%)</t>
  </si>
  <si>
    <t>Cơ quan địa phương cấp phép</t>
  </si>
  <si>
    <t>Thu cấp quyền sử dụng đất</t>
  </si>
  <si>
    <t>Thu tiền cho thuê mặt đất, mặt nước</t>
  </si>
  <si>
    <t>Thu từ khu vực doanh nghiệp nhà nước do Trung ương quản lý</t>
  </si>
  <si>
    <t>Thu từ khu vực doanh nghiệp nhà nước do địa phương quản lý</t>
  </si>
  <si>
    <t>Chi quốc phòng</t>
  </si>
  <si>
    <t>Chi an ninh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</si>
  <si>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</si>
  <si>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</si>
  <si>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</si>
  <si>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</si>
  <si>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</si>
  <si>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</si>
  <si>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hoạt động kinh tế</t>
  </si>
  <si>
    <t>Chi hoạt động của cơ quan quản lý hành chính, đảng, đoàn thể</t>
  </si>
  <si>
    <t>Chi bảo đảm xã hội</t>
  </si>
  <si>
    <t>Chi sự nghiệp môi trường</t>
  </si>
  <si>
    <t>Chi khác</t>
  </si>
  <si>
    <t>Chương trình mục tiêu quốc gia</t>
  </si>
  <si>
    <t>Vốn đầu tư</t>
  </si>
  <si>
    <t>Vốn sự nghiệp</t>
  </si>
  <si>
    <t>TỔNG THU NGÂN SÁCH HUYỆN</t>
  </si>
  <si>
    <t>Thu cân đối NSNN (Thu nội địa)</t>
  </si>
  <si>
    <t>THU NSNN TRÊN ĐỊA BÀN</t>
  </si>
  <si>
    <t>Ngân sách trung ương, NS tỉnh hưởng</t>
  </si>
  <si>
    <t>Ngân sách huyện hưởng</t>
  </si>
  <si>
    <t>Thuế tiêu thụ đặc biệt</t>
  </si>
  <si>
    <t>Các khoản thu NS huyện được hưởng 100%</t>
  </si>
  <si>
    <t>CÂN ĐỐI NGÂN SÁCH HUYỆN 6 THÁNG NĂM 2023</t>
  </si>
  <si>
    <t>Ước thực hiện 6 tháng năm 2023</t>
  </si>
  <si>
    <t>Thực hiện 6 tháng năm 2022</t>
  </si>
  <si>
    <t>Chi đầu tư XDCB vốn trong nước</t>
  </si>
  <si>
    <t>Chi đầu tư từ nguồn thu tiền sử dụng đất</t>
  </si>
  <si>
    <t>C</t>
  </si>
  <si>
    <t>CHI NỘP TRẢ NGÂN SÁCH CẤP TRÊN</t>
  </si>
  <si>
    <t>CTMTQG phát triển KT-XH vùng đồng bào dân tộc thiểu số và miền núi</t>
  </si>
  <si>
    <t xml:space="preserve"> - Vốn đầu tư</t>
  </si>
  <si>
    <t xml:space="preserve"> - Vốn sự nghiệp</t>
  </si>
  <si>
    <t>CTMTQG giảm nghèo bền vững</t>
  </si>
  <si>
    <t>CTMTQG xây dựng nông thôn mới</t>
  </si>
  <si>
    <t>Chi nộp trả ngân sách cấp tỉnh</t>
  </si>
  <si>
    <t xml:space="preserve"> (Kèm theo Tờ trình số  34/TTr-TCKH ngày 13/7/2023 của Phòng Tài chính - Kế hoạch)</t>
  </si>
  <si>
    <t xml:space="preserve"> (Kèm theo Quyết định số             /QĐ-UBND ngày   14/7/2023 của UBND huyện Tuần Giáo)</t>
  </si>
  <si>
    <t>THỰC HIỆN CHI NGÂN SÁCH HUYỆN 6 THÁNG NĂM 2023</t>
  </si>
  <si>
    <t>THỰC HIỆN THU NGÂN SÁCH NHÀ NƯỚC 6 THÁNG NĂM 2023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</si>
</sst>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.0_);_(* \(#,##0.0\);_(* &quot;-&quot;?_);_(@_)"/>
    <numFmt numFmtId="180" formatCode="0.0%"/>
    <numFmt numFmtId="181" formatCode="#,##0.0"/>
    <numFmt numFmtId="182" formatCode="_-* #,##0.0\ _₫_-;\-* #,##0.0\ _₫_-;_-* &quot;-&quot;?\ _₫_-;_-@_-"/>
    <numFmt numFmtId="183" formatCode="_(* #,##0_);_(* \(#,##0\);_(* &quot;-&quot;??_);_(@_)"/>
    <numFmt numFmtId="184" formatCode="###,###"/>
  </numFmts>
  <fonts count="52">
    <font>
      <sz val="1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83" fontId="1" fillId="33" borderId="0" xfId="41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83" fontId="2" fillId="33" borderId="0" xfId="41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178" fontId="1" fillId="33" borderId="0" xfId="41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2" fillId="33" borderId="11" xfId="41" applyNumberFormat="1" applyFont="1" applyFill="1" applyBorder="1" applyAlignment="1">
      <alignment horizontal="right" vertical="center" wrapText="1"/>
    </xf>
    <xf numFmtId="179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178" fontId="1" fillId="33" borderId="11" xfId="41" applyNumberFormat="1" applyFont="1" applyFill="1" applyBorder="1" applyAlignment="1">
      <alignment horizontal="right" vertical="center" wrapText="1"/>
    </xf>
    <xf numFmtId="178" fontId="10" fillId="33" borderId="0" xfId="41" applyNumberFormat="1" applyFont="1" applyFill="1" applyAlignment="1">
      <alignment vertical="center"/>
    </xf>
    <xf numFmtId="180" fontId="2" fillId="33" borderId="11" xfId="0" applyNumberFormat="1" applyFont="1" applyFill="1" applyBorder="1" applyAlignment="1">
      <alignment horizontal="right" vertical="center" wrapText="1"/>
    </xf>
    <xf numFmtId="180" fontId="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8" fontId="8" fillId="33" borderId="0" xfId="41" applyNumberFormat="1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81" fontId="11" fillId="33" borderId="0" xfId="0" applyNumberFormat="1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178" fontId="2" fillId="33" borderId="11" xfId="41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178" fontId="1" fillId="33" borderId="11" xfId="41" applyNumberFormat="1" applyFont="1" applyFill="1" applyBorder="1" applyAlignment="1">
      <alignment horizontal="center" vertical="center"/>
    </xf>
    <xf numFmtId="178" fontId="0" fillId="33" borderId="0" xfId="41" applyNumberFormat="1" applyFont="1" applyFill="1" applyAlignment="1">
      <alignment vertical="center"/>
    </xf>
    <xf numFmtId="180" fontId="2" fillId="33" borderId="11" xfId="60" applyNumberFormat="1" applyFont="1" applyFill="1" applyBorder="1" applyAlignment="1">
      <alignment vertical="center" wrapText="1"/>
    </xf>
    <xf numFmtId="179" fontId="1" fillId="33" borderId="0" xfId="0" applyNumberFormat="1" applyFont="1" applyFill="1" applyAlignment="1">
      <alignment vertical="center"/>
    </xf>
    <xf numFmtId="180" fontId="1" fillId="33" borderId="11" xfId="6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33" borderId="11" xfId="0" applyFont="1" applyFill="1" applyBorder="1" applyAlignment="1" quotePrefix="1">
      <alignment horizontal="center" vertical="center" wrapText="1"/>
    </xf>
    <xf numFmtId="178" fontId="2" fillId="33" borderId="11" xfId="41" applyNumberFormat="1" applyFont="1" applyFill="1" applyBorder="1" applyAlignment="1">
      <alignment horizontal="center" vertical="center" wrapText="1"/>
    </xf>
    <xf numFmtId="178" fontId="1" fillId="0" borderId="11" xfId="41" applyNumberFormat="1" applyFont="1" applyFill="1" applyBorder="1" applyAlignment="1">
      <alignment horizontal="right" vertical="center" wrapText="1"/>
    </xf>
    <xf numFmtId="178" fontId="1" fillId="33" borderId="11" xfId="41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8" fontId="2" fillId="33" borderId="11" xfId="41" applyNumberFormat="1" applyFont="1" applyFill="1" applyBorder="1" applyAlignment="1">
      <alignment horizontal="center" vertical="center" wrapText="1"/>
    </xf>
    <xf numFmtId="183" fontId="1" fillId="0" borderId="11" xfId="41" applyNumberFormat="1" applyFont="1" applyFill="1" applyBorder="1" applyAlignment="1">
      <alignment vertical="center"/>
    </xf>
    <xf numFmtId="182" fontId="2" fillId="33" borderId="0" xfId="0" applyNumberFormat="1" applyFont="1" applyFill="1" applyAlignment="1">
      <alignment vertical="center"/>
    </xf>
    <xf numFmtId="180" fontId="51" fillId="33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80" fontId="51" fillId="33" borderId="11" xfId="6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78" fontId="2" fillId="33" borderId="11" xfId="41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71" fontId="10" fillId="33" borderId="0" xfId="41" applyFont="1" applyFill="1" applyAlignment="1">
      <alignment vertical="center"/>
    </xf>
    <xf numFmtId="171" fontId="11" fillId="33" borderId="0" xfId="41" applyFont="1" applyFill="1" applyAlignment="1">
      <alignment vertical="center"/>
    </xf>
    <xf numFmtId="171" fontId="2" fillId="33" borderId="0" xfId="41" applyFont="1" applyFill="1" applyAlignment="1">
      <alignment vertical="center" wrapText="1"/>
    </xf>
    <xf numFmtId="171" fontId="1" fillId="33" borderId="0" xfId="41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right"/>
    </xf>
    <xf numFmtId="178" fontId="2" fillId="33" borderId="11" xfId="41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8.88671875" defaultRowHeight="16.5"/>
  <cols>
    <col min="1" max="1" width="4.5546875" style="14" customWidth="1"/>
    <col min="2" max="2" width="28.77734375" style="14" customWidth="1"/>
    <col min="3" max="5" width="9.10546875" style="14" customWidth="1"/>
    <col min="6" max="6" width="7.21484375" style="14" customWidth="1"/>
    <col min="7" max="7" width="7.99609375" style="14" customWidth="1"/>
    <col min="8" max="8" width="8.77734375" style="14" customWidth="1"/>
    <col min="9" max="10" width="10.10546875" style="14" customWidth="1"/>
    <col min="11" max="16384" width="8.88671875" style="14" customWidth="1"/>
  </cols>
  <sheetData>
    <row r="1" spans="1:7" ht="23.25" customHeight="1">
      <c r="A1" s="63"/>
      <c r="B1" s="63"/>
      <c r="D1" s="64" t="s">
        <v>0</v>
      </c>
      <c r="E1" s="64"/>
      <c r="F1" s="64"/>
      <c r="G1" s="64"/>
    </row>
    <row r="2" spans="1:7" ht="22.5" customHeight="1">
      <c r="A2" s="65" t="s">
        <v>78</v>
      </c>
      <c r="B2" s="65"/>
      <c r="C2" s="65"/>
      <c r="D2" s="65"/>
      <c r="E2" s="65"/>
      <c r="F2" s="65"/>
      <c r="G2" s="65"/>
    </row>
    <row r="3" spans="1:7" ht="18" customHeight="1" hidden="1">
      <c r="A3" s="62" t="s">
        <v>91</v>
      </c>
      <c r="B3" s="62"/>
      <c r="C3" s="62"/>
      <c r="D3" s="62"/>
      <c r="E3" s="62"/>
      <c r="F3" s="62"/>
      <c r="G3" s="62"/>
    </row>
    <row r="4" spans="1:7" ht="21" customHeight="1">
      <c r="A4" s="62" t="s">
        <v>92</v>
      </c>
      <c r="B4" s="62"/>
      <c r="C4" s="62"/>
      <c r="D4" s="62"/>
      <c r="E4" s="62"/>
      <c r="F4" s="62"/>
      <c r="G4" s="62"/>
    </row>
    <row r="5" spans="6:7" ht="21.75" customHeight="1">
      <c r="F5" s="51"/>
      <c r="G5" s="52" t="s">
        <v>1</v>
      </c>
    </row>
    <row r="6" spans="1:7" s="13" customFormat="1" ht="42" customHeight="1">
      <c r="A6" s="61" t="s">
        <v>2</v>
      </c>
      <c r="B6" s="61" t="s">
        <v>3</v>
      </c>
      <c r="C6" s="61" t="s">
        <v>4</v>
      </c>
      <c r="D6" s="61" t="s">
        <v>80</v>
      </c>
      <c r="E6" s="61" t="s">
        <v>79</v>
      </c>
      <c r="F6" s="61" t="s">
        <v>29</v>
      </c>
      <c r="G6" s="61"/>
    </row>
    <row r="7" spans="1:7" s="13" customFormat="1" ht="59.25" customHeight="1">
      <c r="A7" s="61"/>
      <c r="B7" s="61"/>
      <c r="C7" s="61"/>
      <c r="D7" s="61"/>
      <c r="E7" s="61"/>
      <c r="F7" s="2" t="s">
        <v>5</v>
      </c>
      <c r="G7" s="2" t="s">
        <v>6</v>
      </c>
    </row>
    <row r="8" spans="1:7" ht="21.75" customHeight="1">
      <c r="A8" s="7" t="s">
        <v>7</v>
      </c>
      <c r="B8" s="7" t="s">
        <v>8</v>
      </c>
      <c r="C8" s="7">
        <v>1</v>
      </c>
      <c r="D8" s="7">
        <v>2</v>
      </c>
      <c r="E8" s="7">
        <v>3</v>
      </c>
      <c r="F8" s="7" t="s">
        <v>30</v>
      </c>
      <c r="G8" s="7" t="s">
        <v>31</v>
      </c>
    </row>
    <row r="9" spans="1:10" ht="26.25" customHeight="1">
      <c r="A9" s="2" t="s">
        <v>7</v>
      </c>
      <c r="B9" s="3" t="s">
        <v>71</v>
      </c>
      <c r="C9" s="15">
        <f>+C10+C11+C12</f>
        <v>948814</v>
      </c>
      <c r="D9" s="15">
        <f>+D10+D11+D12</f>
        <v>345794</v>
      </c>
      <c r="E9" s="15">
        <f>+E10+E11+E12</f>
        <v>400984</v>
      </c>
      <c r="F9" s="37">
        <f>E9/C9</f>
        <v>0.42261602379391533</v>
      </c>
      <c r="G9" s="37">
        <f>E9/D9</f>
        <v>1.159603694685275</v>
      </c>
      <c r="I9" s="38"/>
      <c r="J9" s="38"/>
    </row>
    <row r="10" spans="1:7" ht="26.25" customHeight="1">
      <c r="A10" s="7" t="s">
        <v>9</v>
      </c>
      <c r="B10" s="8" t="s">
        <v>72</v>
      </c>
      <c r="C10" s="18">
        <f>'Bieu 94'!C40</f>
        <v>50600</v>
      </c>
      <c r="D10" s="18">
        <f>'Bieu 94'!D40</f>
        <v>14094</v>
      </c>
      <c r="E10" s="18">
        <f>'Bieu 94'!E40</f>
        <v>22767</v>
      </c>
      <c r="F10" s="39">
        <f>E10/C10</f>
        <v>0.44994071146245057</v>
      </c>
      <c r="G10" s="39">
        <f>E10/D10</f>
        <v>1.6153682418050235</v>
      </c>
    </row>
    <row r="11" spans="1:7" ht="26.25" customHeight="1">
      <c r="A11" s="7" t="s">
        <v>11</v>
      </c>
      <c r="B11" s="8" t="s">
        <v>36</v>
      </c>
      <c r="C11" s="18">
        <v>898214</v>
      </c>
      <c r="D11" s="44">
        <v>331700</v>
      </c>
      <c r="E11" s="18">
        <v>378217</v>
      </c>
      <c r="F11" s="39">
        <f>E11/C11</f>
        <v>0.4210767144578018</v>
      </c>
      <c r="G11" s="39">
        <f>E11/D11</f>
        <v>1.14023816701839</v>
      </c>
    </row>
    <row r="12" spans="1:7" ht="44.25" customHeight="1" hidden="1">
      <c r="A12" s="7" t="s">
        <v>17</v>
      </c>
      <c r="B12" s="8" t="s">
        <v>37</v>
      </c>
      <c r="C12" s="18"/>
      <c r="D12" s="18"/>
      <c r="E12" s="18"/>
      <c r="F12" s="53" t="e">
        <f>E12/C12</f>
        <v>#DIV/0!</v>
      </c>
      <c r="G12" s="39"/>
    </row>
    <row r="13" spans="1:10" ht="26.25" customHeight="1">
      <c r="A13" s="2" t="s">
        <v>8</v>
      </c>
      <c r="B13" s="3" t="s">
        <v>12</v>
      </c>
      <c r="C13" s="15">
        <f>C14+C18+C19</f>
        <v>948814</v>
      </c>
      <c r="D13" s="15">
        <f>D14+D18+D19</f>
        <v>315936</v>
      </c>
      <c r="E13" s="15">
        <f>E14+E18+E19</f>
        <v>376176</v>
      </c>
      <c r="F13" s="37">
        <f aca="true" t="shared" si="0" ref="F13:F18">E13/C13</f>
        <v>0.3964696979597687</v>
      </c>
      <c r="G13" s="37">
        <f>E13/D13</f>
        <v>1.1906715284108174</v>
      </c>
      <c r="I13" s="38"/>
      <c r="J13" s="38"/>
    </row>
    <row r="14" spans="1:10" ht="26.25" customHeight="1">
      <c r="A14" s="2" t="s">
        <v>13</v>
      </c>
      <c r="B14" s="3" t="s">
        <v>35</v>
      </c>
      <c r="C14" s="15">
        <f>SUM(C15:C17)</f>
        <v>734706</v>
      </c>
      <c r="D14" s="15">
        <f>SUM(D15:D17)</f>
        <v>315936</v>
      </c>
      <c r="E14" s="15">
        <f>SUM(E15:E17)</f>
        <v>315513</v>
      </c>
      <c r="F14" s="37">
        <f t="shared" si="0"/>
        <v>0.4294411642207904</v>
      </c>
      <c r="G14" s="37">
        <f>E14/D14</f>
        <v>0.9986611212397447</v>
      </c>
      <c r="I14" s="38"/>
      <c r="J14" s="38"/>
    </row>
    <row r="15" spans="1:7" ht="26.25" customHeight="1">
      <c r="A15" s="7">
        <v>1</v>
      </c>
      <c r="B15" s="8" t="s">
        <v>14</v>
      </c>
      <c r="C15" s="18">
        <f>'Bieu 95'!C11</f>
        <v>36868</v>
      </c>
      <c r="D15" s="18">
        <f>'Bieu 95'!D11</f>
        <v>14780</v>
      </c>
      <c r="E15" s="18">
        <f>'Bieu 95'!E11</f>
        <v>21739</v>
      </c>
      <c r="F15" s="39">
        <f>E15/C15</f>
        <v>0.5896441358359553</v>
      </c>
      <c r="G15" s="39">
        <f>E15/D15</f>
        <v>1.4708389715832206</v>
      </c>
    </row>
    <row r="16" spans="1:7" ht="26.25" customHeight="1">
      <c r="A16" s="7">
        <v>2</v>
      </c>
      <c r="B16" s="8" t="s">
        <v>15</v>
      </c>
      <c r="C16" s="18">
        <f>'Bieu 95'!C14</f>
        <v>683144</v>
      </c>
      <c r="D16" s="18">
        <f>'Bieu 95'!D14</f>
        <v>301156</v>
      </c>
      <c r="E16" s="18">
        <f>'Bieu 95'!E14</f>
        <v>293774</v>
      </c>
      <c r="F16" s="39">
        <f t="shared" si="0"/>
        <v>0.4300323211504456</v>
      </c>
      <c r="G16" s="39">
        <f>E16/D16</f>
        <v>0.9754877870605267</v>
      </c>
    </row>
    <row r="17" spans="1:7" ht="26.25" customHeight="1">
      <c r="A17" s="7">
        <v>3</v>
      </c>
      <c r="B17" s="8" t="s">
        <v>16</v>
      </c>
      <c r="C17" s="18">
        <f>'Bieu 95'!C28</f>
        <v>14694</v>
      </c>
      <c r="D17" s="18"/>
      <c r="E17" s="18"/>
      <c r="F17" s="53">
        <f>E17/C17</f>
        <v>0</v>
      </c>
      <c r="G17" s="53" t="e">
        <f>E17/D17</f>
        <v>#DIV/0!</v>
      </c>
    </row>
    <row r="18" spans="1:7" ht="44.25" customHeight="1">
      <c r="A18" s="2" t="s">
        <v>11</v>
      </c>
      <c r="B18" s="3" t="s">
        <v>46</v>
      </c>
      <c r="C18" s="15">
        <f>'Bieu 95'!C29</f>
        <v>214108</v>
      </c>
      <c r="D18" s="15">
        <f>'Bieu 95'!D29</f>
        <v>0</v>
      </c>
      <c r="E18" s="15">
        <f>'Bieu 95'!E29</f>
        <v>60438</v>
      </c>
      <c r="F18" s="37">
        <f t="shared" si="0"/>
        <v>0.28227810263978925</v>
      </c>
      <c r="G18" s="37"/>
    </row>
    <row r="19" spans="1:7" ht="44.25" customHeight="1">
      <c r="A19" s="54" t="s">
        <v>17</v>
      </c>
      <c r="B19" s="3" t="s">
        <v>90</v>
      </c>
      <c r="C19" s="15"/>
      <c r="D19" s="15">
        <f>'Bieu 95'!D30</f>
        <v>0</v>
      </c>
      <c r="E19" s="15">
        <f>'Bieu 95'!E43</f>
        <v>225</v>
      </c>
      <c r="F19" s="37"/>
      <c r="G19" s="37"/>
    </row>
  </sheetData>
  <sheetProtection/>
  <mergeCells count="11">
    <mergeCell ref="C6:C7"/>
    <mergeCell ref="D6:D7"/>
    <mergeCell ref="E6:E7"/>
    <mergeCell ref="F6:G6"/>
    <mergeCell ref="A3:G3"/>
    <mergeCell ref="A1:B1"/>
    <mergeCell ref="D1:G1"/>
    <mergeCell ref="A2:G2"/>
    <mergeCell ref="A4:G4"/>
    <mergeCell ref="A6:A7"/>
    <mergeCell ref="B6:B7"/>
  </mergeCells>
  <printOptions/>
  <pageMargins left="0.5" right="0" top="0.6692913385826772" bottom="0.5905511811023623" header="0.5118110236220472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I11" sqref="I11"/>
    </sheetView>
  </sheetViews>
  <sheetFormatPr defaultColWidth="8.88671875" defaultRowHeight="16.5"/>
  <cols>
    <col min="1" max="1" width="4.99609375" style="13" customWidth="1"/>
    <col min="2" max="2" width="32.5546875" style="13" customWidth="1"/>
    <col min="3" max="3" width="8.3359375" style="19" customWidth="1"/>
    <col min="4" max="4" width="7.88671875" style="19" customWidth="1"/>
    <col min="5" max="5" width="8.21484375" style="19" customWidth="1"/>
    <col min="6" max="6" width="7.21484375" style="13" customWidth="1"/>
    <col min="7" max="7" width="8.4453125" style="13" customWidth="1"/>
    <col min="8" max="9" width="8.88671875" style="13" customWidth="1"/>
    <col min="10" max="10" width="14.21484375" style="57" bestFit="1" customWidth="1"/>
    <col min="11" max="11" width="9.6640625" style="13" bestFit="1" customWidth="1"/>
    <col min="12" max="16384" width="8.88671875" style="13" customWidth="1"/>
  </cols>
  <sheetData>
    <row r="1" spans="1:7" ht="24.75" customHeight="1">
      <c r="A1" s="66"/>
      <c r="B1" s="66"/>
      <c r="C1" s="12"/>
      <c r="D1" s="12"/>
      <c r="E1" s="67" t="s">
        <v>18</v>
      </c>
      <c r="F1" s="67"/>
      <c r="G1" s="67"/>
    </row>
    <row r="2" spans="1:7" ht="21" customHeight="1">
      <c r="A2" s="65" t="s">
        <v>94</v>
      </c>
      <c r="B2" s="65"/>
      <c r="C2" s="65"/>
      <c r="D2" s="65"/>
      <c r="E2" s="65"/>
      <c r="F2" s="65"/>
      <c r="G2" s="65"/>
    </row>
    <row r="3" spans="1:7" ht="16.5" customHeight="1" hidden="1">
      <c r="A3" s="62" t="str">
        <f>'Bieu 93'!A3:G3</f>
        <v> (Kèm theo Tờ trình số  34/TTr-TCKH ngày 13/7/2023 của Phòng Tài chính - Kế hoạch)</v>
      </c>
      <c r="B3" s="62"/>
      <c r="C3" s="62"/>
      <c r="D3" s="62"/>
      <c r="E3" s="62"/>
      <c r="F3" s="62"/>
      <c r="G3" s="62"/>
    </row>
    <row r="4" spans="1:7" ht="16.5" customHeight="1">
      <c r="A4" s="62" t="str">
        <f>'Bieu 93'!A4:G4</f>
        <v> (Kèm theo Quyết định số             /QĐ-UBND ngày   14/7/2023 của UBND huyện Tuần Giáo)</v>
      </c>
      <c r="B4" s="62"/>
      <c r="C4" s="62"/>
      <c r="D4" s="62"/>
      <c r="E4" s="62"/>
      <c r="F4" s="62"/>
      <c r="G4" s="62"/>
    </row>
    <row r="5" spans="1:7" ht="22.5" customHeight="1">
      <c r="A5" s="41"/>
      <c r="B5" s="14"/>
      <c r="C5" s="12"/>
      <c r="D5" s="12"/>
      <c r="E5" s="68" t="s">
        <v>1</v>
      </c>
      <c r="F5" s="68"/>
      <c r="G5" s="68"/>
    </row>
    <row r="6" spans="1:7" ht="33.75" customHeight="1">
      <c r="A6" s="61" t="s">
        <v>2</v>
      </c>
      <c r="B6" s="61" t="s">
        <v>3</v>
      </c>
      <c r="C6" s="69" t="s">
        <v>4</v>
      </c>
      <c r="D6" s="61" t="s">
        <v>80</v>
      </c>
      <c r="E6" s="61" t="s">
        <v>79</v>
      </c>
      <c r="F6" s="61" t="s">
        <v>29</v>
      </c>
      <c r="G6" s="61"/>
    </row>
    <row r="7" spans="1:7" ht="41.25" customHeight="1">
      <c r="A7" s="61"/>
      <c r="B7" s="61"/>
      <c r="C7" s="69"/>
      <c r="D7" s="61"/>
      <c r="E7" s="61"/>
      <c r="F7" s="40" t="s">
        <v>5</v>
      </c>
      <c r="G7" s="40" t="s">
        <v>6</v>
      </c>
    </row>
    <row r="8" spans="1:7" ht="17.25" customHeight="1">
      <c r="A8" s="7" t="s">
        <v>7</v>
      </c>
      <c r="B8" s="7" t="s">
        <v>8</v>
      </c>
      <c r="C8" s="1">
        <v>1</v>
      </c>
      <c r="D8" s="1">
        <v>2</v>
      </c>
      <c r="E8" s="1">
        <v>3</v>
      </c>
      <c r="F8" s="7" t="s">
        <v>30</v>
      </c>
      <c r="G8" s="7" t="s">
        <v>31</v>
      </c>
    </row>
    <row r="9" spans="1:10" s="17" customFormat="1" ht="19.5" customHeight="1">
      <c r="A9" s="40" t="s">
        <v>7</v>
      </c>
      <c r="B9" s="3" t="s">
        <v>73</v>
      </c>
      <c r="C9" s="15">
        <f>C10+C39</f>
        <v>54000</v>
      </c>
      <c r="D9" s="15">
        <f>D10+D39</f>
        <v>16599</v>
      </c>
      <c r="E9" s="15">
        <f>E10+E39</f>
        <v>25034</v>
      </c>
      <c r="F9" s="20">
        <f>F10+F39</f>
        <v>0.4635925925925926</v>
      </c>
      <c r="G9" s="20">
        <f>G10+G39</f>
        <v>1.5081631423579733</v>
      </c>
      <c r="H9" s="16"/>
      <c r="J9" s="58"/>
    </row>
    <row r="10" spans="1:10" s="11" customFormat="1" ht="19.5" customHeight="1">
      <c r="A10" s="40" t="s">
        <v>9</v>
      </c>
      <c r="B10" s="3" t="s">
        <v>10</v>
      </c>
      <c r="C10" s="15">
        <f>C17+C22+C23+C24+C25+C30+C31+C34+C35+C38+C11+C13</f>
        <v>54000</v>
      </c>
      <c r="D10" s="15">
        <f>D17+D22+D23+D24+D25+D30+D31+D34+D35+D38+D11+D13</f>
        <v>16599</v>
      </c>
      <c r="E10" s="15">
        <f>E17+E22+E23+E24+E25+E30+E31+E34+E35+E38+E11+E13</f>
        <v>25034</v>
      </c>
      <c r="F10" s="20">
        <f aca="true" t="shared" si="0" ref="F10:F40">E10/C10</f>
        <v>0.4635925925925926</v>
      </c>
      <c r="G10" s="20">
        <f>E10/D10</f>
        <v>1.5081631423579733</v>
      </c>
      <c r="H10" s="9"/>
      <c r="I10" s="10"/>
      <c r="J10" s="59"/>
    </row>
    <row r="11" spans="1:10" s="6" customFormat="1" ht="34.5" customHeight="1">
      <c r="A11" s="42">
        <v>1</v>
      </c>
      <c r="B11" s="8" t="s">
        <v>53</v>
      </c>
      <c r="C11" s="18">
        <f>C12</f>
        <v>1000</v>
      </c>
      <c r="D11" s="18">
        <f>D12</f>
        <v>502</v>
      </c>
      <c r="E11" s="18">
        <f>E12</f>
        <v>607</v>
      </c>
      <c r="F11" s="21">
        <f aca="true" t="shared" si="1" ref="F11:F16">E11/C11</f>
        <v>0.607</v>
      </c>
      <c r="G11" s="21">
        <f>E11/D11</f>
        <v>1.2091633466135459</v>
      </c>
      <c r="H11" s="4"/>
      <c r="I11" s="5"/>
      <c r="J11" s="60"/>
    </row>
    <row r="12" spans="1:10" s="6" customFormat="1" ht="19.5" customHeight="1">
      <c r="A12" s="42" t="s">
        <v>21</v>
      </c>
      <c r="B12" s="8" t="s">
        <v>41</v>
      </c>
      <c r="C12" s="18">
        <v>1000</v>
      </c>
      <c r="D12" s="18">
        <v>502</v>
      </c>
      <c r="E12" s="18">
        <v>607</v>
      </c>
      <c r="F12" s="21">
        <f t="shared" si="1"/>
        <v>0.607</v>
      </c>
      <c r="G12" s="21">
        <f>E12/D12</f>
        <v>1.2091633466135459</v>
      </c>
      <c r="H12" s="4"/>
      <c r="I12" s="5"/>
      <c r="J12" s="60"/>
    </row>
    <row r="13" spans="1:10" s="6" customFormat="1" ht="35.25" customHeight="1" hidden="1">
      <c r="A13" s="42">
        <v>2</v>
      </c>
      <c r="B13" s="8" t="s">
        <v>54</v>
      </c>
      <c r="C13" s="18">
        <f>C14+C15+C16</f>
        <v>0</v>
      </c>
      <c r="D13" s="18"/>
      <c r="E13" s="18"/>
      <c r="F13" s="50" t="e">
        <f t="shared" si="1"/>
        <v>#DIV/0!</v>
      </c>
      <c r="G13" s="21"/>
      <c r="H13" s="4"/>
      <c r="I13" s="5"/>
      <c r="J13" s="60"/>
    </row>
    <row r="14" spans="1:10" s="6" customFormat="1" ht="19.5" customHeight="1" hidden="1">
      <c r="A14" s="42" t="s">
        <v>21</v>
      </c>
      <c r="B14" s="8" t="s">
        <v>39</v>
      </c>
      <c r="C14" s="18"/>
      <c r="D14" s="18"/>
      <c r="E14" s="18"/>
      <c r="F14" s="50" t="e">
        <f t="shared" si="1"/>
        <v>#DIV/0!</v>
      </c>
      <c r="G14" s="21"/>
      <c r="H14" s="4"/>
      <c r="I14" s="5"/>
      <c r="J14" s="60"/>
    </row>
    <row r="15" spans="1:10" s="6" customFormat="1" ht="19.5" customHeight="1" hidden="1">
      <c r="A15" s="42" t="s">
        <v>21</v>
      </c>
      <c r="B15" s="8" t="s">
        <v>40</v>
      </c>
      <c r="C15" s="18"/>
      <c r="D15" s="18"/>
      <c r="E15" s="18"/>
      <c r="F15" s="50" t="e">
        <f t="shared" si="1"/>
        <v>#DIV/0!</v>
      </c>
      <c r="G15" s="21"/>
      <c r="H15" s="4"/>
      <c r="I15" s="5"/>
      <c r="J15" s="60"/>
    </row>
    <row r="16" spans="1:10" s="6" customFormat="1" ht="19.5" customHeight="1" hidden="1">
      <c r="A16" s="42" t="s">
        <v>21</v>
      </c>
      <c r="B16" s="8" t="s">
        <v>41</v>
      </c>
      <c r="C16" s="18"/>
      <c r="D16" s="18"/>
      <c r="E16" s="18"/>
      <c r="F16" s="50" t="e">
        <f t="shared" si="1"/>
        <v>#DIV/0!</v>
      </c>
      <c r="G16" s="21"/>
      <c r="H16" s="4"/>
      <c r="I16" s="5"/>
      <c r="J16" s="60"/>
    </row>
    <row r="17" spans="1:10" s="6" customFormat="1" ht="19.5" customHeight="1">
      <c r="A17" s="7">
        <v>2</v>
      </c>
      <c r="B17" s="8" t="s">
        <v>38</v>
      </c>
      <c r="C17" s="18">
        <f>SUM(C18:C21)</f>
        <v>21300</v>
      </c>
      <c r="D17" s="18">
        <f>SUM(D18:D21)</f>
        <v>6171</v>
      </c>
      <c r="E17" s="18">
        <f>SUM(E18:E21)</f>
        <v>5305</v>
      </c>
      <c r="F17" s="21">
        <f t="shared" si="0"/>
        <v>0.24906103286384976</v>
      </c>
      <c r="G17" s="21">
        <f>E17/D17</f>
        <v>0.8596661805217954</v>
      </c>
      <c r="H17" s="4"/>
      <c r="I17" s="5"/>
      <c r="J17" s="60"/>
    </row>
    <row r="18" spans="1:10" s="6" customFormat="1" ht="19.5" customHeight="1">
      <c r="A18" s="42" t="s">
        <v>21</v>
      </c>
      <c r="B18" s="8" t="s">
        <v>39</v>
      </c>
      <c r="C18" s="48">
        <v>8000</v>
      </c>
      <c r="D18" s="18">
        <v>1510</v>
      </c>
      <c r="E18" s="18">
        <v>2358</v>
      </c>
      <c r="F18" s="21">
        <f t="shared" si="0"/>
        <v>0.29475</v>
      </c>
      <c r="G18" s="21">
        <f>E18/D18</f>
        <v>1.5615894039735099</v>
      </c>
      <c r="H18" s="4"/>
      <c r="I18" s="5"/>
      <c r="J18" s="60"/>
    </row>
    <row r="19" spans="1:10" s="6" customFormat="1" ht="19.5" customHeight="1">
      <c r="A19" s="42" t="s">
        <v>21</v>
      </c>
      <c r="B19" s="8" t="s">
        <v>76</v>
      </c>
      <c r="C19" s="48"/>
      <c r="D19" s="18"/>
      <c r="E19" s="18">
        <v>3</v>
      </c>
      <c r="F19" s="21"/>
      <c r="G19" s="21"/>
      <c r="H19" s="4"/>
      <c r="I19" s="5"/>
      <c r="J19" s="60"/>
    </row>
    <row r="20" spans="1:10" s="6" customFormat="1" ht="19.5" customHeight="1">
      <c r="A20" s="42" t="s">
        <v>21</v>
      </c>
      <c r="B20" s="8" t="s">
        <v>40</v>
      </c>
      <c r="C20" s="48">
        <v>1200</v>
      </c>
      <c r="D20" s="18">
        <v>246</v>
      </c>
      <c r="E20" s="18">
        <v>449</v>
      </c>
      <c r="F20" s="21">
        <f t="shared" si="0"/>
        <v>0.37416666666666665</v>
      </c>
      <c r="G20" s="21">
        <f aca="true" t="shared" si="2" ref="G20:G29">E20/D20</f>
        <v>1.8252032520325203</v>
      </c>
      <c r="H20" s="4"/>
      <c r="I20" s="5"/>
      <c r="J20" s="60"/>
    </row>
    <row r="21" spans="1:10" s="6" customFormat="1" ht="19.5" customHeight="1">
      <c r="A21" s="42" t="s">
        <v>21</v>
      </c>
      <c r="B21" s="8" t="s">
        <v>41</v>
      </c>
      <c r="C21" s="48">
        <v>12100</v>
      </c>
      <c r="D21" s="18">
        <v>4415</v>
      </c>
      <c r="E21" s="18">
        <v>2495</v>
      </c>
      <c r="F21" s="21">
        <f t="shared" si="0"/>
        <v>0.206198347107438</v>
      </c>
      <c r="G21" s="21">
        <f t="shared" si="2"/>
        <v>0.565118912797282</v>
      </c>
      <c r="H21" s="4"/>
      <c r="I21" s="5"/>
      <c r="J21" s="60"/>
    </row>
    <row r="22" spans="1:10" s="6" customFormat="1" ht="19.5" customHeight="1">
      <c r="A22" s="42">
        <v>4</v>
      </c>
      <c r="B22" s="8" t="s">
        <v>20</v>
      </c>
      <c r="C22" s="48">
        <v>5200</v>
      </c>
      <c r="D22" s="18">
        <v>3259</v>
      </c>
      <c r="E22" s="18">
        <v>3597</v>
      </c>
      <c r="F22" s="21">
        <f t="shared" si="0"/>
        <v>0.6917307692307693</v>
      </c>
      <c r="G22" s="21">
        <f t="shared" si="2"/>
        <v>1.1037127953359926</v>
      </c>
      <c r="H22" s="4"/>
      <c r="I22" s="5"/>
      <c r="J22" s="60"/>
    </row>
    <row r="23" spans="1:10" s="6" customFormat="1" ht="19.5" customHeight="1">
      <c r="A23" s="42">
        <v>5</v>
      </c>
      <c r="B23" s="8" t="s">
        <v>22</v>
      </c>
      <c r="C23" s="48">
        <v>80</v>
      </c>
      <c r="D23" s="18">
        <v>9</v>
      </c>
      <c r="E23" s="18">
        <v>65</v>
      </c>
      <c r="F23" s="21">
        <f t="shared" si="0"/>
        <v>0.8125</v>
      </c>
      <c r="G23" s="21">
        <f t="shared" si="2"/>
        <v>7.222222222222222</v>
      </c>
      <c r="H23" s="4"/>
      <c r="I23" s="5"/>
      <c r="J23" s="60"/>
    </row>
    <row r="24" spans="1:10" s="6" customFormat="1" ht="19.5" customHeight="1">
      <c r="A24" s="42">
        <v>6</v>
      </c>
      <c r="B24" s="8" t="s">
        <v>19</v>
      </c>
      <c r="C24" s="48">
        <v>2220</v>
      </c>
      <c r="D24" s="18">
        <v>1086</v>
      </c>
      <c r="E24" s="18">
        <v>1070</v>
      </c>
      <c r="F24" s="21">
        <f t="shared" si="0"/>
        <v>0.481981981981982</v>
      </c>
      <c r="G24" s="21">
        <f t="shared" si="2"/>
        <v>0.9852670349907919</v>
      </c>
      <c r="H24" s="4"/>
      <c r="I24" s="5"/>
      <c r="J24" s="60"/>
    </row>
    <row r="25" spans="1:10" s="6" customFormat="1" ht="19.5" customHeight="1">
      <c r="A25" s="42">
        <v>7</v>
      </c>
      <c r="B25" s="8" t="s">
        <v>42</v>
      </c>
      <c r="C25" s="48">
        <f>C26+C29</f>
        <v>2700</v>
      </c>
      <c r="D25" s="18">
        <v>1183</v>
      </c>
      <c r="E25" s="18">
        <f>E26+E29</f>
        <v>1600</v>
      </c>
      <c r="F25" s="21">
        <f>E25/C25</f>
        <v>0.5925925925925926</v>
      </c>
      <c r="G25" s="21">
        <f t="shared" si="2"/>
        <v>1.3524936601859678</v>
      </c>
      <c r="H25" s="4"/>
      <c r="I25" s="5"/>
      <c r="J25" s="60"/>
    </row>
    <row r="26" spans="1:10" s="6" customFormat="1" ht="19.5" customHeight="1">
      <c r="A26" s="42" t="s">
        <v>21</v>
      </c>
      <c r="B26" s="8" t="s">
        <v>47</v>
      </c>
      <c r="C26" s="48">
        <v>2600</v>
      </c>
      <c r="D26" s="18">
        <f>D27+D28</f>
        <v>1181</v>
      </c>
      <c r="E26" s="18">
        <f>E27+E28</f>
        <v>1524</v>
      </c>
      <c r="F26" s="21">
        <f>E26/C26</f>
        <v>0.5861538461538461</v>
      </c>
      <c r="G26" s="21">
        <f t="shared" si="2"/>
        <v>1.2904318374259103</v>
      </c>
      <c r="H26" s="4"/>
      <c r="I26" s="5"/>
      <c r="J26" s="60"/>
    </row>
    <row r="27" spans="1:10" s="6" customFormat="1" ht="19.5" customHeight="1">
      <c r="A27" s="42"/>
      <c r="B27" s="8" t="s">
        <v>48</v>
      </c>
      <c r="C27" s="48">
        <f>C26*70%</f>
        <v>1819.9999999999998</v>
      </c>
      <c r="D27" s="18">
        <v>825</v>
      </c>
      <c r="E27" s="18">
        <v>1064</v>
      </c>
      <c r="F27" s="21">
        <f>E27/C27</f>
        <v>0.5846153846153846</v>
      </c>
      <c r="G27" s="21">
        <f t="shared" si="2"/>
        <v>1.2896969696969698</v>
      </c>
      <c r="H27" s="4"/>
      <c r="I27" s="5"/>
      <c r="J27" s="60"/>
    </row>
    <row r="28" spans="1:10" s="6" customFormat="1" ht="19.5" customHeight="1">
      <c r="A28" s="42"/>
      <c r="B28" s="8" t="s">
        <v>49</v>
      </c>
      <c r="C28" s="48">
        <f>C26*30%</f>
        <v>780</v>
      </c>
      <c r="D28" s="18">
        <v>356</v>
      </c>
      <c r="E28" s="18">
        <v>460</v>
      </c>
      <c r="F28" s="21">
        <f>E28/C28</f>
        <v>0.5897435897435898</v>
      </c>
      <c r="G28" s="21">
        <f t="shared" si="2"/>
        <v>1.2921348314606742</v>
      </c>
      <c r="H28" s="4"/>
      <c r="I28" s="5"/>
      <c r="J28" s="60"/>
    </row>
    <row r="29" spans="1:10" s="6" customFormat="1" ht="19.5" customHeight="1">
      <c r="A29" s="42" t="s">
        <v>21</v>
      </c>
      <c r="B29" s="8" t="s">
        <v>50</v>
      </c>
      <c r="C29" s="48">
        <v>100</v>
      </c>
      <c r="D29" s="18">
        <v>3</v>
      </c>
      <c r="E29" s="18">
        <f>73+3</f>
        <v>76</v>
      </c>
      <c r="F29" s="21">
        <f>E29/C29</f>
        <v>0.76</v>
      </c>
      <c r="G29" s="21">
        <f t="shared" si="2"/>
        <v>25.333333333333332</v>
      </c>
      <c r="H29" s="4"/>
      <c r="I29" s="5"/>
      <c r="J29" s="60"/>
    </row>
    <row r="30" spans="1:10" s="6" customFormat="1" ht="19.5" customHeight="1">
      <c r="A30" s="42">
        <v>8</v>
      </c>
      <c r="B30" s="8" t="s">
        <v>43</v>
      </c>
      <c r="C30" s="48">
        <v>1300</v>
      </c>
      <c r="D30" s="18">
        <v>778</v>
      </c>
      <c r="E30" s="18">
        <v>916</v>
      </c>
      <c r="F30" s="21">
        <f t="shared" si="0"/>
        <v>0.7046153846153846</v>
      </c>
      <c r="G30" s="21">
        <f aca="true" t="shared" si="3" ref="G30:G38">E30/D30</f>
        <v>1.1773778920308484</v>
      </c>
      <c r="H30" s="4"/>
      <c r="I30" s="5"/>
      <c r="J30" s="60"/>
    </row>
    <row r="31" spans="1:10" s="6" customFormat="1" ht="19.5" customHeight="1">
      <c r="A31" s="42">
        <v>9</v>
      </c>
      <c r="B31" s="8" t="s">
        <v>23</v>
      </c>
      <c r="C31" s="48">
        <v>15000</v>
      </c>
      <c r="D31" s="18">
        <v>857</v>
      </c>
      <c r="E31" s="18">
        <v>7916</v>
      </c>
      <c r="F31" s="21">
        <f t="shared" si="0"/>
        <v>0.5277333333333334</v>
      </c>
      <c r="G31" s="21">
        <f t="shared" si="3"/>
        <v>9.236872812135356</v>
      </c>
      <c r="H31" s="4"/>
      <c r="I31" s="5"/>
      <c r="J31" s="60"/>
    </row>
    <row r="32" spans="1:10" s="6" customFormat="1" ht="20.25" customHeight="1" hidden="1">
      <c r="A32" s="42" t="s">
        <v>21</v>
      </c>
      <c r="B32" s="8" t="s">
        <v>51</v>
      </c>
      <c r="C32" s="18"/>
      <c r="D32" s="18">
        <v>207.4</v>
      </c>
      <c r="E32" s="18"/>
      <c r="F32" s="21" t="e">
        <f t="shared" si="0"/>
        <v>#DIV/0!</v>
      </c>
      <c r="G32" s="21">
        <f t="shared" si="3"/>
        <v>0</v>
      </c>
      <c r="H32" s="4"/>
      <c r="I32" s="5"/>
      <c r="J32" s="60"/>
    </row>
    <row r="33" spans="1:10" s="6" customFormat="1" ht="20.25" customHeight="1" hidden="1">
      <c r="A33" s="42" t="s">
        <v>21</v>
      </c>
      <c r="B33" s="8" t="s">
        <v>44</v>
      </c>
      <c r="C33" s="18"/>
      <c r="D33" s="18"/>
      <c r="E33" s="18"/>
      <c r="F33" s="21" t="e">
        <f t="shared" si="0"/>
        <v>#DIV/0!</v>
      </c>
      <c r="G33" s="21" t="e">
        <f t="shared" si="3"/>
        <v>#DIV/0!</v>
      </c>
      <c r="H33" s="4"/>
      <c r="I33" s="5"/>
      <c r="J33" s="60"/>
    </row>
    <row r="34" spans="1:10" s="6" customFormat="1" ht="19.5" customHeight="1">
      <c r="A34" s="42">
        <v>10</v>
      </c>
      <c r="B34" s="8" t="s">
        <v>52</v>
      </c>
      <c r="C34" s="48">
        <v>3000</v>
      </c>
      <c r="D34" s="18">
        <v>822</v>
      </c>
      <c r="E34" s="18">
        <v>2427</v>
      </c>
      <c r="F34" s="21">
        <f t="shared" si="0"/>
        <v>0.809</v>
      </c>
      <c r="G34" s="21">
        <f t="shared" si="3"/>
        <v>2.9525547445255476</v>
      </c>
      <c r="H34" s="4"/>
      <c r="I34" s="5"/>
      <c r="J34" s="60"/>
    </row>
    <row r="35" spans="1:10" s="6" customFormat="1" ht="19.5" customHeight="1">
      <c r="A35" s="42">
        <v>11</v>
      </c>
      <c r="B35" s="8" t="s">
        <v>24</v>
      </c>
      <c r="C35" s="48">
        <f>C36+C37</f>
        <v>2100</v>
      </c>
      <c r="D35" s="18">
        <f>+D36+D37</f>
        <v>1902</v>
      </c>
      <c r="E35" s="18">
        <f>+E36+E37</f>
        <v>1514</v>
      </c>
      <c r="F35" s="21">
        <f t="shared" si="0"/>
        <v>0.7209523809523809</v>
      </c>
      <c r="G35" s="21">
        <f t="shared" si="3"/>
        <v>0.7960042060988434</v>
      </c>
      <c r="H35" s="4"/>
      <c r="I35" s="5"/>
      <c r="J35" s="60"/>
    </row>
    <row r="36" spans="1:10" s="6" customFormat="1" ht="19.5" customHeight="1">
      <c r="A36" s="42" t="s">
        <v>21</v>
      </c>
      <c r="B36" s="8" t="s">
        <v>74</v>
      </c>
      <c r="C36" s="48">
        <v>1480</v>
      </c>
      <c r="D36" s="18">
        <v>1646</v>
      </c>
      <c r="E36" s="18">
        <v>1164</v>
      </c>
      <c r="F36" s="21">
        <f t="shared" si="0"/>
        <v>0.7864864864864864</v>
      </c>
      <c r="G36" s="21">
        <f t="shared" si="3"/>
        <v>0.707168894289186</v>
      </c>
      <c r="H36" s="4"/>
      <c r="I36" s="5"/>
      <c r="J36" s="60"/>
    </row>
    <row r="37" spans="1:10" s="6" customFormat="1" ht="19.5" customHeight="1">
      <c r="A37" s="42" t="s">
        <v>21</v>
      </c>
      <c r="B37" s="8" t="s">
        <v>75</v>
      </c>
      <c r="C37" s="48">
        <v>620</v>
      </c>
      <c r="D37" s="18">
        <v>256</v>
      </c>
      <c r="E37" s="18">
        <v>350</v>
      </c>
      <c r="F37" s="21">
        <f t="shared" si="0"/>
        <v>0.5645161290322581</v>
      </c>
      <c r="G37" s="21">
        <f t="shared" si="3"/>
        <v>1.3671875</v>
      </c>
      <c r="H37" s="4"/>
      <c r="I37" s="5"/>
      <c r="J37" s="60"/>
    </row>
    <row r="38" spans="1:10" s="6" customFormat="1" ht="29.25" customHeight="1">
      <c r="A38" s="42">
        <v>12</v>
      </c>
      <c r="B38" s="8" t="s">
        <v>28</v>
      </c>
      <c r="C38" s="48">
        <v>100</v>
      </c>
      <c r="D38" s="18">
        <v>30</v>
      </c>
      <c r="E38" s="18">
        <v>17</v>
      </c>
      <c r="F38" s="21">
        <f>E38/C38</f>
        <v>0.17</v>
      </c>
      <c r="G38" s="21">
        <f t="shared" si="3"/>
        <v>0.5666666666666667</v>
      </c>
      <c r="H38" s="4"/>
      <c r="I38" s="5"/>
      <c r="J38" s="60"/>
    </row>
    <row r="39" spans="1:10" s="11" customFormat="1" ht="19.5" customHeight="1">
      <c r="A39" s="46" t="s">
        <v>11</v>
      </c>
      <c r="B39" s="3" t="s">
        <v>34</v>
      </c>
      <c r="C39" s="15"/>
      <c r="D39" s="15"/>
      <c r="E39" s="15"/>
      <c r="F39" s="20"/>
      <c r="G39" s="20"/>
      <c r="H39" s="9"/>
      <c r="I39" s="10"/>
      <c r="J39" s="59"/>
    </row>
    <row r="40" spans="1:10" s="17" customFormat="1" ht="41.25" customHeight="1">
      <c r="A40" s="40" t="s">
        <v>8</v>
      </c>
      <c r="B40" s="3" t="s">
        <v>25</v>
      </c>
      <c r="C40" s="15">
        <f>C41</f>
        <v>50600</v>
      </c>
      <c r="D40" s="15">
        <f>D41</f>
        <v>14094</v>
      </c>
      <c r="E40" s="15">
        <f>E41</f>
        <v>22767</v>
      </c>
      <c r="F40" s="20">
        <f t="shared" si="0"/>
        <v>0.44994071146245057</v>
      </c>
      <c r="G40" s="20">
        <f>E40/D40</f>
        <v>1.6153682418050235</v>
      </c>
      <c r="J40" s="58"/>
    </row>
    <row r="41" spans="1:10" s="6" customFormat="1" ht="33" customHeight="1">
      <c r="A41" s="42">
        <v>1</v>
      </c>
      <c r="B41" s="8" t="s">
        <v>77</v>
      </c>
      <c r="C41" s="48">
        <v>50600</v>
      </c>
      <c r="D41" s="18">
        <v>14094</v>
      </c>
      <c r="E41" s="18">
        <v>22767</v>
      </c>
      <c r="F41" s="21">
        <f>E41/C41</f>
        <v>0.44994071146245057</v>
      </c>
      <c r="G41" s="21">
        <f>E41/D41</f>
        <v>1.6153682418050235</v>
      </c>
      <c r="H41" s="4"/>
      <c r="I41" s="5"/>
      <c r="J41" s="60"/>
    </row>
  </sheetData>
  <sheetProtection/>
  <mergeCells count="12">
    <mergeCell ref="B6:B7"/>
    <mergeCell ref="C6:C7"/>
    <mergeCell ref="A3:G3"/>
    <mergeCell ref="D6:D7"/>
    <mergeCell ref="E6:E7"/>
    <mergeCell ref="F6:G6"/>
    <mergeCell ref="A1:B1"/>
    <mergeCell ref="E1:G1"/>
    <mergeCell ref="A2:G2"/>
    <mergeCell ref="A4:G4"/>
    <mergeCell ref="E5:G5"/>
    <mergeCell ref="A6:A7"/>
  </mergeCells>
  <printOptions/>
  <pageMargins left="0.5511811023622047" right="0" top="0.3937007874015748" bottom="0.2362204724409449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8.88671875" defaultRowHeight="16.5"/>
  <cols>
    <col min="1" max="1" width="5.99609375" style="22" customWidth="1"/>
    <col min="2" max="2" width="33.6640625" style="22" customWidth="1"/>
    <col min="3" max="3" width="9.6640625" style="22" customWidth="1"/>
    <col min="4" max="5" width="9.6640625" style="36" customWidth="1"/>
    <col min="6" max="6" width="6.77734375" style="22" customWidth="1"/>
    <col min="7" max="7" width="7.4453125" style="22" customWidth="1"/>
    <col min="8" max="8" width="10.77734375" style="22" customWidth="1"/>
    <col min="9" max="9" width="8.99609375" style="22" customWidth="1"/>
    <col min="10" max="11" width="15.3359375" style="23" customWidth="1"/>
    <col min="12" max="12" width="14.10546875" style="23" customWidth="1"/>
    <col min="13" max="16384" width="8.88671875" style="22" customWidth="1"/>
  </cols>
  <sheetData>
    <row r="1" spans="1:7" ht="26.25" customHeight="1">
      <c r="A1" s="63"/>
      <c r="B1" s="63"/>
      <c r="C1" s="14"/>
      <c r="D1" s="12"/>
      <c r="E1" s="64" t="s">
        <v>27</v>
      </c>
      <c r="F1" s="64"/>
      <c r="G1" s="64"/>
    </row>
    <row r="2" spans="1:7" ht="19.5" customHeight="1">
      <c r="A2" s="65" t="s">
        <v>93</v>
      </c>
      <c r="B2" s="65"/>
      <c r="C2" s="65"/>
      <c r="D2" s="65"/>
      <c r="E2" s="65"/>
      <c r="F2" s="65"/>
      <c r="G2" s="65"/>
    </row>
    <row r="3" spans="1:7" ht="16.5" customHeight="1" hidden="1">
      <c r="A3" s="62" t="str">
        <f>'Bieu 93'!A3:G3</f>
        <v> (Kèm theo Tờ trình số  34/TTr-TCKH ngày 13/7/2023 của Phòng Tài chính - Kế hoạch)</v>
      </c>
      <c r="B3" s="62"/>
      <c r="C3" s="62"/>
      <c r="D3" s="62"/>
      <c r="E3" s="62"/>
      <c r="F3" s="62"/>
      <c r="G3" s="62"/>
    </row>
    <row r="4" spans="1:7" ht="16.5" customHeight="1">
      <c r="A4" s="62" t="str">
        <f>'Bieu 93'!A4:G4</f>
        <v> (Kèm theo Quyết định số             /QĐ-UBND ngày   14/7/2023 của UBND huyện Tuần Giáo)</v>
      </c>
      <c r="B4" s="62"/>
      <c r="C4" s="62"/>
      <c r="D4" s="62"/>
      <c r="E4" s="62"/>
      <c r="F4" s="62"/>
      <c r="G4" s="62"/>
    </row>
    <row r="5" spans="1:7" ht="24" customHeight="1">
      <c r="A5" s="24"/>
      <c r="B5" s="24"/>
      <c r="C5" s="24"/>
      <c r="D5" s="25"/>
      <c r="E5" s="71" t="s">
        <v>1</v>
      </c>
      <c r="F5" s="71"/>
      <c r="G5" s="71"/>
    </row>
    <row r="6" spans="1:7" ht="35.25" customHeight="1">
      <c r="A6" s="61" t="s">
        <v>2</v>
      </c>
      <c r="B6" s="61" t="s">
        <v>3</v>
      </c>
      <c r="C6" s="70" t="s">
        <v>4</v>
      </c>
      <c r="D6" s="61" t="s">
        <v>80</v>
      </c>
      <c r="E6" s="61" t="s">
        <v>79</v>
      </c>
      <c r="F6" s="70" t="s">
        <v>29</v>
      </c>
      <c r="G6" s="70"/>
    </row>
    <row r="7" spans="1:7" ht="53.25" customHeight="1">
      <c r="A7" s="61"/>
      <c r="B7" s="61"/>
      <c r="C7" s="70"/>
      <c r="D7" s="61"/>
      <c r="E7" s="61"/>
      <c r="F7" s="26" t="s">
        <v>5</v>
      </c>
      <c r="G7" s="26" t="s">
        <v>6</v>
      </c>
    </row>
    <row r="8" spans="1:7" ht="18.75" customHeight="1">
      <c r="A8" s="7" t="s">
        <v>7</v>
      </c>
      <c r="B8" s="7" t="s">
        <v>8</v>
      </c>
      <c r="C8" s="7">
        <v>1</v>
      </c>
      <c r="D8" s="7">
        <v>3</v>
      </c>
      <c r="E8" s="7">
        <v>3</v>
      </c>
      <c r="F8" s="7" t="s">
        <v>30</v>
      </c>
      <c r="G8" s="7" t="s">
        <v>31</v>
      </c>
    </row>
    <row r="9" spans="1:12" s="17" customFormat="1" ht="18.75" customHeight="1">
      <c r="A9" s="2"/>
      <c r="B9" s="3" t="s">
        <v>12</v>
      </c>
      <c r="C9" s="47">
        <f>+C10+C29</f>
        <v>948814</v>
      </c>
      <c r="D9" s="47">
        <f>+D10+D29</f>
        <v>315936</v>
      </c>
      <c r="E9" s="47">
        <f>+E10+E29+E43</f>
        <v>376176</v>
      </c>
      <c r="F9" s="20">
        <f>E9/C9</f>
        <v>0.3964696979597687</v>
      </c>
      <c r="G9" s="20">
        <f>E9/D9</f>
        <v>1.1906715284108174</v>
      </c>
      <c r="I9" s="27"/>
      <c r="J9" s="27"/>
      <c r="K9" s="28"/>
      <c r="L9" s="28"/>
    </row>
    <row r="10" spans="1:7" s="30" customFormat="1" ht="18.75" customHeight="1">
      <c r="A10" s="2" t="s">
        <v>7</v>
      </c>
      <c r="B10" s="3" t="s">
        <v>33</v>
      </c>
      <c r="C10" s="47">
        <f>+C11+C14+C28</f>
        <v>734706</v>
      </c>
      <c r="D10" s="47">
        <f>+D11+D14+D28</f>
        <v>315936</v>
      </c>
      <c r="E10" s="47">
        <f>+E11+E14+E28</f>
        <v>315513</v>
      </c>
      <c r="F10" s="20">
        <f aca="true" t="shared" si="0" ref="F10:F27">E10/C10</f>
        <v>0.4294411642207904</v>
      </c>
      <c r="G10" s="20">
        <f aca="true" t="shared" si="1" ref="G10:G26">E10/D10</f>
        <v>0.9986611212397447</v>
      </c>
    </row>
    <row r="11" spans="1:7" s="30" customFormat="1" ht="18.75" customHeight="1">
      <c r="A11" s="31" t="s">
        <v>9</v>
      </c>
      <c r="B11" s="32" t="s">
        <v>45</v>
      </c>
      <c r="C11" s="47">
        <f>+C12+C13</f>
        <v>36868</v>
      </c>
      <c r="D11" s="47">
        <f>+D12+D13</f>
        <v>14780</v>
      </c>
      <c r="E11" s="47">
        <f>+E12+E13</f>
        <v>21739</v>
      </c>
      <c r="F11" s="20">
        <f t="shared" si="0"/>
        <v>0.5896441358359553</v>
      </c>
      <c r="G11" s="20">
        <f t="shared" si="1"/>
        <v>1.4708389715832206</v>
      </c>
    </row>
    <row r="12" spans="1:11" s="30" customFormat="1" ht="18.75" customHeight="1">
      <c r="A12" s="33">
        <v>1</v>
      </c>
      <c r="B12" s="56" t="s">
        <v>81</v>
      </c>
      <c r="C12" s="35">
        <v>23368</v>
      </c>
      <c r="D12" s="35">
        <v>14780</v>
      </c>
      <c r="E12" s="35">
        <f>18863</f>
        <v>18863</v>
      </c>
      <c r="F12" s="21">
        <f>E12/C12</f>
        <v>0.8072149948647723</v>
      </c>
      <c r="G12" s="21">
        <f>E12/D12</f>
        <v>1.2762516914749662</v>
      </c>
      <c r="H12" s="49"/>
      <c r="I12" s="49"/>
      <c r="K12" s="49"/>
    </row>
    <row r="13" spans="1:7" s="30" customFormat="1" ht="15.75">
      <c r="A13" s="33">
        <v>2</v>
      </c>
      <c r="B13" s="56" t="s">
        <v>82</v>
      </c>
      <c r="C13" s="35">
        <v>13500</v>
      </c>
      <c r="D13" s="35"/>
      <c r="E13" s="35">
        <f>2876</f>
        <v>2876</v>
      </c>
      <c r="F13" s="21">
        <f>E13/C13</f>
        <v>0.21303703703703702</v>
      </c>
      <c r="G13" s="21"/>
    </row>
    <row r="14" spans="1:7" s="30" customFormat="1" ht="18.75" customHeight="1">
      <c r="A14" s="31" t="s">
        <v>11</v>
      </c>
      <c r="B14" s="32" t="s">
        <v>15</v>
      </c>
      <c r="C14" s="47">
        <f>SUM(C15:C27)</f>
        <v>683144</v>
      </c>
      <c r="D14" s="47">
        <f>SUM(D15:D27)</f>
        <v>301156</v>
      </c>
      <c r="E14" s="47">
        <f>SUM(E15:E27)</f>
        <v>293774</v>
      </c>
      <c r="F14" s="20">
        <f t="shared" si="0"/>
        <v>0.4300323211504456</v>
      </c>
      <c r="G14" s="20">
        <f t="shared" si="1"/>
        <v>0.9754877870605267</v>
      </c>
    </row>
    <row r="15" spans="1:7" s="30" customFormat="1" ht="18.75" customHeight="1">
      <c r="A15" s="33">
        <v>1</v>
      </c>
      <c r="B15" s="34" t="s">
        <v>55</v>
      </c>
      <c r="C15" s="35">
        <v>9082</v>
      </c>
      <c r="D15" s="35">
        <v>4745</v>
      </c>
      <c r="E15" s="35">
        <v>8670</v>
      </c>
      <c r="F15" s="21">
        <f t="shared" si="0"/>
        <v>0.9546355428319754</v>
      </c>
      <c r="G15" s="21">
        <f t="shared" si="1"/>
        <v>1.8271865121180189</v>
      </c>
    </row>
    <row r="16" spans="1:7" s="30" customFormat="1" ht="18.75" customHeight="1">
      <c r="A16" s="33">
        <v>2</v>
      </c>
      <c r="B16" s="34" t="s">
        <v>56</v>
      </c>
      <c r="C16" s="35">
        <v>3299</v>
      </c>
      <c r="D16" s="35">
        <v>1453</v>
      </c>
      <c r="E16" s="35">
        <v>3171</v>
      </c>
      <c r="F16" s="21">
        <f t="shared" si="0"/>
        <v>0.9612003637465899</v>
      </c>
      <c r="G16" s="21">
        <f>E16/D16</f>
        <v>2.182381280110117</v>
      </c>
    </row>
    <row r="17" spans="1:7" s="30" customFormat="1" ht="18.75" customHeight="1">
      <c r="A17" s="33">
        <v>3</v>
      </c>
      <c r="B17" s="34" t="s">
        <v>57</v>
      </c>
      <c r="C17" s="35">
        <v>425458</v>
      </c>
      <c r="D17" s="35">
        <f>204542+280</f>
        <v>204822</v>
      </c>
      <c r="E17" s="35">
        <f>196314+258-1005-179</f>
        <v>195388</v>
      </c>
      <c r="F17" s="21">
        <f t="shared" si="0"/>
        <v>0.4592415702607543</v>
      </c>
      <c r="G17" s="21">
        <f t="shared" si="1"/>
        <v>0.9539404946734238</v>
      </c>
    </row>
    <row r="18" spans="1:7" s="30" customFormat="1" ht="18.75" customHeight="1">
      <c r="A18" s="33">
        <v>4</v>
      </c>
      <c r="B18" s="34" t="s">
        <v>58</v>
      </c>
      <c r="C18" s="35">
        <v>600</v>
      </c>
      <c r="D18" s="35">
        <v>117</v>
      </c>
      <c r="E18" s="35">
        <v>88</v>
      </c>
      <c r="F18" s="21">
        <f t="shared" si="0"/>
        <v>0.14666666666666667</v>
      </c>
      <c r="G18" s="21">
        <f t="shared" si="1"/>
        <v>0.7521367521367521</v>
      </c>
    </row>
    <row r="19" spans="1:7" s="30" customFormat="1" ht="18.75" customHeight="1">
      <c r="A19" s="33">
        <v>5</v>
      </c>
      <c r="B19" s="34" t="s">
        <v>59</v>
      </c>
      <c r="C19" s="35">
        <v>200</v>
      </c>
      <c r="D19" s="35">
        <v>1381</v>
      </c>
      <c r="E19" s="35">
        <f>137-110</f>
        <v>27</v>
      </c>
      <c r="F19" s="21">
        <f t="shared" si="0"/>
        <v>0.135</v>
      </c>
      <c r="G19" s="21">
        <f t="shared" si="1"/>
        <v>0.01955104996379435</v>
      </c>
    </row>
    <row r="20" spans="1:7" s="30" customFormat="1" ht="18.75" customHeight="1">
      <c r="A20" s="33">
        <v>6</v>
      </c>
      <c r="B20" s="34" t="s">
        <v>60</v>
      </c>
      <c r="C20" s="35">
        <v>3686</v>
      </c>
      <c r="D20" s="35">
        <v>679</v>
      </c>
      <c r="E20" s="35">
        <f>617+33</f>
        <v>650</v>
      </c>
      <c r="F20" s="21">
        <f t="shared" si="0"/>
        <v>0.176342919153554</v>
      </c>
      <c r="G20" s="21">
        <f t="shared" si="1"/>
        <v>0.9572901325478645</v>
      </c>
    </row>
    <row r="21" spans="1:7" s="30" customFormat="1" ht="18.75" customHeight="1">
      <c r="A21" s="33">
        <v>7</v>
      </c>
      <c r="B21" s="34" t="s">
        <v>61</v>
      </c>
      <c r="C21" s="35">
        <v>2889</v>
      </c>
      <c r="D21" s="35">
        <v>890</v>
      </c>
      <c r="E21" s="35">
        <v>986</v>
      </c>
      <c r="F21" s="21">
        <f t="shared" si="0"/>
        <v>0.341294565593631</v>
      </c>
      <c r="G21" s="21">
        <f t="shared" si="1"/>
        <v>1.107865168539326</v>
      </c>
    </row>
    <row r="22" spans="1:7" s="30" customFormat="1" ht="18.75" customHeight="1">
      <c r="A22" s="33">
        <v>8</v>
      </c>
      <c r="B22" s="34" t="s">
        <v>62</v>
      </c>
      <c r="C22" s="35">
        <v>616</v>
      </c>
      <c r="D22" s="35">
        <v>582</v>
      </c>
      <c r="E22" s="35">
        <v>299</v>
      </c>
      <c r="F22" s="21">
        <f t="shared" si="0"/>
        <v>0.48538961038961037</v>
      </c>
      <c r="G22" s="21">
        <f t="shared" si="1"/>
        <v>0.5137457044673539</v>
      </c>
    </row>
    <row r="23" spans="1:7" s="30" customFormat="1" ht="18.75" customHeight="1">
      <c r="A23" s="33">
        <v>9</v>
      </c>
      <c r="B23" s="34" t="s">
        <v>66</v>
      </c>
      <c r="C23" s="35">
        <v>4232</v>
      </c>
      <c r="D23" s="35">
        <v>9</v>
      </c>
      <c r="E23" s="35">
        <v>9</v>
      </c>
      <c r="F23" s="21">
        <f t="shared" si="0"/>
        <v>0.0021266540642722116</v>
      </c>
      <c r="G23" s="21">
        <f t="shared" si="1"/>
        <v>1</v>
      </c>
    </row>
    <row r="24" spans="1:7" s="30" customFormat="1" ht="18.75" customHeight="1">
      <c r="A24" s="33">
        <v>10</v>
      </c>
      <c r="B24" s="34" t="s">
        <v>63</v>
      </c>
      <c r="C24" s="35">
        <v>56948</v>
      </c>
      <c r="D24" s="35">
        <f>21613-977</f>
        <v>20636</v>
      </c>
      <c r="E24" s="35">
        <f>10467+1012-2200</f>
        <v>9279</v>
      </c>
      <c r="F24" s="21">
        <f t="shared" si="0"/>
        <v>0.16293811898574137</v>
      </c>
      <c r="G24" s="21">
        <f t="shared" si="1"/>
        <v>0.44965109517348323</v>
      </c>
    </row>
    <row r="25" spans="1:7" s="30" customFormat="1" ht="31.5">
      <c r="A25" s="33">
        <v>11</v>
      </c>
      <c r="B25" s="8" t="s">
        <v>64</v>
      </c>
      <c r="C25" s="35">
        <v>110925</v>
      </c>
      <c r="D25" s="35">
        <v>46742</v>
      </c>
      <c r="E25" s="35">
        <f>16933+32444</f>
        <v>49377</v>
      </c>
      <c r="F25" s="21">
        <f t="shared" si="0"/>
        <v>0.4451386071670047</v>
      </c>
      <c r="G25" s="21">
        <f t="shared" si="1"/>
        <v>1.0563732831286636</v>
      </c>
    </row>
    <row r="26" spans="1:7" s="30" customFormat="1" ht="18.75" customHeight="1">
      <c r="A26" s="33">
        <v>12</v>
      </c>
      <c r="B26" s="34" t="s">
        <v>65</v>
      </c>
      <c r="C26" s="35">
        <v>47164</v>
      </c>
      <c r="D26" s="35">
        <v>19100</v>
      </c>
      <c r="E26" s="35">
        <f>24807+963</f>
        <v>25770</v>
      </c>
      <c r="F26" s="21">
        <f t="shared" si="0"/>
        <v>0.5463913154100585</v>
      </c>
      <c r="G26" s="21">
        <f t="shared" si="1"/>
        <v>1.3492146596858638</v>
      </c>
    </row>
    <row r="27" spans="1:7" s="30" customFormat="1" ht="18.75" customHeight="1">
      <c r="A27" s="33">
        <v>13</v>
      </c>
      <c r="B27" s="34" t="s">
        <v>67</v>
      </c>
      <c r="C27" s="35">
        <v>18045</v>
      </c>
      <c r="D27" s="35"/>
      <c r="E27" s="35">
        <v>60</v>
      </c>
      <c r="F27" s="21">
        <f t="shared" si="0"/>
        <v>0.0033250207813798837</v>
      </c>
      <c r="G27" s="50" t="e">
        <f>E27/D27</f>
        <v>#DIV/0!</v>
      </c>
    </row>
    <row r="28" spans="1:7" s="30" customFormat="1" ht="18.75" customHeight="1">
      <c r="A28" s="31" t="s">
        <v>17</v>
      </c>
      <c r="B28" s="32" t="s">
        <v>16</v>
      </c>
      <c r="C28" s="29">
        <v>14694</v>
      </c>
      <c r="D28" s="29"/>
      <c r="E28" s="43"/>
      <c r="F28" s="50">
        <f aca="true" t="shared" si="2" ref="F28:F42">E28/C28</f>
        <v>0</v>
      </c>
      <c r="G28" s="50" t="e">
        <f>E28/D28</f>
        <v>#DIV/0!</v>
      </c>
    </row>
    <row r="29" spans="1:12" s="17" customFormat="1" ht="31.5">
      <c r="A29" s="2" t="s">
        <v>8</v>
      </c>
      <c r="B29" s="3" t="s">
        <v>26</v>
      </c>
      <c r="C29" s="43">
        <f>C30+C40</f>
        <v>214108</v>
      </c>
      <c r="D29" s="47">
        <f>D30+D40</f>
        <v>0</v>
      </c>
      <c r="E29" s="47">
        <f>E30+E40</f>
        <v>60438</v>
      </c>
      <c r="F29" s="20">
        <f t="shared" si="2"/>
        <v>0.28227810263978925</v>
      </c>
      <c r="G29" s="21"/>
      <c r="J29" s="28"/>
      <c r="K29" s="28"/>
      <c r="L29" s="28"/>
    </row>
    <row r="30" spans="1:7" s="30" customFormat="1" ht="18.75" customHeight="1">
      <c r="A30" s="31" t="s">
        <v>9</v>
      </c>
      <c r="B30" s="32" t="s">
        <v>68</v>
      </c>
      <c r="C30" s="47">
        <f>C31+C34+C37</f>
        <v>210875</v>
      </c>
      <c r="D30" s="55">
        <f>D31+D34+D37</f>
        <v>0</v>
      </c>
      <c r="E30" s="55">
        <f>E31+E34+E37</f>
        <v>60438</v>
      </c>
      <c r="F30" s="20">
        <f t="shared" si="2"/>
        <v>0.2866058091286307</v>
      </c>
      <c r="G30" s="21"/>
    </row>
    <row r="31" spans="1:7" s="30" customFormat="1" ht="31.5">
      <c r="A31" s="33">
        <v>1</v>
      </c>
      <c r="B31" s="8" t="s">
        <v>85</v>
      </c>
      <c r="C31" s="35">
        <f>C32+C33</f>
        <v>161997</v>
      </c>
      <c r="D31" s="35">
        <f>D32+D33</f>
        <v>0</v>
      </c>
      <c r="E31" s="45">
        <f>E32+E33</f>
        <v>56944</v>
      </c>
      <c r="F31" s="21">
        <f t="shared" si="2"/>
        <v>0.3515126823336235</v>
      </c>
      <c r="G31" s="21"/>
    </row>
    <row r="32" spans="1:7" s="30" customFormat="1" ht="18.75" customHeight="1">
      <c r="A32" s="33"/>
      <c r="B32" s="34" t="s">
        <v>86</v>
      </c>
      <c r="C32" s="35">
        <v>83500</v>
      </c>
      <c r="D32" s="35"/>
      <c r="E32" s="45">
        <v>56944</v>
      </c>
      <c r="F32" s="21">
        <f t="shared" si="2"/>
        <v>0.6819640718562874</v>
      </c>
      <c r="G32" s="21"/>
    </row>
    <row r="33" spans="1:7" s="30" customFormat="1" ht="18.75" customHeight="1">
      <c r="A33" s="33"/>
      <c r="B33" s="34" t="s">
        <v>87</v>
      </c>
      <c r="C33" s="35">
        <v>78497</v>
      </c>
      <c r="D33" s="35"/>
      <c r="E33" s="45"/>
      <c r="F33" s="21"/>
      <c r="G33" s="21"/>
    </row>
    <row r="34" spans="1:7" s="30" customFormat="1" ht="18.75" customHeight="1">
      <c r="A34" s="33">
        <v>2</v>
      </c>
      <c r="B34" s="34" t="s">
        <v>88</v>
      </c>
      <c r="C34" s="35">
        <f>C35+C36</f>
        <v>48468</v>
      </c>
      <c r="D34" s="35">
        <f>D35+D36</f>
        <v>0</v>
      </c>
      <c r="E34" s="45">
        <f>E35+E36</f>
        <v>3494</v>
      </c>
      <c r="F34" s="21">
        <f t="shared" si="2"/>
        <v>0.07208880085829826</v>
      </c>
      <c r="G34" s="21"/>
    </row>
    <row r="35" spans="1:7" s="30" customFormat="1" ht="18.75" customHeight="1">
      <c r="A35" s="33"/>
      <c r="B35" s="34" t="s">
        <v>86</v>
      </c>
      <c r="C35" s="35"/>
      <c r="D35" s="35"/>
      <c r="E35" s="45"/>
      <c r="F35" s="21"/>
      <c r="G35" s="21"/>
    </row>
    <row r="36" spans="1:7" s="30" customFormat="1" ht="18.75" customHeight="1">
      <c r="A36" s="33"/>
      <c r="B36" s="34" t="s">
        <v>87</v>
      </c>
      <c r="C36" s="35">
        <v>48468</v>
      </c>
      <c r="D36" s="35"/>
      <c r="E36" s="45">
        <v>3494</v>
      </c>
      <c r="F36" s="21">
        <f t="shared" si="2"/>
        <v>0.07208880085829826</v>
      </c>
      <c r="G36" s="21"/>
    </row>
    <row r="37" spans="1:7" s="30" customFormat="1" ht="18.75" customHeight="1">
      <c r="A37" s="33">
        <v>3</v>
      </c>
      <c r="B37" s="34" t="s">
        <v>89</v>
      </c>
      <c r="C37" s="35">
        <f>C38+C39</f>
        <v>410</v>
      </c>
      <c r="D37" s="35">
        <f>D38+D39</f>
        <v>0</v>
      </c>
      <c r="E37" s="45">
        <f>E38+E39</f>
        <v>0</v>
      </c>
      <c r="F37" s="21"/>
      <c r="G37" s="21"/>
    </row>
    <row r="38" spans="1:7" s="30" customFormat="1" ht="21" customHeight="1" hidden="1">
      <c r="A38" s="33"/>
      <c r="B38" s="34" t="s">
        <v>69</v>
      </c>
      <c r="C38" s="35"/>
      <c r="D38" s="35"/>
      <c r="E38" s="45"/>
      <c r="F38" s="21"/>
      <c r="G38" s="21"/>
    </row>
    <row r="39" spans="1:8" s="30" customFormat="1" ht="18.75" customHeight="1">
      <c r="A39" s="33"/>
      <c r="B39" s="34" t="s">
        <v>87</v>
      </c>
      <c r="C39" s="35">
        <v>410</v>
      </c>
      <c r="D39" s="35"/>
      <c r="E39" s="45"/>
      <c r="F39" s="21"/>
      <c r="G39" s="21"/>
      <c r="H39" s="30">
        <f>G39-100%</f>
        <v>-1</v>
      </c>
    </row>
    <row r="40" spans="1:7" s="30" customFormat="1" ht="18.75" customHeight="1">
      <c r="A40" s="31" t="s">
        <v>11</v>
      </c>
      <c r="B40" s="32" t="s">
        <v>32</v>
      </c>
      <c r="C40" s="47">
        <f>C41+C42</f>
        <v>3233</v>
      </c>
      <c r="D40" s="47"/>
      <c r="E40" s="47">
        <f>E41+E42</f>
        <v>0</v>
      </c>
      <c r="F40" s="50">
        <f t="shared" si="2"/>
        <v>0</v>
      </c>
      <c r="G40" s="50" t="e">
        <f>E40/D40</f>
        <v>#DIV/0!</v>
      </c>
    </row>
    <row r="41" spans="1:7" s="30" customFormat="1" ht="21" customHeight="1" hidden="1">
      <c r="A41" s="33">
        <v>1</v>
      </c>
      <c r="B41" s="34" t="s">
        <v>69</v>
      </c>
      <c r="C41" s="35"/>
      <c r="D41" s="35"/>
      <c r="E41" s="45"/>
      <c r="F41" s="50" t="e">
        <f t="shared" si="2"/>
        <v>#DIV/0!</v>
      </c>
      <c r="G41" s="50" t="e">
        <f>E41/D41</f>
        <v>#DIV/0!</v>
      </c>
    </row>
    <row r="42" spans="1:7" s="30" customFormat="1" ht="21" customHeight="1" hidden="1">
      <c r="A42" s="33">
        <v>2</v>
      </c>
      <c r="B42" s="34" t="s">
        <v>70</v>
      </c>
      <c r="C42" s="35">
        <v>3233</v>
      </c>
      <c r="D42" s="35"/>
      <c r="E42" s="43"/>
      <c r="F42" s="50">
        <f t="shared" si="2"/>
        <v>0</v>
      </c>
      <c r="G42" s="50" t="e">
        <f>E42/D42</f>
        <v>#DIV/0!</v>
      </c>
    </row>
    <row r="43" spans="1:12" s="17" customFormat="1" ht="21" customHeight="1">
      <c r="A43" s="54" t="s">
        <v>83</v>
      </c>
      <c r="B43" s="3" t="s">
        <v>84</v>
      </c>
      <c r="C43" s="55"/>
      <c r="D43" s="55"/>
      <c r="E43" s="55">
        <v>225</v>
      </c>
      <c r="F43" s="21"/>
      <c r="G43" s="21"/>
      <c r="J43" s="28"/>
      <c r="K43" s="28"/>
      <c r="L43" s="28"/>
    </row>
  </sheetData>
  <sheetProtection/>
  <mergeCells count="12">
    <mergeCell ref="B6:B7"/>
    <mergeCell ref="C6:C7"/>
    <mergeCell ref="A3:G3"/>
    <mergeCell ref="D6:D7"/>
    <mergeCell ref="E6:E7"/>
    <mergeCell ref="F6:G6"/>
    <mergeCell ref="A1:B1"/>
    <mergeCell ref="E1:G1"/>
    <mergeCell ref="A2:G2"/>
    <mergeCell ref="A4:G4"/>
    <mergeCell ref="E5:G5"/>
    <mergeCell ref="A6:A7"/>
  </mergeCells>
  <printOptions/>
  <pageMargins left="0.5905511811023623" right="0" top="0.5905511811023623" bottom="0.58" header="0.2362204724409449" footer="0.2362204724409449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2023-08-02T01:15:12Z</cp:lastPrinted>
  <dcterms:created xsi:type="dcterms:W3CDTF">2017-08-10T09:03:06Z</dcterms:created>
  <dcterms:modified xsi:type="dcterms:W3CDTF">2023-08-02T01:15:15Z</dcterms:modified>
  <cp:category/>
  <cp:version/>
  <cp:contentType/>
  <cp:contentStatus/>
</cp:coreProperties>
</file>