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2"/>
  </bookViews>
  <sheets>
    <sheet name="93" sheetId="1" r:id="rId1"/>
    <sheet name="94" sheetId="2" r:id="rId2"/>
    <sheet name="95" sheetId="3" r:id="rId3"/>
  </sheets>
  <definedNames>
    <definedName name="_xlfn.SINGLE" hidden="1">#NAME?</definedName>
    <definedName name="_xlnm.Print_Area" localSheetId="0">'93'!$A$30:$G$53</definedName>
    <definedName name="_xlnm.Print_Area" localSheetId="1">'94'!$A$1:$G$35</definedName>
    <definedName name="_xlnm.Print_Area" localSheetId="2">'95'!$A$1:$G$44</definedName>
    <definedName name="_xlnm.Print_Titles" localSheetId="2">'95'!$6:$7</definedName>
  </definedNames>
  <calcPr fullCalcOnLoad="1"/>
</workbook>
</file>

<file path=xl/comments1.xml><?xml version="1.0" encoding="utf-8"?>
<comments xmlns="http://schemas.openxmlformats.org/spreadsheetml/2006/main">
  <authors>
    <author>DAT HONG COMPUTER</author>
  </authors>
  <commentList>
    <comment ref="C35" authorId="0">
      <text>
        <r>
          <rPr>
            <b/>
            <sz val="9"/>
            <rFont val="Tahoma"/>
            <family val="2"/>
          </rPr>
          <t>Đầu năm</t>
        </r>
      </text>
    </comment>
  </commentList>
</comments>
</file>

<file path=xl/comments2.xml><?xml version="1.0" encoding="utf-8"?>
<comments xmlns="http://schemas.openxmlformats.org/spreadsheetml/2006/main">
  <authors>
    <author>DAT HONG COMPUTER</author>
  </authors>
  <commentList>
    <comment ref="C6" authorId="0">
      <text>
        <r>
          <rPr>
            <b/>
            <sz val="9"/>
            <rFont val="Tahoma"/>
            <family val="2"/>
          </rPr>
          <t>Đầu năm</t>
        </r>
      </text>
    </comment>
  </commentList>
</comments>
</file>

<file path=xl/sharedStrings.xml><?xml version="1.0" encoding="utf-8"?>
<sst xmlns="http://schemas.openxmlformats.org/spreadsheetml/2006/main" count="186" uniqueCount="109">
  <si>
    <t>Biểu số 93/CK-NSNN</t>
  </si>
  <si>
    <t>Đơn vị: Triệu đồng</t>
  </si>
  <si>
    <t>STT</t>
  </si>
  <si>
    <t>NỘI DUNG</t>
  </si>
  <si>
    <t xml:space="preserve">Dự toán năm </t>
  </si>
  <si>
    <t>So sánh ước thực hiện với (%)</t>
  </si>
  <si>
    <t>Dự toán năm</t>
  </si>
  <si>
    <t>Cùng kỳ năm trước</t>
  </si>
  <si>
    <t>A</t>
  </si>
  <si>
    <t>B</t>
  </si>
  <si>
    <t>TỔNG NGUỒN THU NSNN TRÊN ĐỊA BÀN</t>
  </si>
  <si>
    <t>I</t>
  </si>
  <si>
    <t>Thu cân đối NSNN</t>
  </si>
  <si>
    <t>Thu nội địa</t>
  </si>
  <si>
    <t>Thu viện trợ</t>
  </si>
  <si>
    <t>II</t>
  </si>
  <si>
    <t>Thu chuyển nguồn từ năm trước chuyển sang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</si>
  <si>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</si>
  <si>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</si>
  <si>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</si>
  <si>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</si>
  <si>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</si>
  <si>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</si>
  <si>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III</t>
  </si>
  <si>
    <t>Chi từ nguồn bổ sung có mục tiêu từ NS cấp tỉnh</t>
  </si>
  <si>
    <t>Thu từ khu vực doanh nghiệp nhà nước</t>
  </si>
  <si>
    <t>Thuế thu nhập cá nhân</t>
  </si>
  <si>
    <t>Lệ phí trước bạ</t>
  </si>
  <si>
    <t>Thu phí, lệ phí</t>
  </si>
  <si>
    <t>Các khoản thu về nhà, đất</t>
  </si>
  <si>
    <t>Thu khác ngân sách</t>
  </si>
  <si>
    <t>Từ các khoản thu phân chia</t>
  </si>
  <si>
    <t>Các khoản thu ngân sách huyện được hưởng 100%</t>
  </si>
  <si>
    <t>Chi đầu tư cho các dự án</t>
  </si>
  <si>
    <t>CÂN ĐỐI NGÂN SÁCH HUYỆN 6 THÁNG NĂM 2017</t>
  </si>
  <si>
    <t>Ước thực hiện 6 tháng năm 2017</t>
  </si>
  <si>
    <t>Thu cấp quyền khai thác khoáng sản</t>
  </si>
  <si>
    <t>4=2/1</t>
  </si>
  <si>
    <t>5=2/3</t>
  </si>
  <si>
    <t>Chi quốc phòng</t>
  </si>
  <si>
    <t xml:space="preserve"> (Kèm theo Quyết định số       /QĐ-UBND ngày 18/8/2017 của UBND huyện Tuần Giáo)</t>
  </si>
  <si>
    <t>Nội dung</t>
  </si>
  <si>
    <t>Thu bổ sung từ ngân sách cấp trên</t>
  </si>
  <si>
    <t>4=3/1</t>
  </si>
  <si>
    <t>5=3/2</t>
  </si>
  <si>
    <t>TỔNG THU NGÂN SÁCH HUYỆN</t>
  </si>
  <si>
    <t>*</t>
  </si>
  <si>
    <t>Biểu số 94/CK-NSNN</t>
  </si>
  <si>
    <t>THU NSNN TRÊN ĐỊA BÀN</t>
  </si>
  <si>
    <t>Thuế ngoài quốc doanh</t>
  </si>
  <si>
    <t>Thu từ quỹ đất công ích và thu hoa lợi công sản khác</t>
  </si>
  <si>
    <t>Chi SN khoa học và công nghệ</t>
  </si>
  <si>
    <t>Chi SN văn hóa thông tin</t>
  </si>
  <si>
    <t>Chi SN phát thanh, truyền hình</t>
  </si>
  <si>
    <t>Chi SN thể dục thể thao</t>
  </si>
  <si>
    <t>Chi SN môi trường</t>
  </si>
  <si>
    <t>Chi SN kinh tế</t>
  </si>
  <si>
    <t>Chi QLHC, đảng, đoàn thể</t>
  </si>
  <si>
    <t>Chi khác ngân sách</t>
  </si>
  <si>
    <t>Chi cân đối ngân sách</t>
  </si>
  <si>
    <t xml:space="preserve"> - Thuế thu nhập doanh nghiệp</t>
  </si>
  <si>
    <t xml:space="preserve"> - Thuế tài nguyên</t>
  </si>
  <si>
    <t xml:space="preserve"> - Thu ngân sách huyện hưởng</t>
  </si>
  <si>
    <t>Chi an ninh và trật tự, an toàn xã hội</t>
  </si>
  <si>
    <t>Chi SN Y tế, dân số và gia đình</t>
  </si>
  <si>
    <t>Chi đảm bảo xã hội</t>
  </si>
  <si>
    <t xml:space="preserve">(đã chi vào các SN trên) =&gt; Thuyết minh PB dự phòng ... </t>
  </si>
  <si>
    <t xml:space="preserve"> - Thu cấp quyền sử dụng đất</t>
  </si>
  <si>
    <t xml:space="preserve"> - Thu từ đấu giá đất</t>
  </si>
  <si>
    <t xml:space="preserve"> - Thuế giá trị gia tăng</t>
  </si>
  <si>
    <t>Chi SN giáo dục, đào tạo và dạy nghề</t>
  </si>
  <si>
    <t>Chi từ nguồn bổ sung có mục tiêu từ ngân sách cấp trên</t>
  </si>
  <si>
    <t>Thu chuyển nguồn</t>
  </si>
  <si>
    <t>C</t>
  </si>
  <si>
    <t>Chi nộp trả ngân sách cấp trên</t>
  </si>
  <si>
    <t>IV</t>
  </si>
  <si>
    <t>Thu cấp dưới nộp lên</t>
  </si>
  <si>
    <t>Thu ngân sách huyện được hưởng theo phân cấp</t>
  </si>
  <si>
    <t xml:space="preserve"> - Thuế sử dụng đất phi nông nghiệp</t>
  </si>
  <si>
    <t xml:space="preserve"> - Thu tiền sử dụng đất</t>
  </si>
  <si>
    <t xml:space="preserve"> - Thu tiền cho thuê đất, thuê mặt nước</t>
  </si>
  <si>
    <t xml:space="preserve"> - Thu ngân sách TW, tỉnh hưởng</t>
  </si>
  <si>
    <t xml:space="preserve"> - Vốn đầu tư</t>
  </si>
  <si>
    <t xml:space="preserve"> - Vốn sự nghiệp</t>
  </si>
  <si>
    <t>CTMTQG giảm nghèo bền vững</t>
  </si>
  <si>
    <t>CTMTQG xây dựng nông thôn mới</t>
  </si>
  <si>
    <t>D</t>
  </si>
  <si>
    <t>Chi chuyển nguồn</t>
  </si>
  <si>
    <t>Chi thực hiện một số MT, NV khác</t>
  </si>
  <si>
    <t>CTMTQG phát triển KT-XH vùng đồng bào dân tộc thiểu số và miền núi giai đoạn 2021-2025</t>
  </si>
  <si>
    <t>Biểu số 95/CK-NSNN</t>
  </si>
  <si>
    <t>Chi thực hiện các CTMTQG</t>
  </si>
  <si>
    <t xml:space="preserve">Dự toán  năm </t>
  </si>
  <si>
    <t>Tổng thu NSNN trên địa bàn</t>
  </si>
  <si>
    <t>CÂN ĐỐI NGÂN SÁCH HUYỆN 9 THÁNG NĂM 2023</t>
  </si>
  <si>
    <t>Thực hiện 9 tháng năm 2022</t>
  </si>
  <si>
    <t>Ước thực hiện 9 tháng năm 2023</t>
  </si>
  <si>
    <t>ƯỚC THỰC HIỆN THU NGÂN SÁCH NHÀ NƯỚC 9 THÁNG NĂM 2023</t>
  </si>
  <si>
    <t>Thu cân đối NSNN (Thu nội địa)</t>
  </si>
  <si>
    <t>lấy cột NSNN Phần A báo cáo B2-01 Tanmis</t>
  </si>
  <si>
    <t xml:space="preserve"> - Thuế tiêu thụ đặc biệt</t>
  </si>
  <si>
    <t>Phần C, I, cột NS huyện, b2-01</t>
  </si>
  <si>
    <t>Phần C, II, cột NS huyện, b2-01</t>
  </si>
  <si>
    <t>Phần D, cột NSĐP, b2-01</t>
  </si>
  <si>
    <t>lấy phần A báo cáo b2-01 (chỉ lấy số huyện + xã)</t>
  </si>
  <si>
    <t xml:space="preserve"> (Kèm theo Tờ trình số 62/TTr-TCKH ngày 13/10/2023 của Phòng Tài chính - Kế hoạch)</t>
  </si>
  <si>
    <t xml:space="preserve"> </t>
  </si>
  <si>
    <t xml:space="preserve"> (Kèm theo Quyết định số              /QĐ-UBND ngày  13 / 10 /2023 của UBND huyện Tuần Giáo)</t>
  </si>
  <si>
    <t xml:space="preserve">ƯỚC THỰC HIỆN CHI NGÂN SÁCH HUYỆN 9 THÁNG NĂM 2023 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</si>
</sst>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(* #,##0.0_);_(* \(#,##0.0\);_(* &quot;-&quot;?_);_(@_)"/>
    <numFmt numFmtId="180" formatCode="0.0%"/>
    <numFmt numFmtId="181" formatCode="#,##0.0"/>
    <numFmt numFmtId="182" formatCode="_-* #,##0.0\ _₫_-;\-* #,##0.0\ _₫_-;_-* &quot;-&quot;?\ _₫_-;_-@_-"/>
    <numFmt numFmtId="183" formatCode="_(* #,##0.000_);_(* \(#,##0.000\);_(* &quot;-&quot;??_);_(@_)"/>
    <numFmt numFmtId="184" formatCode="0.000%"/>
    <numFmt numFmtId="185" formatCode="0.0000%"/>
    <numFmt numFmtId="186" formatCode="_(* #,##0_);_(* \(#,##0\);_(* &quot;-&quot;?_);_(@_)"/>
    <numFmt numFmtId="187" formatCode="_(* #,##0_);_(* \(#,##0\);_(* &quot;-&quot;??_);_(@_)"/>
    <numFmt numFmtId="188" formatCode="_(* #,##0.00_);_(* \(#,##0.00\);_(* &quot;-&quot;?_);_(@_)"/>
    <numFmt numFmtId="189" formatCode="_(* #,##0.000_);_(* \(#,##0.000\);_(* &quot;-&quot;?_);_(@_)"/>
    <numFmt numFmtId="190" formatCode="#,##0.000"/>
  </numFmts>
  <fonts count="61">
    <font>
      <sz val="13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3"/>
      <color indexed="9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0"/>
      <name val="Times New Roman"/>
      <family val="1"/>
    </font>
    <font>
      <sz val="13"/>
      <color theme="0"/>
      <name val="Arial"/>
      <family val="2"/>
    </font>
    <font>
      <sz val="12"/>
      <color theme="0"/>
      <name val="Times New Roman"/>
      <family val="1"/>
    </font>
    <font>
      <sz val="12"/>
      <color theme="0"/>
      <name val="Arial"/>
      <family val="2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8"/>
      <color theme="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78" fontId="3" fillId="0" borderId="14" xfId="41" applyNumberFormat="1" applyFont="1" applyFill="1" applyBorder="1" applyAlignment="1">
      <alignment vertical="center" wrapText="1"/>
    </xf>
    <xf numFmtId="9" fontId="3" fillId="0" borderId="14" xfId="57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78" fontId="3" fillId="0" borderId="15" xfId="41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78" fontId="2" fillId="0" borderId="15" xfId="41" applyNumberFormat="1" applyFont="1" applyFill="1" applyBorder="1" applyAlignment="1">
      <alignment vertical="center" wrapText="1"/>
    </xf>
    <xf numFmtId="9" fontId="2" fillId="0" borderId="14" xfId="57" applyFont="1" applyFill="1" applyBorder="1" applyAlignment="1">
      <alignment vertical="center" wrapText="1"/>
    </xf>
    <xf numFmtId="179" fontId="1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78" fontId="3" fillId="0" borderId="16" xfId="41" applyNumberFormat="1" applyFont="1" applyFill="1" applyBorder="1" applyAlignment="1">
      <alignment vertical="center" wrapText="1"/>
    </xf>
    <xf numFmtId="9" fontId="3" fillId="0" borderId="16" xfId="57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80" fontId="2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2" fillId="0" borderId="0" xfId="57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57" applyNumberFormat="1" applyFont="1" applyFill="1" applyAlignment="1">
      <alignment vertical="center"/>
    </xf>
    <xf numFmtId="3" fontId="10" fillId="0" borderId="0" xfId="57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3" fontId="3" fillId="0" borderId="17" xfId="41" applyNumberFormat="1" applyFont="1" applyFill="1" applyBorder="1" applyAlignment="1">
      <alignment vertical="center" wrapText="1"/>
    </xf>
    <xf numFmtId="180" fontId="3" fillId="0" borderId="17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3" fontId="2" fillId="0" borderId="17" xfId="41" applyNumberFormat="1" applyFont="1" applyFill="1" applyBorder="1" applyAlignment="1">
      <alignment vertical="center" wrapText="1"/>
    </xf>
    <xf numFmtId="180" fontId="2" fillId="0" borderId="17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 quotePrefix="1">
      <alignment horizontal="center" vertical="center" wrapText="1"/>
    </xf>
    <xf numFmtId="180" fontId="3" fillId="0" borderId="17" xfId="57" applyNumberFormat="1" applyFont="1" applyFill="1" applyBorder="1" applyAlignment="1">
      <alignment vertical="center" wrapText="1"/>
    </xf>
    <xf numFmtId="180" fontId="2" fillId="0" borderId="17" xfId="57" applyNumberFormat="1" applyFont="1" applyFill="1" applyBorder="1" applyAlignment="1">
      <alignment vertical="center" wrapText="1"/>
    </xf>
    <xf numFmtId="180" fontId="10" fillId="0" borderId="17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9" fontId="2" fillId="0" borderId="0" xfId="57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179" fontId="53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182" fontId="55" fillId="0" borderId="0" xfId="0" applyNumberFormat="1" applyFont="1" applyFill="1" applyAlignment="1">
      <alignment vertical="center"/>
    </xf>
    <xf numFmtId="182" fontId="58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179" fontId="55" fillId="0" borderId="0" xfId="0" applyNumberFormat="1" applyFont="1" applyFill="1" applyAlignment="1">
      <alignment vertical="center"/>
    </xf>
    <xf numFmtId="3" fontId="55" fillId="0" borderId="0" xfId="57" applyNumberFormat="1" applyFont="1" applyFill="1" applyAlignment="1">
      <alignment vertical="center"/>
    </xf>
    <xf numFmtId="0" fontId="59" fillId="0" borderId="0" xfId="0" applyFont="1" applyFill="1" applyAlignment="1">
      <alignment vertical="center"/>
    </xf>
    <xf numFmtId="3" fontId="53" fillId="0" borderId="0" xfId="0" applyNumberFormat="1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9" fontId="3" fillId="33" borderId="12" xfId="57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9" fontId="10" fillId="33" borderId="13" xfId="57" applyFont="1" applyFill="1" applyBorder="1" applyAlignment="1">
      <alignment horizontal="center" vertical="center" wrapText="1"/>
    </xf>
    <xf numFmtId="3" fontId="3" fillId="33" borderId="17" xfId="41" applyNumberFormat="1" applyFont="1" applyFill="1" applyBorder="1" applyAlignment="1">
      <alignment vertical="center" wrapText="1"/>
    </xf>
    <xf numFmtId="10" fontId="3" fillId="33" borderId="17" xfId="0" applyNumberFormat="1" applyFont="1" applyFill="1" applyBorder="1" applyAlignment="1">
      <alignment vertical="center" wrapText="1"/>
    </xf>
    <xf numFmtId="180" fontId="3" fillId="33" borderId="17" xfId="57" applyNumberFormat="1" applyFont="1" applyFill="1" applyBorder="1" applyAlignment="1">
      <alignment vertical="center" wrapText="1"/>
    </xf>
    <xf numFmtId="180" fontId="3" fillId="33" borderId="17" xfId="0" applyNumberFormat="1" applyFont="1" applyFill="1" applyBorder="1" applyAlignment="1">
      <alignment vertical="center" wrapText="1"/>
    </xf>
    <xf numFmtId="3" fontId="2" fillId="33" borderId="17" xfId="41" applyNumberFormat="1" applyFont="1" applyFill="1" applyBorder="1" applyAlignment="1">
      <alignment vertical="center" wrapText="1"/>
    </xf>
    <xf numFmtId="180" fontId="2" fillId="33" borderId="17" xfId="0" applyNumberFormat="1" applyFont="1" applyFill="1" applyBorder="1" applyAlignment="1">
      <alignment vertical="center" wrapText="1"/>
    </xf>
    <xf numFmtId="180" fontId="2" fillId="33" borderId="17" xfId="57" applyNumberFormat="1" applyFont="1" applyFill="1" applyBorder="1" applyAlignment="1">
      <alignment vertical="center" wrapText="1"/>
    </xf>
    <xf numFmtId="9" fontId="2" fillId="33" borderId="17" xfId="57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9" fontId="2" fillId="33" borderId="0" xfId="57" applyFont="1" applyFill="1" applyAlignment="1">
      <alignment vertical="center"/>
    </xf>
    <xf numFmtId="3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178" fontId="3" fillId="33" borderId="14" xfId="41" applyNumberFormat="1" applyFont="1" applyFill="1" applyBorder="1" applyAlignment="1">
      <alignment vertical="center" wrapText="1"/>
    </xf>
    <xf numFmtId="178" fontId="3" fillId="33" borderId="15" xfId="41" applyNumberFormat="1" applyFont="1" applyFill="1" applyBorder="1" applyAlignment="1">
      <alignment vertical="center" wrapText="1"/>
    </xf>
    <xf numFmtId="178" fontId="2" fillId="33" borderId="15" xfId="41" applyNumberFormat="1" applyFont="1" applyFill="1" applyBorder="1" applyAlignment="1">
      <alignment vertical="center" wrapText="1"/>
    </xf>
    <xf numFmtId="178" fontId="3" fillId="33" borderId="16" xfId="41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11" fillId="33" borderId="0" xfId="0" applyFont="1" applyFill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2"/>
  <sheetViews>
    <sheetView view="pageBreakPreview" zoomScaleNormal="110" zoomScaleSheetLayoutView="100" zoomScalePageLayoutView="0" workbookViewId="0" topLeftCell="A30">
      <selection activeCell="S43" sqref="S43"/>
    </sheetView>
  </sheetViews>
  <sheetFormatPr defaultColWidth="8.88671875" defaultRowHeight="16.5"/>
  <cols>
    <col min="1" max="1" width="3.99609375" style="5" customWidth="1"/>
    <col min="2" max="2" width="29.3359375" style="5" customWidth="1"/>
    <col min="3" max="3" width="7.4453125" style="5" customWidth="1"/>
    <col min="4" max="4" width="8.3359375" style="5" customWidth="1"/>
    <col min="5" max="5" width="8.4453125" style="85" customWidth="1"/>
    <col min="6" max="6" width="8.3359375" style="5" customWidth="1"/>
    <col min="7" max="7" width="8.88671875" style="5" customWidth="1"/>
    <col min="8" max="8" width="8.10546875" style="31" hidden="1" customWidth="1"/>
    <col min="9" max="9" width="10.3359375" style="31" hidden="1" customWidth="1"/>
    <col min="10" max="10" width="10.3359375" style="57" hidden="1" customWidth="1"/>
    <col min="11" max="12" width="0" style="57" hidden="1" customWidth="1"/>
    <col min="13" max="16384" width="8.88671875" style="5" customWidth="1"/>
  </cols>
  <sheetData>
    <row r="1" spans="1:9" ht="23.25" customHeight="1" hidden="1">
      <c r="A1" s="95"/>
      <c r="B1" s="95"/>
      <c r="E1" s="97" t="s">
        <v>0</v>
      </c>
      <c r="F1" s="97"/>
      <c r="G1" s="97"/>
      <c r="H1" s="5"/>
      <c r="I1" s="5"/>
    </row>
    <row r="2" spans="1:9" ht="24.75" customHeight="1" hidden="1">
      <c r="A2" s="96" t="s">
        <v>34</v>
      </c>
      <c r="B2" s="96"/>
      <c r="C2" s="96"/>
      <c r="D2" s="96"/>
      <c r="E2" s="96"/>
      <c r="F2" s="96"/>
      <c r="G2" s="96"/>
      <c r="H2" s="5"/>
      <c r="I2" s="5"/>
    </row>
    <row r="3" spans="1:9" ht="20.25" customHeight="1" hidden="1">
      <c r="A3" s="101" t="s">
        <v>40</v>
      </c>
      <c r="B3" s="101"/>
      <c r="C3" s="101"/>
      <c r="D3" s="101"/>
      <c r="E3" s="101"/>
      <c r="F3" s="101"/>
      <c r="G3" s="101"/>
      <c r="H3" s="5"/>
      <c r="I3" s="5"/>
    </row>
    <row r="4" spans="1:9" ht="26.25" customHeight="1" hidden="1">
      <c r="A4" s="6"/>
      <c r="B4" s="6"/>
      <c r="C4" s="6"/>
      <c r="D4" s="6"/>
      <c r="E4" s="82"/>
      <c r="F4" s="6"/>
      <c r="G4" s="7" t="s">
        <v>1</v>
      </c>
      <c r="H4" s="5"/>
      <c r="I4" s="5"/>
    </row>
    <row r="5" spans="1:12" s="8" customFormat="1" ht="63" customHeight="1" hidden="1">
      <c r="A5" s="93" t="s">
        <v>2</v>
      </c>
      <c r="B5" s="93" t="s">
        <v>3</v>
      </c>
      <c r="C5" s="91" t="s">
        <v>4</v>
      </c>
      <c r="D5" s="1"/>
      <c r="E5" s="99" t="s">
        <v>35</v>
      </c>
      <c r="F5" s="102" t="s">
        <v>5</v>
      </c>
      <c r="G5" s="102"/>
      <c r="J5" s="58"/>
      <c r="K5" s="58"/>
      <c r="L5" s="58"/>
    </row>
    <row r="6" spans="1:12" s="8" customFormat="1" ht="51.75" customHeight="1" hidden="1">
      <c r="A6" s="94"/>
      <c r="B6" s="94"/>
      <c r="C6" s="92"/>
      <c r="D6" s="2"/>
      <c r="E6" s="100"/>
      <c r="F6" s="4" t="s">
        <v>6</v>
      </c>
      <c r="G6" s="4" t="s">
        <v>7</v>
      </c>
      <c r="J6" s="58"/>
      <c r="K6" s="58"/>
      <c r="L6" s="58"/>
    </row>
    <row r="7" spans="1:9" ht="21" customHeight="1" hidden="1">
      <c r="A7" s="9" t="s">
        <v>8</v>
      </c>
      <c r="B7" s="9" t="s">
        <v>9</v>
      </c>
      <c r="C7" s="9">
        <v>1</v>
      </c>
      <c r="D7" s="9"/>
      <c r="E7" s="86">
        <v>2</v>
      </c>
      <c r="F7" s="9" t="s">
        <v>37</v>
      </c>
      <c r="G7" s="9" t="s">
        <v>38</v>
      </c>
      <c r="H7" s="5"/>
      <c r="I7" s="5"/>
    </row>
    <row r="8" spans="1:9" ht="41.25" customHeight="1" hidden="1">
      <c r="A8" s="10" t="s">
        <v>8</v>
      </c>
      <c r="B8" s="11" t="s">
        <v>10</v>
      </c>
      <c r="C8" s="12">
        <f>C9+C12</f>
        <v>44280</v>
      </c>
      <c r="D8" s="12"/>
      <c r="E8" s="87">
        <f>E9+E12</f>
        <v>51336.8</v>
      </c>
      <c r="F8" s="13">
        <f>E8/C8</f>
        <v>1.15936766034327</v>
      </c>
      <c r="G8" s="13" t="e">
        <f>E8/#REF!</f>
        <v>#REF!</v>
      </c>
      <c r="H8" s="5"/>
      <c r="I8" s="5"/>
    </row>
    <row r="9" spans="1:9" ht="26.25" customHeight="1" hidden="1">
      <c r="A9" s="14" t="s">
        <v>11</v>
      </c>
      <c r="B9" s="15" t="s">
        <v>12</v>
      </c>
      <c r="C9" s="16">
        <f>C10+C11</f>
        <v>44280</v>
      </c>
      <c r="D9" s="16"/>
      <c r="E9" s="88">
        <f>E10+E11</f>
        <v>15761</v>
      </c>
      <c r="F9" s="13">
        <f aca="true" t="shared" si="0" ref="F9:F17">E9/C9</f>
        <v>0.3559394760614273</v>
      </c>
      <c r="G9" s="13" t="e">
        <f>E9/#REF!</f>
        <v>#REF!</v>
      </c>
      <c r="H9" s="5"/>
      <c r="I9" s="5"/>
    </row>
    <row r="10" spans="1:9" ht="26.25" customHeight="1" hidden="1">
      <c r="A10" s="17">
        <v>1</v>
      </c>
      <c r="B10" s="18" t="s">
        <v>13</v>
      </c>
      <c r="C10" s="19">
        <v>44280</v>
      </c>
      <c r="D10" s="19"/>
      <c r="E10" s="89">
        <v>15761</v>
      </c>
      <c r="F10" s="20">
        <f t="shared" si="0"/>
        <v>0.3559394760614273</v>
      </c>
      <c r="G10" s="20" t="e">
        <f>E10/#REF!</f>
        <v>#REF!</v>
      </c>
      <c r="H10" s="5"/>
      <c r="I10" s="5"/>
    </row>
    <row r="11" spans="1:9" ht="26.25" customHeight="1" hidden="1">
      <c r="A11" s="17">
        <v>2</v>
      </c>
      <c r="B11" s="18" t="s">
        <v>14</v>
      </c>
      <c r="C11" s="19"/>
      <c r="D11" s="19"/>
      <c r="E11" s="89"/>
      <c r="F11" s="13"/>
      <c r="G11" s="13"/>
      <c r="H11" s="5"/>
      <c r="I11" s="5"/>
    </row>
    <row r="12" spans="1:9" ht="42" customHeight="1" hidden="1">
      <c r="A12" s="14" t="s">
        <v>15</v>
      </c>
      <c r="B12" s="15" t="s">
        <v>16</v>
      </c>
      <c r="C12" s="16"/>
      <c r="D12" s="16"/>
      <c r="E12" s="88">
        <v>35575.8</v>
      </c>
      <c r="F12" s="13"/>
      <c r="G12" s="13" t="e">
        <f>E12/#REF!</f>
        <v>#REF!</v>
      </c>
      <c r="H12" s="5"/>
      <c r="I12" s="5"/>
    </row>
    <row r="13" spans="1:10" ht="26.25" customHeight="1" hidden="1">
      <c r="A13" s="14" t="s">
        <v>9</v>
      </c>
      <c r="B13" s="15" t="s">
        <v>17</v>
      </c>
      <c r="C13" s="16">
        <f>C14+C18</f>
        <v>517691</v>
      </c>
      <c r="D13" s="16"/>
      <c r="E13" s="88">
        <f>E14+E18</f>
        <v>261173.5</v>
      </c>
      <c r="F13" s="13">
        <f t="shared" si="0"/>
        <v>0.5044968910025478</v>
      </c>
      <c r="G13" s="13" t="e">
        <f>E13/#REF!</f>
        <v>#REF!</v>
      </c>
      <c r="H13" s="5"/>
      <c r="I13" s="21"/>
      <c r="J13" s="59"/>
    </row>
    <row r="14" spans="1:10" ht="26.25" customHeight="1" hidden="1">
      <c r="A14" s="14" t="s">
        <v>18</v>
      </c>
      <c r="B14" s="15" t="s">
        <v>19</v>
      </c>
      <c r="C14" s="16">
        <f>C15+C16+C17</f>
        <v>517691</v>
      </c>
      <c r="D14" s="16"/>
      <c r="E14" s="88">
        <f>E15+E16+E17</f>
        <v>254062.6</v>
      </c>
      <c r="F14" s="13">
        <f t="shared" si="0"/>
        <v>0.49076109107556437</v>
      </c>
      <c r="G14" s="13" t="e">
        <f>E14/#REF!</f>
        <v>#REF!</v>
      </c>
      <c r="H14" s="5"/>
      <c r="I14" s="21"/>
      <c r="J14" s="59"/>
    </row>
    <row r="15" spans="1:9" ht="26.25" customHeight="1" hidden="1">
      <c r="A15" s="17">
        <v>1</v>
      </c>
      <c r="B15" s="18" t="s">
        <v>20</v>
      </c>
      <c r="C15" s="19">
        <v>17666</v>
      </c>
      <c r="D15" s="19"/>
      <c r="E15" s="89">
        <v>4866</v>
      </c>
      <c r="F15" s="20">
        <f t="shared" si="0"/>
        <v>0.2754443563908072</v>
      </c>
      <c r="G15" s="20" t="e">
        <f>E15/#REF!</f>
        <v>#REF!</v>
      </c>
      <c r="H15" s="5"/>
      <c r="I15" s="5"/>
    </row>
    <row r="16" spans="1:9" ht="26.25" customHeight="1" hidden="1">
      <c r="A16" s="17">
        <v>2</v>
      </c>
      <c r="B16" s="18" t="s">
        <v>21</v>
      </c>
      <c r="C16" s="19">
        <v>489719</v>
      </c>
      <c r="D16" s="19"/>
      <c r="E16" s="89">
        <v>247196.6</v>
      </c>
      <c r="F16" s="20">
        <f t="shared" si="0"/>
        <v>0.5047723286211072</v>
      </c>
      <c r="G16" s="20" t="e">
        <f>E16/#REF!</f>
        <v>#REF!</v>
      </c>
      <c r="H16" s="5"/>
      <c r="I16" s="5"/>
    </row>
    <row r="17" spans="1:9" ht="26.25" customHeight="1" hidden="1">
      <c r="A17" s="17">
        <v>3</v>
      </c>
      <c r="B17" s="18" t="s">
        <v>22</v>
      </c>
      <c r="C17" s="19">
        <v>10306</v>
      </c>
      <c r="D17" s="19"/>
      <c r="E17" s="89">
        <v>2000</v>
      </c>
      <c r="F17" s="20">
        <f t="shared" si="0"/>
        <v>0.19406171162429653</v>
      </c>
      <c r="G17" s="20"/>
      <c r="H17" s="5"/>
      <c r="I17" s="5"/>
    </row>
    <row r="18" spans="1:9" ht="42" customHeight="1" hidden="1">
      <c r="A18" s="22" t="s">
        <v>23</v>
      </c>
      <c r="B18" s="23" t="s">
        <v>24</v>
      </c>
      <c r="C18" s="24"/>
      <c r="D18" s="24"/>
      <c r="E18" s="90">
        <v>7110.9</v>
      </c>
      <c r="F18" s="25"/>
      <c r="G18" s="25" t="e">
        <f>E18/#REF!</f>
        <v>#REF!</v>
      </c>
      <c r="H18" s="5"/>
      <c r="I18" s="5"/>
    </row>
    <row r="19" spans="8:9" ht="16.5" hidden="1">
      <c r="H19" s="5"/>
      <c r="I19" s="5"/>
    </row>
    <row r="20" spans="8:9" ht="16.5" hidden="1">
      <c r="H20" s="5"/>
      <c r="I20" s="5"/>
    </row>
    <row r="21" spans="8:9" ht="16.5" hidden="1">
      <c r="H21" s="5"/>
      <c r="I21" s="5"/>
    </row>
    <row r="22" spans="8:9" ht="16.5" hidden="1">
      <c r="H22" s="5"/>
      <c r="I22" s="5"/>
    </row>
    <row r="23" spans="8:9" ht="16.5" hidden="1">
      <c r="H23" s="5"/>
      <c r="I23" s="5"/>
    </row>
    <row r="24" spans="8:9" ht="16.5" hidden="1">
      <c r="H24" s="5"/>
      <c r="I24" s="5"/>
    </row>
    <row r="25" spans="8:9" ht="16.5" hidden="1">
      <c r="H25" s="5"/>
      <c r="I25" s="5"/>
    </row>
    <row r="26" spans="8:9" ht="16.5" hidden="1">
      <c r="H26" s="5"/>
      <c r="I26" s="5"/>
    </row>
    <row r="27" spans="8:9" ht="16.5" hidden="1">
      <c r="H27" s="5"/>
      <c r="I27" s="5"/>
    </row>
    <row r="28" spans="8:9" ht="16.5" hidden="1">
      <c r="H28" s="5"/>
      <c r="I28" s="5"/>
    </row>
    <row r="29" spans="8:9" ht="16.5" hidden="1">
      <c r="H29" s="5"/>
      <c r="I29" s="5"/>
    </row>
    <row r="30" spans="1:9" ht="18.75" customHeight="1">
      <c r="A30" s="95"/>
      <c r="B30" s="95"/>
      <c r="E30" s="98" t="s">
        <v>0</v>
      </c>
      <c r="F30" s="98"/>
      <c r="G30" s="98"/>
      <c r="H30" s="39"/>
      <c r="I30" s="5"/>
    </row>
    <row r="31" spans="1:9" ht="24.75" customHeight="1">
      <c r="A31" s="96" t="s">
        <v>94</v>
      </c>
      <c r="B31" s="96"/>
      <c r="C31" s="96"/>
      <c r="D31" s="96"/>
      <c r="E31" s="96"/>
      <c r="F31" s="96"/>
      <c r="G31" s="96"/>
      <c r="H31" s="5"/>
      <c r="I31" s="5"/>
    </row>
    <row r="32" spans="1:9" ht="21.75" customHeight="1" hidden="1">
      <c r="A32" s="101" t="s">
        <v>105</v>
      </c>
      <c r="B32" s="101"/>
      <c r="C32" s="101"/>
      <c r="D32" s="101"/>
      <c r="E32" s="101"/>
      <c r="F32" s="101"/>
      <c r="G32" s="101"/>
      <c r="H32" s="5"/>
      <c r="I32" s="5"/>
    </row>
    <row r="33" spans="1:9" ht="17.25" customHeight="1">
      <c r="A33" s="101" t="s">
        <v>107</v>
      </c>
      <c r="B33" s="101"/>
      <c r="C33" s="101"/>
      <c r="D33" s="101"/>
      <c r="E33" s="101"/>
      <c r="F33" s="101"/>
      <c r="G33" s="101"/>
      <c r="H33" s="5"/>
      <c r="I33" s="5"/>
    </row>
    <row r="34" spans="5:12" s="6" customFormat="1" ht="26.25" customHeight="1">
      <c r="E34" s="82"/>
      <c r="F34" s="105" t="s">
        <v>1</v>
      </c>
      <c r="G34" s="105"/>
      <c r="J34" s="60"/>
      <c r="K34" s="60"/>
      <c r="L34" s="60"/>
    </row>
    <row r="35" spans="1:12" s="26" customFormat="1" ht="36.75" customHeight="1">
      <c r="A35" s="93" t="s">
        <v>2</v>
      </c>
      <c r="B35" s="93" t="s">
        <v>41</v>
      </c>
      <c r="C35" s="93" t="s">
        <v>92</v>
      </c>
      <c r="D35" s="106" t="s">
        <v>95</v>
      </c>
      <c r="E35" s="103" t="s">
        <v>96</v>
      </c>
      <c r="F35" s="108" t="s">
        <v>5</v>
      </c>
      <c r="G35" s="108"/>
      <c r="J35" s="61"/>
      <c r="K35" s="61"/>
      <c r="L35" s="61"/>
    </row>
    <row r="36" spans="1:12" s="26" customFormat="1" ht="41.25" customHeight="1">
      <c r="A36" s="94"/>
      <c r="B36" s="94"/>
      <c r="C36" s="94"/>
      <c r="D36" s="107"/>
      <c r="E36" s="104"/>
      <c r="F36" s="3" t="s">
        <v>6</v>
      </c>
      <c r="G36" s="3" t="s">
        <v>7</v>
      </c>
      <c r="J36" s="61"/>
      <c r="K36" s="61"/>
      <c r="L36" s="61"/>
    </row>
    <row r="37" spans="1:12" s="28" customFormat="1" ht="14.25" customHeight="1">
      <c r="A37" s="27" t="s">
        <v>8</v>
      </c>
      <c r="B37" s="27" t="s">
        <v>9</v>
      </c>
      <c r="C37" s="27">
        <v>1</v>
      </c>
      <c r="D37" s="27">
        <v>2</v>
      </c>
      <c r="E37" s="72">
        <v>3</v>
      </c>
      <c r="F37" s="27" t="s">
        <v>43</v>
      </c>
      <c r="G37" s="27" t="s">
        <v>44</v>
      </c>
      <c r="J37" s="62"/>
      <c r="K37" s="62"/>
      <c r="L37" s="62"/>
    </row>
    <row r="38" spans="1:12" s="6" customFormat="1" ht="32.25" customHeight="1" hidden="1">
      <c r="A38" s="40"/>
      <c r="B38" s="41" t="s">
        <v>48</v>
      </c>
      <c r="C38" s="42">
        <f>C39</f>
        <v>54000</v>
      </c>
      <c r="D38" s="42">
        <f>D39</f>
        <v>35924</v>
      </c>
      <c r="E38" s="74">
        <f>E39</f>
        <v>41685</v>
      </c>
      <c r="F38" s="49">
        <f>E38/C38</f>
        <v>0.7719444444444444</v>
      </c>
      <c r="G38" s="49">
        <f>E38/D38</f>
        <v>1.1603663289166017</v>
      </c>
      <c r="H38" s="33">
        <f aca="true" t="shared" si="1" ref="H38:H52">G38-100%</f>
        <v>0.16036632891660174</v>
      </c>
      <c r="J38" s="63"/>
      <c r="K38" s="60"/>
      <c r="L38" s="60"/>
    </row>
    <row r="39" spans="1:12" s="6" customFormat="1" ht="26.25" customHeight="1" hidden="1">
      <c r="A39" s="44" t="s">
        <v>46</v>
      </c>
      <c r="B39" s="45" t="s">
        <v>13</v>
      </c>
      <c r="C39" s="46">
        <f>'94'!C9</f>
        <v>54000</v>
      </c>
      <c r="D39" s="46">
        <f>'94'!D9</f>
        <v>35924</v>
      </c>
      <c r="E39" s="78">
        <f>'94'!E9</f>
        <v>41685</v>
      </c>
      <c r="F39" s="50">
        <f aca="true" t="shared" si="2" ref="F39:F50">E39/C39</f>
        <v>0.7719444444444444</v>
      </c>
      <c r="G39" s="50">
        <f aca="true" t="shared" si="3" ref="G39:G50">E39/D39</f>
        <v>1.1603663289166017</v>
      </c>
      <c r="H39" s="33">
        <f t="shared" si="1"/>
        <v>0.16036632891660174</v>
      </c>
      <c r="J39" s="63"/>
      <c r="K39" s="60"/>
      <c r="L39" s="60"/>
    </row>
    <row r="40" spans="1:12" s="30" customFormat="1" ht="35.25" customHeight="1">
      <c r="A40" s="40" t="s">
        <v>8</v>
      </c>
      <c r="B40" s="41" t="s">
        <v>45</v>
      </c>
      <c r="C40" s="42">
        <f>+C41+C42+C43+C44</f>
        <v>948814</v>
      </c>
      <c r="D40" s="42">
        <f>+D41+D42+D43+D44</f>
        <v>636070</v>
      </c>
      <c r="E40" s="74">
        <f>+E41+E42+E43+E44</f>
        <v>785465</v>
      </c>
      <c r="F40" s="49">
        <f t="shared" si="2"/>
        <v>0.8278387544871808</v>
      </c>
      <c r="G40" s="49">
        <f t="shared" si="3"/>
        <v>1.2348719480560315</v>
      </c>
      <c r="H40" s="33">
        <f t="shared" si="1"/>
        <v>0.2348719480560315</v>
      </c>
      <c r="J40" s="64"/>
      <c r="K40" s="65"/>
      <c r="L40" s="65"/>
    </row>
    <row r="41" spans="1:12" s="6" customFormat="1" ht="26.25" customHeight="1">
      <c r="A41" s="44" t="s">
        <v>11</v>
      </c>
      <c r="B41" s="45" t="s">
        <v>98</v>
      </c>
      <c r="C41" s="46">
        <v>50600</v>
      </c>
      <c r="D41" s="46">
        <v>31875</v>
      </c>
      <c r="E41" s="78">
        <f>'94'!E34</f>
        <v>38390</v>
      </c>
      <c r="F41" s="50">
        <f t="shared" si="2"/>
        <v>0.758695652173913</v>
      </c>
      <c r="G41" s="50">
        <f t="shared" si="3"/>
        <v>1.2043921568627451</v>
      </c>
      <c r="H41" s="33">
        <f t="shared" si="1"/>
        <v>0.20439215686274514</v>
      </c>
      <c r="J41" s="63"/>
      <c r="K41" s="60"/>
      <c r="L41" s="60"/>
    </row>
    <row r="42" spans="1:12" s="6" customFormat="1" ht="26.25" customHeight="1">
      <c r="A42" s="44" t="s">
        <v>15</v>
      </c>
      <c r="B42" s="45" t="s">
        <v>42</v>
      </c>
      <c r="C42" s="46">
        <v>898214</v>
      </c>
      <c r="D42" s="46">
        <v>563615</v>
      </c>
      <c r="E42" s="78">
        <v>654673</v>
      </c>
      <c r="F42" s="50">
        <f t="shared" si="2"/>
        <v>0.7288608282658698</v>
      </c>
      <c r="G42" s="50">
        <f t="shared" si="3"/>
        <v>1.161560639798444</v>
      </c>
      <c r="H42" s="33">
        <f t="shared" si="1"/>
        <v>0.16156063979844393</v>
      </c>
      <c r="J42" s="63" t="s">
        <v>101</v>
      </c>
      <c r="K42" s="60"/>
      <c r="L42" s="60"/>
    </row>
    <row r="43" spans="1:12" s="6" customFormat="1" ht="26.25" customHeight="1">
      <c r="A43" s="44" t="s">
        <v>23</v>
      </c>
      <c r="B43" s="45" t="s">
        <v>76</v>
      </c>
      <c r="C43" s="46"/>
      <c r="D43" s="46">
        <v>518</v>
      </c>
      <c r="E43" s="78">
        <v>395</v>
      </c>
      <c r="F43" s="50"/>
      <c r="G43" s="50">
        <f>E43/D43</f>
        <v>0.7625482625482626</v>
      </c>
      <c r="H43" s="33">
        <f t="shared" si="1"/>
        <v>-0.23745173745173742</v>
      </c>
      <c r="J43" s="63" t="s">
        <v>102</v>
      </c>
      <c r="K43" s="60"/>
      <c r="L43" s="60"/>
    </row>
    <row r="44" spans="1:12" s="6" customFormat="1" ht="26.25" customHeight="1">
      <c r="A44" s="44" t="s">
        <v>75</v>
      </c>
      <c r="B44" s="45" t="s">
        <v>72</v>
      </c>
      <c r="C44" s="46"/>
      <c r="D44" s="46">
        <v>40062</v>
      </c>
      <c r="E44" s="78">
        <v>92007</v>
      </c>
      <c r="F44" s="50"/>
      <c r="G44" s="50">
        <f>E44/D44</f>
        <v>2.2966152463681295</v>
      </c>
      <c r="H44" s="33">
        <f t="shared" si="1"/>
        <v>1.2966152463681295</v>
      </c>
      <c r="J44" s="63" t="s">
        <v>103</v>
      </c>
      <c r="K44" s="60"/>
      <c r="L44" s="60"/>
    </row>
    <row r="45" spans="1:12" s="6" customFormat="1" ht="39.75" customHeight="1">
      <c r="A45" s="40" t="s">
        <v>9</v>
      </c>
      <c r="B45" s="41" t="s">
        <v>17</v>
      </c>
      <c r="C45" s="42">
        <f>C46+C50+C51</f>
        <v>948814</v>
      </c>
      <c r="D45" s="42">
        <f>D46+D50+D51</f>
        <v>491627</v>
      </c>
      <c r="E45" s="74">
        <f>E46+E50+E51</f>
        <v>644340</v>
      </c>
      <c r="F45" s="49">
        <f t="shared" si="2"/>
        <v>0.6791004348586762</v>
      </c>
      <c r="G45" s="49">
        <f t="shared" si="3"/>
        <v>1.3106277726813214</v>
      </c>
      <c r="H45" s="33">
        <f t="shared" si="1"/>
        <v>0.31062777268132136</v>
      </c>
      <c r="I45" s="29"/>
      <c r="J45" s="66"/>
      <c r="K45" s="60"/>
      <c r="L45" s="60"/>
    </row>
    <row r="46" spans="1:12" s="6" customFormat="1" ht="26.25" customHeight="1">
      <c r="A46" s="40" t="s">
        <v>11</v>
      </c>
      <c r="B46" s="41" t="s">
        <v>59</v>
      </c>
      <c r="C46" s="42">
        <f>SUM(C47:C49)</f>
        <v>734706</v>
      </c>
      <c r="D46" s="42">
        <f>SUM(D47:D49)</f>
        <v>480450</v>
      </c>
      <c r="E46" s="74">
        <f>SUM(E47:E49)</f>
        <v>527891</v>
      </c>
      <c r="F46" s="49">
        <f t="shared" si="2"/>
        <v>0.7185064501991273</v>
      </c>
      <c r="G46" s="49">
        <f t="shared" si="3"/>
        <v>1.0987428452492456</v>
      </c>
      <c r="H46" s="33">
        <f t="shared" si="1"/>
        <v>0.09874284524924559</v>
      </c>
      <c r="I46" s="29"/>
      <c r="J46" s="63"/>
      <c r="K46" s="60"/>
      <c r="L46" s="60"/>
    </row>
    <row r="47" spans="1:12" s="6" customFormat="1" ht="26.25" customHeight="1">
      <c r="A47" s="44">
        <v>1</v>
      </c>
      <c r="B47" s="45" t="s">
        <v>20</v>
      </c>
      <c r="C47" s="46">
        <f>'95'!C11</f>
        <v>36868</v>
      </c>
      <c r="D47" s="46">
        <f>'95'!D11</f>
        <v>33828</v>
      </c>
      <c r="E47" s="78">
        <f>'95'!E11</f>
        <v>41074</v>
      </c>
      <c r="F47" s="50">
        <f t="shared" si="2"/>
        <v>1.1140826733210372</v>
      </c>
      <c r="G47" s="50">
        <f t="shared" si="3"/>
        <v>1.2142012533995508</v>
      </c>
      <c r="H47" s="33">
        <f t="shared" si="1"/>
        <v>0.21420125339955076</v>
      </c>
      <c r="J47" s="63"/>
      <c r="K47" s="60"/>
      <c r="L47" s="60"/>
    </row>
    <row r="48" spans="1:12" s="6" customFormat="1" ht="26.25" customHeight="1">
      <c r="A48" s="44">
        <v>2</v>
      </c>
      <c r="B48" s="45" t="s">
        <v>21</v>
      </c>
      <c r="C48" s="46">
        <f>'95'!C13</f>
        <v>683144</v>
      </c>
      <c r="D48" s="46">
        <f>'95'!D13</f>
        <v>446622</v>
      </c>
      <c r="E48" s="78">
        <f>'95'!E13</f>
        <v>486817</v>
      </c>
      <c r="F48" s="50">
        <f t="shared" si="2"/>
        <v>0.7126125677748761</v>
      </c>
      <c r="G48" s="50">
        <f t="shared" si="3"/>
        <v>1.0899978057507242</v>
      </c>
      <c r="H48" s="33">
        <f t="shared" si="1"/>
        <v>0.08999780575072425</v>
      </c>
      <c r="J48" s="63"/>
      <c r="K48" s="60"/>
      <c r="L48" s="60"/>
    </row>
    <row r="49" spans="1:12" s="6" customFormat="1" ht="26.25" customHeight="1">
      <c r="A49" s="44">
        <v>3</v>
      </c>
      <c r="B49" s="45" t="s">
        <v>22</v>
      </c>
      <c r="C49" s="46">
        <f>'95'!C27</f>
        <v>14694</v>
      </c>
      <c r="D49" s="46"/>
      <c r="E49" s="78"/>
      <c r="F49" s="50"/>
      <c r="G49" s="50"/>
      <c r="H49" s="33">
        <f t="shared" si="1"/>
        <v>-1</v>
      </c>
      <c r="J49" s="63"/>
      <c r="K49" s="60"/>
      <c r="L49" s="60"/>
    </row>
    <row r="50" spans="1:12" s="6" customFormat="1" ht="42" customHeight="1">
      <c r="A50" s="40" t="s">
        <v>15</v>
      </c>
      <c r="B50" s="41" t="s">
        <v>71</v>
      </c>
      <c r="C50" s="42">
        <f>'95'!C28</f>
        <v>214108</v>
      </c>
      <c r="D50" s="42">
        <f>'95'!D28</f>
        <v>10513</v>
      </c>
      <c r="E50" s="74">
        <f>'95'!E28</f>
        <v>115406</v>
      </c>
      <c r="F50" s="49">
        <f t="shared" si="2"/>
        <v>0.5390083509257011</v>
      </c>
      <c r="G50" s="50">
        <f t="shared" si="3"/>
        <v>10.9774564824503</v>
      </c>
      <c r="H50" s="33">
        <f t="shared" si="1"/>
        <v>9.9774564824503</v>
      </c>
      <c r="J50" s="63"/>
      <c r="K50" s="60"/>
      <c r="L50" s="60"/>
    </row>
    <row r="51" spans="1:12" s="6" customFormat="1" ht="26.25" customHeight="1">
      <c r="A51" s="40" t="s">
        <v>23</v>
      </c>
      <c r="B51" s="41" t="s">
        <v>74</v>
      </c>
      <c r="C51" s="42"/>
      <c r="D51" s="42">
        <f>'95'!D42</f>
        <v>664</v>
      </c>
      <c r="E51" s="74">
        <f>'95'!E42</f>
        <v>1043</v>
      </c>
      <c r="F51" s="50"/>
      <c r="G51" s="50"/>
      <c r="H51" s="33">
        <f t="shared" si="1"/>
        <v>-1</v>
      </c>
      <c r="I51" s="29"/>
      <c r="J51" s="63"/>
      <c r="K51" s="60"/>
      <c r="L51" s="60"/>
    </row>
    <row r="52" spans="1:12" s="6" customFormat="1" ht="26.25" customHeight="1" hidden="1">
      <c r="A52" s="40" t="s">
        <v>75</v>
      </c>
      <c r="B52" s="41" t="s">
        <v>87</v>
      </c>
      <c r="C52" s="42"/>
      <c r="D52" s="42"/>
      <c r="E52" s="74"/>
      <c r="F52" s="49"/>
      <c r="G52" s="49"/>
      <c r="H52" s="33">
        <f t="shared" si="1"/>
        <v>-1</v>
      </c>
      <c r="I52" s="29"/>
      <c r="J52" s="63"/>
      <c r="K52" s="60"/>
      <c r="L52" s="60"/>
    </row>
    <row r="53" spans="5:12" s="6" customFormat="1" ht="15.75">
      <c r="E53" s="82"/>
      <c r="J53" s="60"/>
      <c r="K53" s="60"/>
      <c r="L53" s="60"/>
    </row>
    <row r="54" spans="5:12" s="6" customFormat="1" ht="15.75">
      <c r="E54" s="82"/>
      <c r="J54" s="60"/>
      <c r="K54" s="60"/>
      <c r="L54" s="60"/>
    </row>
    <row r="55" spans="5:12" s="6" customFormat="1" ht="15.75">
      <c r="E55" s="82"/>
      <c r="J55" s="60"/>
      <c r="K55" s="60"/>
      <c r="L55" s="60"/>
    </row>
    <row r="56" spans="5:12" s="6" customFormat="1" ht="15.75">
      <c r="E56" s="82"/>
      <c r="J56" s="60"/>
      <c r="K56" s="60"/>
      <c r="L56" s="60"/>
    </row>
    <row r="57" spans="8:9" ht="16.5">
      <c r="H57" s="5"/>
      <c r="I57" s="5"/>
    </row>
    <row r="58" spans="8:9" ht="16.5">
      <c r="H58" s="5"/>
      <c r="I58" s="5"/>
    </row>
    <row r="59" spans="8:9" ht="16.5">
      <c r="H59" s="5"/>
      <c r="I59" s="5"/>
    </row>
    <row r="60" spans="8:9" ht="16.5">
      <c r="H60" s="5"/>
      <c r="I60" s="5"/>
    </row>
    <row r="61" spans="8:9" ht="16.5">
      <c r="H61" s="5"/>
      <c r="I61" s="5"/>
    </row>
    <row r="62" spans="8:9" ht="16.5">
      <c r="H62" s="5"/>
      <c r="I62" s="5"/>
    </row>
    <row r="63" spans="8:9" ht="16.5">
      <c r="H63" s="5"/>
      <c r="I63" s="5"/>
    </row>
    <row r="64" spans="8:9" ht="16.5">
      <c r="H64" s="5"/>
      <c r="I64" s="5"/>
    </row>
    <row r="65" spans="8:9" ht="16.5">
      <c r="H65" s="5"/>
      <c r="I65" s="5"/>
    </row>
    <row r="66" spans="8:9" ht="16.5">
      <c r="H66" s="5"/>
      <c r="I66" s="5"/>
    </row>
    <row r="67" spans="8:9" ht="16.5">
      <c r="H67" s="5"/>
      <c r="I67" s="5"/>
    </row>
    <row r="68" spans="8:9" ht="16.5">
      <c r="H68" s="5"/>
      <c r="I68" s="5"/>
    </row>
    <row r="69" spans="8:9" ht="16.5">
      <c r="H69" s="5"/>
      <c r="I69" s="5"/>
    </row>
    <row r="70" spans="8:9" ht="16.5">
      <c r="H70" s="5"/>
      <c r="I70" s="5"/>
    </row>
    <row r="71" spans="8:9" ht="16.5">
      <c r="H71" s="5"/>
      <c r="I71" s="5"/>
    </row>
    <row r="72" spans="8:9" ht="16.5">
      <c r="H72" s="5"/>
      <c r="I72" s="5"/>
    </row>
    <row r="73" spans="8:9" ht="16.5">
      <c r="H73" s="5"/>
      <c r="I73" s="5"/>
    </row>
    <row r="74" spans="8:9" ht="16.5">
      <c r="H74" s="5"/>
      <c r="I74" s="5"/>
    </row>
    <row r="75" spans="8:9" ht="16.5">
      <c r="H75" s="5"/>
      <c r="I75" s="5"/>
    </row>
    <row r="76" spans="8:9" ht="16.5">
      <c r="H76" s="5"/>
      <c r="I76" s="5"/>
    </row>
    <row r="77" spans="8:9" ht="16.5">
      <c r="H77" s="5"/>
      <c r="I77" s="5"/>
    </row>
    <row r="78" spans="8:9" ht="16.5">
      <c r="H78" s="5"/>
      <c r="I78" s="5"/>
    </row>
    <row r="79" spans="8:9" ht="16.5">
      <c r="H79" s="5"/>
      <c r="I79" s="5"/>
    </row>
    <row r="80" spans="8:9" ht="16.5">
      <c r="H80" s="5"/>
      <c r="I80" s="5"/>
    </row>
    <row r="81" spans="8:9" ht="16.5">
      <c r="H81" s="5"/>
      <c r="I81" s="5"/>
    </row>
    <row r="82" spans="8:9" ht="16.5">
      <c r="H82" s="5"/>
      <c r="I82" s="5"/>
    </row>
    <row r="83" spans="8:9" ht="16.5">
      <c r="H83" s="5"/>
      <c r="I83" s="5"/>
    </row>
    <row r="84" spans="8:9" ht="16.5">
      <c r="H84" s="5"/>
      <c r="I84" s="5"/>
    </row>
    <row r="85" spans="8:9" ht="16.5">
      <c r="H85" s="5"/>
      <c r="I85" s="5"/>
    </row>
    <row r="86" spans="8:9" ht="16.5">
      <c r="H86" s="5"/>
      <c r="I86" s="5"/>
    </row>
    <row r="87" spans="8:9" ht="16.5">
      <c r="H87" s="5"/>
      <c r="I87" s="5"/>
    </row>
    <row r="88" spans="8:9" ht="16.5">
      <c r="H88" s="5"/>
      <c r="I88" s="5"/>
    </row>
    <row r="89" spans="8:9" ht="16.5">
      <c r="H89" s="5"/>
      <c r="I89" s="5"/>
    </row>
    <row r="90" spans="8:9" ht="16.5">
      <c r="H90" s="5"/>
      <c r="I90" s="5"/>
    </row>
    <row r="91" spans="8:9" ht="16.5">
      <c r="H91" s="5"/>
      <c r="I91" s="5"/>
    </row>
    <row r="92" spans="8:9" ht="16.5">
      <c r="H92" s="5"/>
      <c r="I92" s="5"/>
    </row>
    <row r="93" spans="8:9" ht="16.5">
      <c r="H93" s="5"/>
      <c r="I93" s="5"/>
    </row>
    <row r="94" spans="8:9" ht="16.5">
      <c r="H94" s="5"/>
      <c r="I94" s="5"/>
    </row>
    <row r="95" spans="8:9" ht="16.5">
      <c r="H95" s="5"/>
      <c r="I95" s="5"/>
    </row>
    <row r="96" spans="8:9" ht="16.5">
      <c r="H96" s="5"/>
      <c r="I96" s="5"/>
    </row>
    <row r="97" spans="8:9" ht="16.5">
      <c r="H97" s="5"/>
      <c r="I97" s="5"/>
    </row>
    <row r="98" spans="8:9" ht="16.5">
      <c r="H98" s="5"/>
      <c r="I98" s="5"/>
    </row>
    <row r="99" spans="8:9" ht="16.5">
      <c r="H99" s="5"/>
      <c r="I99" s="5"/>
    </row>
    <row r="100" spans="8:9" ht="16.5">
      <c r="H100" s="5"/>
      <c r="I100" s="5"/>
    </row>
    <row r="101" spans="8:9" ht="16.5">
      <c r="H101" s="5"/>
      <c r="I101" s="5"/>
    </row>
    <row r="102" spans="8:9" ht="16.5">
      <c r="H102" s="5"/>
      <c r="I102" s="5"/>
    </row>
    <row r="103" spans="8:9" ht="16.5">
      <c r="H103" s="5"/>
      <c r="I103" s="5"/>
    </row>
    <row r="104" spans="8:9" ht="16.5">
      <c r="H104" s="5"/>
      <c r="I104" s="5"/>
    </row>
    <row r="105" spans="8:9" ht="16.5">
      <c r="H105" s="5"/>
      <c r="I105" s="5"/>
    </row>
    <row r="106" spans="8:9" ht="16.5">
      <c r="H106" s="5"/>
      <c r="I106" s="5"/>
    </row>
    <row r="107" spans="8:9" ht="16.5">
      <c r="H107" s="5"/>
      <c r="I107" s="5"/>
    </row>
    <row r="108" spans="8:9" ht="16.5">
      <c r="H108" s="5"/>
      <c r="I108" s="5"/>
    </row>
    <row r="109" spans="8:9" ht="16.5">
      <c r="H109" s="5"/>
      <c r="I109" s="5"/>
    </row>
    <row r="110" spans="8:9" ht="16.5">
      <c r="H110" s="5"/>
      <c r="I110" s="5"/>
    </row>
    <row r="111" spans="8:9" ht="16.5">
      <c r="H111" s="5"/>
      <c r="I111" s="5"/>
    </row>
    <row r="112" spans="8:9" ht="16.5">
      <c r="H112" s="5"/>
      <c r="I112" s="5"/>
    </row>
    <row r="113" spans="8:9" ht="16.5">
      <c r="H113" s="5"/>
      <c r="I113" s="5"/>
    </row>
    <row r="114" spans="8:9" ht="16.5">
      <c r="H114" s="5"/>
      <c r="I114" s="5"/>
    </row>
    <row r="115" spans="8:9" ht="16.5">
      <c r="H115" s="5"/>
      <c r="I115" s="5"/>
    </row>
    <row r="116" spans="8:9" ht="16.5">
      <c r="H116" s="5"/>
      <c r="I116" s="5"/>
    </row>
    <row r="117" spans="8:9" ht="16.5">
      <c r="H117" s="5"/>
      <c r="I117" s="5"/>
    </row>
    <row r="118" spans="8:9" ht="16.5">
      <c r="H118" s="5"/>
      <c r="I118" s="5"/>
    </row>
    <row r="119" spans="8:9" ht="16.5">
      <c r="H119" s="5"/>
      <c r="I119" s="5"/>
    </row>
    <row r="120" spans="8:9" ht="16.5">
      <c r="H120" s="5"/>
      <c r="I120" s="5"/>
    </row>
    <row r="121" spans="8:9" ht="16.5">
      <c r="H121" s="5"/>
      <c r="I121" s="5"/>
    </row>
    <row r="122" spans="8:9" ht="16.5">
      <c r="H122" s="5"/>
      <c r="I122" s="5"/>
    </row>
    <row r="123" spans="8:9" ht="16.5">
      <c r="H123" s="5"/>
      <c r="I123" s="5"/>
    </row>
    <row r="124" spans="8:9" ht="16.5">
      <c r="H124" s="5"/>
      <c r="I124" s="5"/>
    </row>
    <row r="125" spans="8:9" ht="16.5">
      <c r="H125" s="5"/>
      <c r="I125" s="5"/>
    </row>
    <row r="126" spans="8:9" ht="16.5">
      <c r="H126" s="5"/>
      <c r="I126" s="5"/>
    </row>
    <row r="127" spans="8:9" ht="16.5">
      <c r="H127" s="5"/>
      <c r="I127" s="5"/>
    </row>
    <row r="128" spans="8:9" ht="16.5">
      <c r="H128" s="5"/>
      <c r="I128" s="5"/>
    </row>
    <row r="129" spans="8:9" ht="16.5">
      <c r="H129" s="5"/>
      <c r="I129" s="5"/>
    </row>
    <row r="130" spans="8:9" ht="16.5">
      <c r="H130" s="5"/>
      <c r="I130" s="5"/>
    </row>
    <row r="131" spans="8:9" ht="16.5">
      <c r="H131" s="5"/>
      <c r="I131" s="5"/>
    </row>
    <row r="132" spans="8:9" ht="16.5">
      <c r="H132" s="5"/>
      <c r="I132" s="5"/>
    </row>
    <row r="133" spans="8:9" ht="16.5">
      <c r="H133" s="5"/>
      <c r="I133" s="5"/>
    </row>
    <row r="134" spans="8:9" ht="16.5">
      <c r="H134" s="5"/>
      <c r="I134" s="5"/>
    </row>
    <row r="135" spans="8:9" ht="16.5">
      <c r="H135" s="5"/>
      <c r="I135" s="5"/>
    </row>
    <row r="136" spans="8:9" ht="16.5">
      <c r="H136" s="5"/>
      <c r="I136" s="5"/>
    </row>
    <row r="137" spans="8:9" ht="16.5">
      <c r="H137" s="5"/>
      <c r="I137" s="5"/>
    </row>
    <row r="138" spans="8:9" ht="16.5">
      <c r="H138" s="5"/>
      <c r="I138" s="5"/>
    </row>
    <row r="139" spans="8:9" ht="16.5">
      <c r="H139" s="5"/>
      <c r="I139" s="5"/>
    </row>
    <row r="140" spans="8:9" ht="16.5">
      <c r="H140" s="5"/>
      <c r="I140" s="5"/>
    </row>
    <row r="141" spans="8:9" ht="16.5">
      <c r="H141" s="5"/>
      <c r="I141" s="5"/>
    </row>
    <row r="142" spans="8:9" ht="16.5">
      <c r="H142" s="5"/>
      <c r="I142" s="5"/>
    </row>
    <row r="143" spans="8:9" ht="16.5">
      <c r="H143" s="5"/>
      <c r="I143" s="5"/>
    </row>
    <row r="144" spans="8:9" ht="16.5">
      <c r="H144" s="5"/>
      <c r="I144" s="5"/>
    </row>
    <row r="145" spans="8:9" ht="16.5">
      <c r="H145" s="5"/>
      <c r="I145" s="5"/>
    </row>
    <row r="146" spans="8:9" ht="16.5">
      <c r="H146" s="5"/>
      <c r="I146" s="5"/>
    </row>
    <row r="147" spans="8:9" ht="16.5">
      <c r="H147" s="5"/>
      <c r="I147" s="5"/>
    </row>
    <row r="148" spans="8:9" ht="16.5">
      <c r="H148" s="5"/>
      <c r="I148" s="5"/>
    </row>
    <row r="149" spans="8:9" ht="16.5">
      <c r="H149" s="5"/>
      <c r="I149" s="5"/>
    </row>
    <row r="150" spans="8:9" ht="16.5">
      <c r="H150" s="5"/>
      <c r="I150" s="5"/>
    </row>
    <row r="151" spans="8:9" ht="16.5">
      <c r="H151" s="5"/>
      <c r="I151" s="5"/>
    </row>
    <row r="152" spans="8:9" ht="16.5">
      <c r="H152" s="5"/>
      <c r="I152" s="5"/>
    </row>
    <row r="153" spans="8:9" ht="16.5">
      <c r="H153" s="5"/>
      <c r="I153" s="5"/>
    </row>
    <row r="154" spans="8:9" ht="16.5">
      <c r="H154" s="5"/>
      <c r="I154" s="5"/>
    </row>
    <row r="155" spans="8:9" ht="16.5">
      <c r="H155" s="5"/>
      <c r="I155" s="5"/>
    </row>
    <row r="156" spans="8:9" ht="16.5">
      <c r="H156" s="5"/>
      <c r="I156" s="5"/>
    </row>
    <row r="157" spans="8:9" ht="16.5">
      <c r="H157" s="5"/>
      <c r="I157" s="5"/>
    </row>
    <row r="158" spans="8:9" ht="16.5">
      <c r="H158" s="5"/>
      <c r="I158" s="5"/>
    </row>
    <row r="159" spans="8:9" ht="16.5">
      <c r="H159" s="5"/>
      <c r="I159" s="5"/>
    </row>
    <row r="160" spans="8:9" ht="16.5">
      <c r="H160" s="5"/>
      <c r="I160" s="5"/>
    </row>
    <row r="161" spans="8:9" ht="16.5">
      <c r="H161" s="5"/>
      <c r="I161" s="5"/>
    </row>
    <row r="162" spans="8:9" ht="16.5">
      <c r="H162" s="5"/>
      <c r="I162" s="5"/>
    </row>
    <row r="163" spans="8:9" ht="16.5">
      <c r="H163" s="5"/>
      <c r="I163" s="5"/>
    </row>
    <row r="164" spans="8:9" ht="16.5">
      <c r="H164" s="5"/>
      <c r="I164" s="5"/>
    </row>
    <row r="165" spans="8:9" ht="16.5">
      <c r="H165" s="5"/>
      <c r="I165" s="5"/>
    </row>
    <row r="166" spans="8:9" ht="16.5">
      <c r="H166" s="5"/>
      <c r="I166" s="5"/>
    </row>
    <row r="167" spans="8:9" ht="16.5">
      <c r="H167" s="5"/>
      <c r="I167" s="5"/>
    </row>
    <row r="168" spans="8:9" ht="16.5">
      <c r="H168" s="5"/>
      <c r="I168" s="5"/>
    </row>
    <row r="169" spans="8:9" ht="16.5">
      <c r="H169" s="5"/>
      <c r="I169" s="5"/>
    </row>
    <row r="170" spans="8:9" ht="16.5">
      <c r="H170" s="5"/>
      <c r="I170" s="5"/>
    </row>
    <row r="171" spans="8:9" ht="16.5">
      <c r="H171" s="5"/>
      <c r="I171" s="5"/>
    </row>
    <row r="172" spans="8:9" ht="16.5">
      <c r="H172" s="5"/>
      <c r="I172" s="5"/>
    </row>
    <row r="173" spans="8:9" ht="16.5">
      <c r="H173" s="5"/>
      <c r="I173" s="5"/>
    </row>
    <row r="174" spans="8:9" ht="16.5">
      <c r="H174" s="5"/>
      <c r="I174" s="5"/>
    </row>
    <row r="175" spans="8:9" ht="16.5">
      <c r="H175" s="5"/>
      <c r="I175" s="5"/>
    </row>
    <row r="176" spans="8:9" ht="16.5">
      <c r="H176" s="5"/>
      <c r="I176" s="5"/>
    </row>
    <row r="177" spans="8:9" ht="16.5">
      <c r="H177" s="5"/>
      <c r="I177" s="5"/>
    </row>
    <row r="178" spans="8:9" ht="16.5">
      <c r="H178" s="5"/>
      <c r="I178" s="5"/>
    </row>
    <row r="179" spans="8:9" ht="16.5">
      <c r="H179" s="5"/>
      <c r="I179" s="5"/>
    </row>
    <row r="180" spans="8:9" ht="16.5">
      <c r="H180" s="5"/>
      <c r="I180" s="5"/>
    </row>
    <row r="181" spans="8:9" ht="16.5">
      <c r="H181" s="5"/>
      <c r="I181" s="5"/>
    </row>
    <row r="182" spans="8:9" ht="16.5">
      <c r="H182" s="5"/>
      <c r="I182" s="5"/>
    </row>
    <row r="183" spans="8:9" ht="16.5">
      <c r="H183" s="5"/>
      <c r="I183" s="5"/>
    </row>
    <row r="184" spans="8:9" ht="16.5">
      <c r="H184" s="5"/>
      <c r="I184" s="5"/>
    </row>
    <row r="185" spans="8:9" ht="16.5">
      <c r="H185" s="5"/>
      <c r="I185" s="5"/>
    </row>
    <row r="186" spans="8:9" ht="16.5">
      <c r="H186" s="5"/>
      <c r="I186" s="5"/>
    </row>
    <row r="187" spans="8:9" ht="16.5">
      <c r="H187" s="5"/>
      <c r="I187" s="5"/>
    </row>
    <row r="188" spans="8:9" ht="16.5">
      <c r="H188" s="5"/>
      <c r="I188" s="5"/>
    </row>
    <row r="189" spans="8:9" ht="16.5">
      <c r="H189" s="5"/>
      <c r="I189" s="5"/>
    </row>
    <row r="190" spans="8:9" ht="16.5">
      <c r="H190" s="5"/>
      <c r="I190" s="5"/>
    </row>
    <row r="191" spans="8:9" ht="16.5">
      <c r="H191" s="5"/>
      <c r="I191" s="5"/>
    </row>
    <row r="192" spans="8:9" ht="16.5">
      <c r="H192" s="5"/>
      <c r="I192" s="5"/>
    </row>
  </sheetData>
  <sheetProtection/>
  <mergeCells count="21">
    <mergeCell ref="F35:G35"/>
    <mergeCell ref="F5:G5"/>
    <mergeCell ref="A31:G31"/>
    <mergeCell ref="E35:E36"/>
    <mergeCell ref="F34:G34"/>
    <mergeCell ref="A32:G32"/>
    <mergeCell ref="D35:D36"/>
    <mergeCell ref="A30:B30"/>
    <mergeCell ref="A35:A36"/>
    <mergeCell ref="C35:C36"/>
    <mergeCell ref="A33:G33"/>
    <mergeCell ref="C5:C6"/>
    <mergeCell ref="B35:B36"/>
    <mergeCell ref="A1:B1"/>
    <mergeCell ref="A2:G2"/>
    <mergeCell ref="E1:G1"/>
    <mergeCell ref="A5:A6"/>
    <mergeCell ref="B5:B6"/>
    <mergeCell ref="E30:G30"/>
    <mergeCell ref="E5:E6"/>
    <mergeCell ref="A3:G3"/>
  </mergeCells>
  <printOptions/>
  <pageMargins left="0.4330708661417323" right="0" top="0.8267716535433072" bottom="0.5118110236220472" header="0.5118110236220472" footer="0.5118110236220472"/>
  <pageSetup fitToHeight="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view="pageBreakPreview" zoomScaleNormal="110" zoomScaleSheetLayoutView="100" zoomScalePageLayoutView="0" workbookViewId="0" topLeftCell="A1">
      <selection activeCell="A1" sqref="A1:G35"/>
    </sheetView>
  </sheetViews>
  <sheetFormatPr defaultColWidth="8.88671875" defaultRowHeight="16.5"/>
  <cols>
    <col min="1" max="1" width="4.6640625" style="5" customWidth="1"/>
    <col min="2" max="2" width="30.21484375" style="5" customWidth="1"/>
    <col min="3" max="3" width="7.4453125" style="5" customWidth="1"/>
    <col min="4" max="4" width="7.6640625" style="5" customWidth="1"/>
    <col min="5" max="5" width="8.3359375" style="85" customWidth="1"/>
    <col min="6" max="6" width="7.3359375" style="5" customWidth="1"/>
    <col min="7" max="7" width="7.77734375" style="5" customWidth="1"/>
    <col min="8" max="8" width="9.88671875" style="5" hidden="1" customWidth="1"/>
    <col min="9" max="9" width="8.88671875" style="57" customWidth="1"/>
    <col min="10" max="10" width="8.88671875" style="57" hidden="1" customWidth="1"/>
    <col min="11" max="28" width="0" style="57" hidden="1" customWidth="1"/>
    <col min="29" max="29" width="8.88671875" style="57" customWidth="1"/>
    <col min="30" max="16384" width="8.88671875" style="5" customWidth="1"/>
  </cols>
  <sheetData>
    <row r="1" spans="1:7" ht="21.75" customHeight="1">
      <c r="A1" s="110"/>
      <c r="B1" s="110"/>
      <c r="C1" s="109" t="s">
        <v>47</v>
      </c>
      <c r="D1" s="109"/>
      <c r="E1" s="109"/>
      <c r="F1" s="109"/>
      <c r="G1" s="109"/>
    </row>
    <row r="2" spans="1:7" ht="21.75" customHeight="1">
      <c r="A2" s="96" t="s">
        <v>97</v>
      </c>
      <c r="B2" s="96"/>
      <c r="C2" s="96"/>
      <c r="D2" s="96"/>
      <c r="E2" s="96"/>
      <c r="F2" s="96"/>
      <c r="G2" s="96"/>
    </row>
    <row r="3" spans="1:7" ht="21.75" customHeight="1" hidden="1">
      <c r="A3" s="101" t="str">
        <f>'93'!A32:G32</f>
        <v> (Kèm theo Tờ trình số 62/TTr-TCKH ngày 13/10/2023 của Phòng Tài chính - Kế hoạch)</v>
      </c>
      <c r="B3" s="101"/>
      <c r="C3" s="101"/>
      <c r="D3" s="101"/>
      <c r="E3" s="101"/>
      <c r="F3" s="101"/>
      <c r="G3" s="101"/>
    </row>
    <row r="4" spans="1:7" ht="18.75" customHeight="1">
      <c r="A4" s="101" t="str">
        <f>'93'!A33:G33</f>
        <v> (Kèm theo Quyết định số              /QĐ-UBND ngày  13 / 10 /2023 của UBND huyện Tuần Giáo)</v>
      </c>
      <c r="B4" s="101"/>
      <c r="C4" s="101"/>
      <c r="D4" s="101"/>
      <c r="E4" s="101"/>
      <c r="F4" s="101"/>
      <c r="G4" s="101"/>
    </row>
    <row r="5" spans="1:7" ht="22.5" customHeight="1">
      <c r="A5" s="32"/>
      <c r="B5" s="6"/>
      <c r="C5" s="6"/>
      <c r="D5" s="111" t="s">
        <v>1</v>
      </c>
      <c r="E5" s="111"/>
      <c r="F5" s="111"/>
      <c r="G5" s="111"/>
    </row>
    <row r="6" spans="1:29" s="6" customFormat="1" ht="37.5" customHeight="1">
      <c r="A6" s="93" t="s">
        <v>2</v>
      </c>
      <c r="B6" s="93" t="s">
        <v>41</v>
      </c>
      <c r="C6" s="106" t="s">
        <v>92</v>
      </c>
      <c r="D6" s="106" t="s">
        <v>95</v>
      </c>
      <c r="E6" s="103" t="s">
        <v>96</v>
      </c>
      <c r="F6" s="108" t="s">
        <v>5</v>
      </c>
      <c r="G6" s="108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1:29" s="6" customFormat="1" ht="54.75" customHeight="1">
      <c r="A7" s="94"/>
      <c r="B7" s="94"/>
      <c r="C7" s="107"/>
      <c r="D7" s="107"/>
      <c r="E7" s="104"/>
      <c r="F7" s="3" t="s">
        <v>4</v>
      </c>
      <c r="G7" s="3" t="s">
        <v>7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1:29" s="28" customFormat="1" ht="15.75" customHeight="1">
      <c r="A8" s="27" t="s">
        <v>8</v>
      </c>
      <c r="B8" s="27" t="s">
        <v>9</v>
      </c>
      <c r="C8" s="27">
        <v>1</v>
      </c>
      <c r="D8" s="27">
        <v>2</v>
      </c>
      <c r="E8" s="72">
        <v>3</v>
      </c>
      <c r="F8" s="27" t="s">
        <v>43</v>
      </c>
      <c r="G8" s="27" t="s">
        <v>44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1:29" s="30" customFormat="1" ht="21.75" customHeight="1">
      <c r="A9" s="40" t="s">
        <v>8</v>
      </c>
      <c r="B9" s="41" t="s">
        <v>93</v>
      </c>
      <c r="C9" s="42">
        <f>C11+C12+C17+C22+C18+C19+C20+C23+C26+C27+C30</f>
        <v>54000</v>
      </c>
      <c r="D9" s="42">
        <f>D11+D12+D17+D22+D18+D19+D20+D23+D26+D27+D30</f>
        <v>35924</v>
      </c>
      <c r="E9" s="74">
        <f>E11+E12+E17+E22+E18+E19+E20+E23+E26+E27+E30</f>
        <v>41685</v>
      </c>
      <c r="F9" s="43">
        <f>E9/C9</f>
        <v>0.7719444444444444</v>
      </c>
      <c r="G9" s="43">
        <f aca="true" t="shared" si="0" ref="G9:G17">E9/D9</f>
        <v>1.1603663289166017</v>
      </c>
      <c r="H9" s="53">
        <f aca="true" t="shared" si="1" ref="H9:H34">G9-100%</f>
        <v>0.16036632891660174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s="30" customFormat="1" ht="21.75" customHeight="1">
      <c r="A10" s="40" t="s">
        <v>11</v>
      </c>
      <c r="B10" s="41" t="s">
        <v>13</v>
      </c>
      <c r="C10" s="42">
        <f>C11+C12+C17+C22+C18+C19+C20+C23+C26+C27+C30</f>
        <v>54000</v>
      </c>
      <c r="D10" s="42">
        <f>D11+D12+D17+D22+D18+D19+D20+D23+D26+D27+D30</f>
        <v>35924</v>
      </c>
      <c r="E10" s="74">
        <f>E11+E12+E17+E22+E18+E19+E20+E23+E26+E27+E30</f>
        <v>41685</v>
      </c>
      <c r="F10" s="43">
        <f>E9/C9</f>
        <v>0.7719444444444444</v>
      </c>
      <c r="G10" s="43">
        <f>E9/D9</f>
        <v>1.1603663289166017</v>
      </c>
      <c r="H10" s="53">
        <f t="shared" si="1"/>
        <v>0.16036632891660174</v>
      </c>
      <c r="I10" s="65"/>
      <c r="J10" s="65" t="s">
        <v>99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 s="6" customFormat="1" ht="21.75" customHeight="1">
      <c r="A11" s="44">
        <v>1</v>
      </c>
      <c r="B11" s="45" t="s">
        <v>25</v>
      </c>
      <c r="C11" s="46">
        <v>1000</v>
      </c>
      <c r="D11" s="46">
        <v>1223</v>
      </c>
      <c r="E11" s="78">
        <v>1112</v>
      </c>
      <c r="F11" s="47">
        <f>E11/C11</f>
        <v>1.112</v>
      </c>
      <c r="G11" s="47">
        <f t="shared" si="0"/>
        <v>0.9092395748160261</v>
      </c>
      <c r="H11" s="33">
        <f t="shared" si="1"/>
        <v>-0.09076042518397387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</row>
    <row r="12" spans="1:29" s="6" customFormat="1" ht="19.5" customHeight="1">
      <c r="A12" s="44">
        <v>2</v>
      </c>
      <c r="B12" s="45" t="s">
        <v>49</v>
      </c>
      <c r="C12" s="46">
        <f>SUM(C13:C16)</f>
        <v>21300</v>
      </c>
      <c r="D12" s="46">
        <f>SUM(D13:D16)</f>
        <v>16440</v>
      </c>
      <c r="E12" s="78">
        <f>SUM(E13:E16)</f>
        <v>11422</v>
      </c>
      <c r="F12" s="47">
        <f aca="true" t="shared" si="2" ref="F12:F29">E12/C12</f>
        <v>0.5362441314553991</v>
      </c>
      <c r="G12" s="47">
        <f t="shared" si="0"/>
        <v>0.6947688564476886</v>
      </c>
      <c r="H12" s="33">
        <f t="shared" si="1"/>
        <v>-0.3052311435523114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</row>
    <row r="13" spans="1:29" s="6" customFormat="1" ht="19.5" customHeight="1" hidden="1">
      <c r="A13" s="44"/>
      <c r="B13" s="45" t="s">
        <v>69</v>
      </c>
      <c r="C13" s="46">
        <v>8000</v>
      </c>
      <c r="D13" s="46">
        <v>4648</v>
      </c>
      <c r="E13" s="78">
        <v>3758</v>
      </c>
      <c r="F13" s="47">
        <f t="shared" si="2"/>
        <v>0.46975</v>
      </c>
      <c r="G13" s="47">
        <f t="shared" si="0"/>
        <v>0.8085197934595525</v>
      </c>
      <c r="H13" s="33">
        <f t="shared" si="1"/>
        <v>-0.1914802065404475</v>
      </c>
      <c r="I13" s="57">
        <f>1328+5</f>
        <v>1333</v>
      </c>
      <c r="J13" s="67">
        <f>1328+5</f>
        <v>1333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s="6" customFormat="1" ht="19.5" customHeight="1" hidden="1">
      <c r="A14" s="44"/>
      <c r="B14" s="45" t="s">
        <v>100</v>
      </c>
      <c r="C14" s="46"/>
      <c r="D14" s="46"/>
      <c r="E14" s="78">
        <v>5</v>
      </c>
      <c r="F14" s="47"/>
      <c r="G14" s="47"/>
      <c r="H14" s="33"/>
      <c r="I14" s="57"/>
      <c r="J14" s="67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</row>
    <row r="15" spans="1:29" s="6" customFormat="1" ht="19.5" customHeight="1" hidden="1">
      <c r="A15" s="44"/>
      <c r="B15" s="45" t="s">
        <v>60</v>
      </c>
      <c r="C15" s="46">
        <v>1200</v>
      </c>
      <c r="D15" s="46">
        <v>481</v>
      </c>
      <c r="E15" s="78">
        <v>999</v>
      </c>
      <c r="F15" s="47">
        <f t="shared" si="2"/>
        <v>0.8325</v>
      </c>
      <c r="G15" s="47">
        <f t="shared" si="0"/>
        <v>2.076923076923077</v>
      </c>
      <c r="H15" s="33">
        <f t="shared" si="1"/>
        <v>1.076923076923077</v>
      </c>
      <c r="I15" s="57">
        <f>164+8</f>
        <v>172</v>
      </c>
      <c r="J15" s="67">
        <f>164+8</f>
        <v>172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</row>
    <row r="16" spans="1:29" s="6" customFormat="1" ht="19.5" customHeight="1" hidden="1">
      <c r="A16" s="44"/>
      <c r="B16" s="45" t="s">
        <v>61</v>
      </c>
      <c r="C16" s="46">
        <v>12100</v>
      </c>
      <c r="D16" s="46">
        <v>11311</v>
      </c>
      <c r="E16" s="78">
        <v>6660</v>
      </c>
      <c r="F16" s="47">
        <f t="shared" si="2"/>
        <v>0.5504132231404959</v>
      </c>
      <c r="G16" s="47">
        <f t="shared" si="0"/>
        <v>0.5888073556714702</v>
      </c>
      <c r="H16" s="33">
        <f t="shared" si="1"/>
        <v>-0.41119264432852975</v>
      </c>
      <c r="I16" s="57">
        <f>2269+295</f>
        <v>2564</v>
      </c>
      <c r="J16" s="67">
        <f>2269+295</f>
        <v>2564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</row>
    <row r="17" spans="1:29" s="6" customFormat="1" ht="19.5" customHeight="1">
      <c r="A17" s="44">
        <v>3</v>
      </c>
      <c r="B17" s="45" t="s">
        <v>27</v>
      </c>
      <c r="C17" s="46">
        <v>5200</v>
      </c>
      <c r="D17" s="46">
        <v>5613</v>
      </c>
      <c r="E17" s="78">
        <v>5390</v>
      </c>
      <c r="F17" s="47">
        <f t="shared" si="2"/>
        <v>1.0365384615384616</v>
      </c>
      <c r="G17" s="47">
        <f t="shared" si="0"/>
        <v>0.9602707999287369</v>
      </c>
      <c r="H17" s="33">
        <f t="shared" si="1"/>
        <v>-0.03972920007126313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</row>
    <row r="18" spans="1:29" s="6" customFormat="1" ht="19.5" customHeight="1">
      <c r="A18" s="44">
        <v>4</v>
      </c>
      <c r="B18" s="45" t="s">
        <v>26</v>
      </c>
      <c r="C18" s="46">
        <v>2220</v>
      </c>
      <c r="D18" s="46">
        <v>1473</v>
      </c>
      <c r="E18" s="78">
        <v>1552</v>
      </c>
      <c r="F18" s="47">
        <f t="shared" si="2"/>
        <v>0.6990990990990991</v>
      </c>
      <c r="G18" s="47">
        <f aca="true" t="shared" si="3" ref="G18:G26">E18/D18</f>
        <v>1.053632043448744</v>
      </c>
      <c r="H18" s="33">
        <f t="shared" si="1"/>
        <v>0.05363204344874406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</row>
    <row r="19" spans="1:29" s="6" customFormat="1" ht="19.5" customHeight="1">
      <c r="A19" s="44">
        <v>5</v>
      </c>
      <c r="B19" s="45" t="s">
        <v>36</v>
      </c>
      <c r="C19" s="46">
        <v>2700</v>
      </c>
      <c r="D19" s="46">
        <v>1994</v>
      </c>
      <c r="E19" s="78">
        <v>2315</v>
      </c>
      <c r="F19" s="47">
        <f t="shared" si="2"/>
        <v>0.8574074074074074</v>
      </c>
      <c r="G19" s="47">
        <f t="shared" si="3"/>
        <v>1.1609829488465395</v>
      </c>
      <c r="H19" s="33">
        <f t="shared" si="1"/>
        <v>0.16098294884653952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</row>
    <row r="20" spans="1:29" s="6" customFormat="1" ht="19.5" customHeight="1">
      <c r="A20" s="44">
        <v>6</v>
      </c>
      <c r="B20" s="45" t="s">
        <v>28</v>
      </c>
      <c r="C20" s="46">
        <v>1300</v>
      </c>
      <c r="D20" s="46">
        <v>1246</v>
      </c>
      <c r="E20" s="78">
        <v>1159</v>
      </c>
      <c r="F20" s="47">
        <f t="shared" si="2"/>
        <v>0.8915384615384615</v>
      </c>
      <c r="G20" s="47">
        <f t="shared" si="3"/>
        <v>0.9301765650080257</v>
      </c>
      <c r="H20" s="33">
        <f t="shared" si="1"/>
        <v>-0.0698234349919743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</row>
    <row r="21" spans="1:29" s="6" customFormat="1" ht="19.5" customHeight="1">
      <c r="A21" s="44">
        <v>7</v>
      </c>
      <c r="B21" s="45" t="s">
        <v>29</v>
      </c>
      <c r="C21" s="46">
        <f>+C22+C23+C26</f>
        <v>18080</v>
      </c>
      <c r="D21" s="46">
        <f>+D22+D23+D26</f>
        <v>4766</v>
      </c>
      <c r="E21" s="78">
        <f>+E22+E23+E26</f>
        <v>16447</v>
      </c>
      <c r="F21" s="47">
        <f>E21/C21</f>
        <v>0.909679203539823</v>
      </c>
      <c r="G21" s="47">
        <f>E21/D21</f>
        <v>3.450902224087285</v>
      </c>
      <c r="H21" s="33">
        <f t="shared" si="1"/>
        <v>2.450902224087285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</row>
    <row r="22" spans="1:29" s="6" customFormat="1" ht="19.5" customHeight="1">
      <c r="A22" s="44"/>
      <c r="B22" s="45" t="s">
        <v>78</v>
      </c>
      <c r="C22" s="46">
        <v>80</v>
      </c>
      <c r="D22" s="46">
        <v>203</v>
      </c>
      <c r="E22" s="78">
        <v>249</v>
      </c>
      <c r="F22" s="47">
        <f>E22/C22</f>
        <v>3.1125</v>
      </c>
      <c r="G22" s="47">
        <f>E22/D22</f>
        <v>1.2266009852216748</v>
      </c>
      <c r="H22" s="33">
        <f>G22-100%</f>
        <v>0.22660098522167482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</row>
    <row r="23" spans="1:29" s="6" customFormat="1" ht="19.5" customHeight="1">
      <c r="A23" s="44"/>
      <c r="B23" s="45" t="s">
        <v>79</v>
      </c>
      <c r="C23" s="46">
        <v>15000</v>
      </c>
      <c r="D23" s="46">
        <v>1903</v>
      </c>
      <c r="E23" s="78">
        <v>13646</v>
      </c>
      <c r="F23" s="47">
        <f t="shared" si="2"/>
        <v>0.9097333333333333</v>
      </c>
      <c r="G23" s="47">
        <f t="shared" si="3"/>
        <v>7.170782974251182</v>
      </c>
      <c r="H23" s="33">
        <f t="shared" si="1"/>
        <v>6.170782974251182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</row>
    <row r="24" spans="1:29" s="6" customFormat="1" ht="21" customHeight="1" hidden="1">
      <c r="A24" s="44"/>
      <c r="B24" s="45" t="s">
        <v>67</v>
      </c>
      <c r="C24" s="46">
        <v>2000</v>
      </c>
      <c r="D24" s="46"/>
      <c r="E24" s="78"/>
      <c r="F24" s="47">
        <f t="shared" si="2"/>
        <v>0</v>
      </c>
      <c r="G24" s="47" t="e">
        <f t="shared" si="3"/>
        <v>#DIV/0!</v>
      </c>
      <c r="H24" s="33" t="e">
        <f t="shared" si="1"/>
        <v>#DIV/0!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</row>
    <row r="25" spans="1:29" s="6" customFormat="1" ht="21" customHeight="1" hidden="1">
      <c r="A25" s="44"/>
      <c r="B25" s="45" t="s">
        <v>68</v>
      </c>
      <c r="C25" s="46">
        <v>18000</v>
      </c>
      <c r="D25" s="46"/>
      <c r="E25" s="78"/>
      <c r="F25" s="47">
        <f t="shared" si="2"/>
        <v>0</v>
      </c>
      <c r="G25" s="47" t="e">
        <f t="shared" si="3"/>
        <v>#DIV/0!</v>
      </c>
      <c r="H25" s="33" t="e">
        <f t="shared" si="1"/>
        <v>#DIV/0!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</row>
    <row r="26" spans="1:29" s="6" customFormat="1" ht="19.5" customHeight="1">
      <c r="A26" s="44"/>
      <c r="B26" s="45" t="s">
        <v>80</v>
      </c>
      <c r="C26" s="46">
        <v>3000</v>
      </c>
      <c r="D26" s="46">
        <v>2660</v>
      </c>
      <c r="E26" s="78">
        <v>2552</v>
      </c>
      <c r="F26" s="47">
        <f t="shared" si="2"/>
        <v>0.8506666666666667</v>
      </c>
      <c r="G26" s="47">
        <f t="shared" si="3"/>
        <v>0.9593984962406015</v>
      </c>
      <c r="H26" s="33">
        <f t="shared" si="1"/>
        <v>-0.04060150375939853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</row>
    <row r="27" spans="1:29" s="6" customFormat="1" ht="21.75" customHeight="1">
      <c r="A27" s="44">
        <v>8</v>
      </c>
      <c r="B27" s="45" t="s">
        <v>30</v>
      </c>
      <c r="C27" s="46">
        <f>SUM(C28:C29)</f>
        <v>2100</v>
      </c>
      <c r="D27" s="46">
        <f>SUM(D28:D29)</f>
        <v>3110</v>
      </c>
      <c r="E27" s="78">
        <f>SUM(E28:E29)</f>
        <v>2269</v>
      </c>
      <c r="F27" s="47">
        <f t="shared" si="2"/>
        <v>1.0804761904761904</v>
      </c>
      <c r="G27" s="47">
        <f>E27/D27</f>
        <v>0.7295819935691318</v>
      </c>
      <c r="H27" s="33">
        <f t="shared" si="1"/>
        <v>-0.2704180064308682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</row>
    <row r="28" spans="1:29" s="6" customFormat="1" ht="19.5" customHeight="1">
      <c r="A28" s="48"/>
      <c r="B28" s="45" t="s">
        <v>81</v>
      </c>
      <c r="C28" s="46">
        <v>1480</v>
      </c>
      <c r="D28" s="46">
        <f>2637+10</f>
        <v>2647</v>
      </c>
      <c r="E28" s="78">
        <f>1627+88</f>
        <v>1715</v>
      </c>
      <c r="F28" s="47">
        <f t="shared" si="2"/>
        <v>1.1587837837837838</v>
      </c>
      <c r="G28" s="47">
        <f>E28/D28</f>
        <v>0.6479032867397053</v>
      </c>
      <c r="H28" s="33">
        <f t="shared" si="1"/>
        <v>-0.3520967132602947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</row>
    <row r="29" spans="1:29" s="6" customFormat="1" ht="19.5" customHeight="1">
      <c r="A29" s="48"/>
      <c r="B29" s="45" t="s">
        <v>62</v>
      </c>
      <c r="C29" s="46">
        <v>620</v>
      </c>
      <c r="D29" s="46">
        <f>249+214</f>
        <v>463</v>
      </c>
      <c r="E29" s="78">
        <f>454+100</f>
        <v>554</v>
      </c>
      <c r="F29" s="47">
        <f t="shared" si="2"/>
        <v>0.8935483870967742</v>
      </c>
      <c r="G29" s="47">
        <f>E29/D29</f>
        <v>1.1965442764578833</v>
      </c>
      <c r="H29" s="33">
        <f t="shared" si="1"/>
        <v>0.1965442764578833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</row>
    <row r="30" spans="1:29" s="6" customFormat="1" ht="33.75" customHeight="1">
      <c r="A30" s="44">
        <v>9</v>
      </c>
      <c r="B30" s="45" t="s">
        <v>50</v>
      </c>
      <c r="C30" s="46">
        <v>100</v>
      </c>
      <c r="D30" s="46">
        <v>59</v>
      </c>
      <c r="E30" s="78">
        <v>19</v>
      </c>
      <c r="F30" s="47">
        <f>E30/C30</f>
        <v>0.19</v>
      </c>
      <c r="G30" s="47">
        <f>E30/D30</f>
        <v>0.3220338983050847</v>
      </c>
      <c r="H30" s="33">
        <f t="shared" si="1"/>
        <v>-0.6779661016949152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</row>
    <row r="31" spans="1:29" s="30" customFormat="1" ht="21.75" customHeight="1">
      <c r="A31" s="40" t="s">
        <v>15</v>
      </c>
      <c r="B31" s="41" t="s">
        <v>14</v>
      </c>
      <c r="C31" s="42"/>
      <c r="D31" s="42"/>
      <c r="E31" s="74"/>
      <c r="F31" s="43"/>
      <c r="G31" s="43"/>
      <c r="H31" s="33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</row>
    <row r="32" spans="1:29" s="6" customFormat="1" ht="37.5" customHeight="1">
      <c r="A32" s="40" t="s">
        <v>9</v>
      </c>
      <c r="B32" s="41" t="s">
        <v>77</v>
      </c>
      <c r="C32" s="42">
        <v>50600</v>
      </c>
      <c r="D32" s="42">
        <v>31875</v>
      </c>
      <c r="E32" s="74">
        <f>E34</f>
        <v>38390</v>
      </c>
      <c r="F32" s="43">
        <f>E32/C32</f>
        <v>0.758695652173913</v>
      </c>
      <c r="G32" s="43">
        <f>E32/D32</f>
        <v>1.2043921568627451</v>
      </c>
      <c r="H32" s="33">
        <f t="shared" si="1"/>
        <v>0.20439215686274514</v>
      </c>
      <c r="I32" s="60"/>
      <c r="J32" s="60" t="s">
        <v>104</v>
      </c>
      <c r="K32" s="68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</row>
    <row r="33" spans="1:29" s="6" customFormat="1" ht="21.75" customHeight="1">
      <c r="A33" s="44">
        <v>1</v>
      </c>
      <c r="B33" s="45" t="s">
        <v>31</v>
      </c>
      <c r="C33" s="46"/>
      <c r="D33" s="46"/>
      <c r="E33" s="78"/>
      <c r="F33" s="51"/>
      <c r="G33" s="47"/>
      <c r="H33" s="33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</row>
    <row r="34" spans="1:29" s="6" customFormat="1" ht="36.75" customHeight="1">
      <c r="A34" s="44">
        <v>2</v>
      </c>
      <c r="B34" s="45" t="s">
        <v>32</v>
      </c>
      <c r="C34" s="46">
        <v>50600</v>
      </c>
      <c r="D34" s="46">
        <f>D32-D33</f>
        <v>31875</v>
      </c>
      <c r="E34" s="78">
        <f>34532+3858</f>
        <v>38390</v>
      </c>
      <c r="F34" s="47">
        <f>E34/C34</f>
        <v>0.758695652173913</v>
      </c>
      <c r="G34" s="47">
        <f>E34/D34</f>
        <v>1.2043921568627451</v>
      </c>
      <c r="H34" s="33">
        <f t="shared" si="1"/>
        <v>0.20439215686274514</v>
      </c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</row>
    <row r="35" spans="5:29" s="34" customFormat="1" ht="16.5">
      <c r="E35" s="84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</row>
    <row r="36" spans="5:29" s="34" customFormat="1" ht="16.5">
      <c r="E36" s="84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</row>
    <row r="37" spans="5:29" s="34" customFormat="1" ht="16.5">
      <c r="E37" s="84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</row>
  </sheetData>
  <sheetProtection/>
  <mergeCells count="12">
    <mergeCell ref="A3:G3"/>
    <mergeCell ref="E6:E7"/>
    <mergeCell ref="C1:G1"/>
    <mergeCell ref="A1:B1"/>
    <mergeCell ref="A6:A7"/>
    <mergeCell ref="D6:D7"/>
    <mergeCell ref="B6:B7"/>
    <mergeCell ref="F6:G6"/>
    <mergeCell ref="C6:C7"/>
    <mergeCell ref="A2:G2"/>
    <mergeCell ref="A4:G4"/>
    <mergeCell ref="D5:G5"/>
  </mergeCells>
  <printOptions/>
  <pageMargins left="0.4330708661417323" right="0" top="0.4724409448818898" bottom="0.2362204724409449" header="0.31496062992125984" footer="0.31496062992125984"/>
  <pageSetup fitToHeight="0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view="pageBreakPreview" zoomScaleNormal="110" zoomScaleSheetLayoutView="100" zoomScalePageLayoutView="0" workbookViewId="0" topLeftCell="A1">
      <selection activeCell="A2" sqref="A2:G2"/>
    </sheetView>
  </sheetViews>
  <sheetFormatPr defaultColWidth="8.88671875" defaultRowHeight="16.5"/>
  <cols>
    <col min="1" max="1" width="4.5546875" style="6" customWidth="1"/>
    <col min="2" max="2" width="33.99609375" style="6" customWidth="1"/>
    <col min="3" max="3" width="7.21484375" style="6" customWidth="1"/>
    <col min="4" max="4" width="7.99609375" style="6" customWidth="1"/>
    <col min="5" max="5" width="8.5546875" style="82" customWidth="1"/>
    <col min="6" max="6" width="8.10546875" style="82" customWidth="1"/>
    <col min="7" max="7" width="8.3359375" style="83" customWidth="1"/>
    <col min="8" max="8" width="9.5546875" style="6" hidden="1" customWidth="1"/>
    <col min="9" max="9" width="8.4453125" style="35" customWidth="1"/>
    <col min="10" max="10" width="8.88671875" style="54" customWidth="1"/>
    <col min="11" max="27" width="8.88671875" style="6" customWidth="1"/>
    <col min="28" max="28" width="14.10546875" style="6" customWidth="1"/>
    <col min="29" max="16384" width="8.88671875" style="6" customWidth="1"/>
  </cols>
  <sheetData>
    <row r="1" spans="3:7" ht="18.75" customHeight="1">
      <c r="C1" s="109" t="s">
        <v>90</v>
      </c>
      <c r="D1" s="109"/>
      <c r="E1" s="109"/>
      <c r="F1" s="109"/>
      <c r="G1" s="109"/>
    </row>
    <row r="2" spans="1:7" ht="19.5" customHeight="1">
      <c r="A2" s="96" t="s">
        <v>108</v>
      </c>
      <c r="B2" s="96"/>
      <c r="C2" s="96"/>
      <c r="D2" s="96"/>
      <c r="E2" s="96"/>
      <c r="F2" s="96"/>
      <c r="G2" s="96"/>
    </row>
    <row r="3" spans="1:7" ht="20.25" customHeight="1" hidden="1">
      <c r="A3" s="101" t="str">
        <f>'94'!A3:G3</f>
        <v> (Kèm theo Tờ trình số 62/TTr-TCKH ngày 13/10/2023 của Phòng Tài chính - Kế hoạch)</v>
      </c>
      <c r="B3" s="101"/>
      <c r="C3" s="101"/>
      <c r="D3" s="101"/>
      <c r="E3" s="101"/>
      <c r="F3" s="101"/>
      <c r="G3" s="101"/>
    </row>
    <row r="4" spans="1:7" ht="18.75" customHeight="1">
      <c r="A4" s="101" t="str">
        <f>'93'!A33:G33</f>
        <v> (Kèm theo Quyết định số              /QĐ-UBND ngày  13 / 10 /2023 của UBND huyện Tuần Giáo)</v>
      </c>
      <c r="B4" s="101"/>
      <c r="C4" s="101"/>
      <c r="D4" s="101"/>
      <c r="E4" s="101"/>
      <c r="F4" s="101"/>
      <c r="G4" s="101"/>
    </row>
    <row r="5" spans="1:7" ht="22.5" customHeight="1">
      <c r="A5" s="36"/>
      <c r="B5" s="36"/>
      <c r="C5" s="36"/>
      <c r="D5" s="111" t="s">
        <v>1</v>
      </c>
      <c r="E5" s="111"/>
      <c r="F5" s="111"/>
      <c r="G5" s="111"/>
    </row>
    <row r="6" spans="1:7" ht="33" customHeight="1">
      <c r="A6" s="93" t="s">
        <v>2</v>
      </c>
      <c r="B6" s="93" t="s">
        <v>41</v>
      </c>
      <c r="C6" s="93" t="s">
        <v>4</v>
      </c>
      <c r="D6" s="106" t="s">
        <v>95</v>
      </c>
      <c r="E6" s="103" t="s">
        <v>96</v>
      </c>
      <c r="F6" s="112" t="s">
        <v>5</v>
      </c>
      <c r="G6" s="112"/>
    </row>
    <row r="7" spans="1:7" ht="38.25" customHeight="1">
      <c r="A7" s="94"/>
      <c r="B7" s="94"/>
      <c r="C7" s="94"/>
      <c r="D7" s="107"/>
      <c r="E7" s="104"/>
      <c r="F7" s="70" t="s">
        <v>6</v>
      </c>
      <c r="G7" s="71" t="s">
        <v>7</v>
      </c>
    </row>
    <row r="8" spans="1:10" s="28" customFormat="1" ht="12.75">
      <c r="A8" s="27" t="s">
        <v>8</v>
      </c>
      <c r="B8" s="27" t="s">
        <v>9</v>
      </c>
      <c r="C8" s="27">
        <v>1</v>
      </c>
      <c r="D8" s="27">
        <v>2</v>
      </c>
      <c r="E8" s="72">
        <v>3</v>
      </c>
      <c r="F8" s="72" t="s">
        <v>43</v>
      </c>
      <c r="G8" s="73" t="s">
        <v>44</v>
      </c>
      <c r="I8" s="38"/>
      <c r="J8" s="55"/>
    </row>
    <row r="9" spans="1:8" ht="18" customHeight="1">
      <c r="A9" s="40"/>
      <c r="B9" s="41" t="s">
        <v>17</v>
      </c>
      <c r="C9" s="42">
        <f>C10+C28+C42+C43</f>
        <v>948814</v>
      </c>
      <c r="D9" s="42">
        <f>D10+D28+D42+D43</f>
        <v>491627</v>
      </c>
      <c r="E9" s="74">
        <f>E10+E28+E42+E43</f>
        <v>644340</v>
      </c>
      <c r="F9" s="75">
        <f aca="true" t="shared" si="0" ref="F9:F26">E9/C9</f>
        <v>0.6791004348586762</v>
      </c>
      <c r="G9" s="76">
        <f aca="true" t="shared" si="1" ref="G9:G25">E9/D9</f>
        <v>1.3106277726813214</v>
      </c>
      <c r="H9" s="33">
        <f>G9-100%</f>
        <v>0.31062777268132136</v>
      </c>
    </row>
    <row r="10" spans="1:8" ht="18" customHeight="1">
      <c r="A10" s="40" t="s">
        <v>8</v>
      </c>
      <c r="B10" s="41" t="s">
        <v>59</v>
      </c>
      <c r="C10" s="42">
        <f>C11+C13+C27</f>
        <v>734706</v>
      </c>
      <c r="D10" s="42">
        <f>D11+D13+D27</f>
        <v>480450</v>
      </c>
      <c r="E10" s="74">
        <f>E11+E13</f>
        <v>527891</v>
      </c>
      <c r="F10" s="75">
        <f t="shared" si="0"/>
        <v>0.7185064501991273</v>
      </c>
      <c r="G10" s="76">
        <f t="shared" si="1"/>
        <v>1.0987428452492456</v>
      </c>
      <c r="H10" s="33">
        <f>G10-100%</f>
        <v>0.09874284524924559</v>
      </c>
    </row>
    <row r="11" spans="1:8" ht="18" customHeight="1">
      <c r="A11" s="40" t="s">
        <v>11</v>
      </c>
      <c r="B11" s="41" t="s">
        <v>20</v>
      </c>
      <c r="C11" s="42">
        <f>C12</f>
        <v>36868</v>
      </c>
      <c r="D11" s="42">
        <f>D12</f>
        <v>33828</v>
      </c>
      <c r="E11" s="74">
        <f>E12</f>
        <v>41074</v>
      </c>
      <c r="F11" s="77">
        <f t="shared" si="0"/>
        <v>1.1140826733210372</v>
      </c>
      <c r="G11" s="76">
        <f t="shared" si="1"/>
        <v>1.2142012533995508</v>
      </c>
      <c r="H11" s="33">
        <f aca="true" t="shared" si="2" ref="H11:H25">G11-100%</f>
        <v>0.21420125339955076</v>
      </c>
    </row>
    <row r="12" spans="1:10" ht="18" customHeight="1">
      <c r="A12" s="44">
        <v>1</v>
      </c>
      <c r="B12" s="45" t="s">
        <v>33</v>
      </c>
      <c r="C12" s="46">
        <v>36868</v>
      </c>
      <c r="D12" s="46">
        <f>44221+120-D31-D34-D37-D40</f>
        <v>33828</v>
      </c>
      <c r="E12" s="78">
        <f>114449+85-E31-E34-E37-E40</f>
        <v>41074</v>
      </c>
      <c r="F12" s="79">
        <f>E12/C12</f>
        <v>1.1140826733210372</v>
      </c>
      <c r="G12" s="80">
        <f>E12/D12</f>
        <v>1.2142012533995508</v>
      </c>
      <c r="H12" s="33">
        <f>G12-100%</f>
        <v>0.21420125339955076</v>
      </c>
      <c r="J12" s="35"/>
    </row>
    <row r="13" spans="1:10" s="30" customFormat="1" ht="18" customHeight="1">
      <c r="A13" s="40" t="s">
        <v>15</v>
      </c>
      <c r="B13" s="41" t="s">
        <v>21</v>
      </c>
      <c r="C13" s="42">
        <f>SUM(C14:C26)</f>
        <v>683144</v>
      </c>
      <c r="D13" s="42">
        <f>SUM(D14:D26)</f>
        <v>446622</v>
      </c>
      <c r="E13" s="74">
        <f>SUM(E14:E26)</f>
        <v>486817</v>
      </c>
      <c r="F13" s="77">
        <f t="shared" si="0"/>
        <v>0.7126125677748761</v>
      </c>
      <c r="G13" s="76">
        <f t="shared" si="1"/>
        <v>1.0899978057507242</v>
      </c>
      <c r="H13" s="33">
        <f t="shared" si="2"/>
        <v>0.08999780575072425</v>
      </c>
      <c r="I13" s="37"/>
      <c r="J13" s="52"/>
    </row>
    <row r="14" spans="1:8" ht="18" customHeight="1">
      <c r="A14" s="44">
        <v>1</v>
      </c>
      <c r="B14" s="45" t="s">
        <v>39</v>
      </c>
      <c r="C14" s="46">
        <v>9082</v>
      </c>
      <c r="D14" s="46">
        <v>7151</v>
      </c>
      <c r="E14" s="78">
        <v>9954</v>
      </c>
      <c r="F14" s="79">
        <f t="shared" si="0"/>
        <v>1.0960140938119356</v>
      </c>
      <c r="G14" s="80">
        <f t="shared" si="1"/>
        <v>1.3919731506083066</v>
      </c>
      <c r="H14" s="33">
        <f t="shared" si="2"/>
        <v>0.3919731506083066</v>
      </c>
    </row>
    <row r="15" spans="1:8" ht="18" customHeight="1">
      <c r="A15" s="44">
        <v>2</v>
      </c>
      <c r="B15" s="45" t="s">
        <v>63</v>
      </c>
      <c r="C15" s="46">
        <v>3299</v>
      </c>
      <c r="D15" s="46">
        <v>1856</v>
      </c>
      <c r="E15" s="78">
        <v>4129</v>
      </c>
      <c r="F15" s="79">
        <f t="shared" si="0"/>
        <v>1.2515913913307062</v>
      </c>
      <c r="G15" s="80">
        <f t="shared" si="1"/>
        <v>2.224676724137931</v>
      </c>
      <c r="H15" s="33">
        <f t="shared" si="2"/>
        <v>1.224676724137931</v>
      </c>
    </row>
    <row r="16" spans="1:8" ht="18" customHeight="1">
      <c r="A16" s="44">
        <v>3</v>
      </c>
      <c r="B16" s="45" t="s">
        <v>70</v>
      </c>
      <c r="C16" s="46">
        <v>425458</v>
      </c>
      <c r="D16" s="46">
        <f>285547+469</f>
        <v>286016</v>
      </c>
      <c r="E16" s="78">
        <f>294233+421</f>
        <v>294654</v>
      </c>
      <c r="F16" s="79">
        <f t="shared" si="0"/>
        <v>0.6925571971851511</v>
      </c>
      <c r="G16" s="80">
        <f t="shared" si="1"/>
        <v>1.0302011076303423</v>
      </c>
      <c r="H16" s="33">
        <f t="shared" si="2"/>
        <v>0.03020110763034234</v>
      </c>
    </row>
    <row r="17" spans="1:8" ht="18" customHeight="1">
      <c r="A17" s="44">
        <v>4</v>
      </c>
      <c r="B17" s="45" t="s">
        <v>51</v>
      </c>
      <c r="C17" s="46">
        <v>600</v>
      </c>
      <c r="D17" s="46">
        <v>465</v>
      </c>
      <c r="E17" s="78">
        <v>108</v>
      </c>
      <c r="F17" s="79">
        <f t="shared" si="0"/>
        <v>0.18</v>
      </c>
      <c r="G17" s="80">
        <f t="shared" si="1"/>
        <v>0.23225806451612904</v>
      </c>
      <c r="H17" s="33">
        <f t="shared" si="2"/>
        <v>-0.7677419354838709</v>
      </c>
    </row>
    <row r="18" spans="1:10" ht="18" customHeight="1">
      <c r="A18" s="44">
        <v>5</v>
      </c>
      <c r="B18" s="45" t="s">
        <v>64</v>
      </c>
      <c r="C18" s="46">
        <v>200</v>
      </c>
      <c r="D18" s="46">
        <v>3426</v>
      </c>
      <c r="E18" s="78">
        <v>451</v>
      </c>
      <c r="F18" s="79">
        <f t="shared" si="0"/>
        <v>2.255</v>
      </c>
      <c r="G18" s="80">
        <f t="shared" si="1"/>
        <v>0.13164039696438995</v>
      </c>
      <c r="H18" s="33">
        <f t="shared" si="2"/>
        <v>-0.86835960303561</v>
      </c>
      <c r="J18" s="54" t="s">
        <v>106</v>
      </c>
    </row>
    <row r="19" spans="1:8" ht="18" customHeight="1">
      <c r="A19" s="44">
        <v>6</v>
      </c>
      <c r="B19" s="45" t="s">
        <v>52</v>
      </c>
      <c r="C19" s="46">
        <v>3686</v>
      </c>
      <c r="D19" s="46">
        <v>1072</v>
      </c>
      <c r="E19" s="78">
        <v>1190</v>
      </c>
      <c r="F19" s="79">
        <f t="shared" si="0"/>
        <v>0.3228431904503527</v>
      </c>
      <c r="G19" s="80">
        <f t="shared" si="1"/>
        <v>1.1100746268656716</v>
      </c>
      <c r="H19" s="33">
        <f t="shared" si="2"/>
        <v>0.1100746268656716</v>
      </c>
    </row>
    <row r="20" spans="1:8" ht="18" customHeight="1">
      <c r="A20" s="44">
        <v>7</v>
      </c>
      <c r="B20" s="45" t="s">
        <v>53</v>
      </c>
      <c r="C20" s="46">
        <v>2889</v>
      </c>
      <c r="D20" s="46">
        <v>1471</v>
      </c>
      <c r="E20" s="78">
        <v>1566</v>
      </c>
      <c r="F20" s="79">
        <f t="shared" si="0"/>
        <v>0.5420560747663551</v>
      </c>
      <c r="G20" s="80">
        <f t="shared" si="1"/>
        <v>1.0645819170632222</v>
      </c>
      <c r="H20" s="33">
        <f t="shared" si="2"/>
        <v>0.06458191706322225</v>
      </c>
    </row>
    <row r="21" spans="1:8" ht="18" customHeight="1">
      <c r="A21" s="44">
        <v>8</v>
      </c>
      <c r="B21" s="45" t="s">
        <v>54</v>
      </c>
      <c r="C21" s="46">
        <v>616</v>
      </c>
      <c r="D21" s="46">
        <v>668</v>
      </c>
      <c r="E21" s="78">
        <v>359</v>
      </c>
      <c r="F21" s="79">
        <f t="shared" si="0"/>
        <v>0.5827922077922078</v>
      </c>
      <c r="G21" s="80">
        <f t="shared" si="1"/>
        <v>0.5374251497005988</v>
      </c>
      <c r="H21" s="33">
        <f t="shared" si="2"/>
        <v>-0.46257485029940115</v>
      </c>
    </row>
    <row r="22" spans="1:8" ht="18" customHeight="1">
      <c r="A22" s="44">
        <v>9</v>
      </c>
      <c r="B22" s="45" t="s">
        <v>55</v>
      </c>
      <c r="C22" s="46">
        <v>4232</v>
      </c>
      <c r="D22" s="46">
        <v>1966</v>
      </c>
      <c r="E22" s="78">
        <v>2205</v>
      </c>
      <c r="F22" s="79">
        <f t="shared" si="0"/>
        <v>0.5210302457466919</v>
      </c>
      <c r="G22" s="80">
        <f t="shared" si="1"/>
        <v>1.1215666327568667</v>
      </c>
      <c r="H22" s="33">
        <f t="shared" si="2"/>
        <v>0.12156663275686674</v>
      </c>
    </row>
    <row r="23" spans="1:8" ht="18" customHeight="1">
      <c r="A23" s="44">
        <v>10</v>
      </c>
      <c r="B23" s="45" t="s">
        <v>56</v>
      </c>
      <c r="C23" s="46">
        <v>56948</v>
      </c>
      <c r="D23" s="46">
        <f>36459+1478</f>
        <v>37937</v>
      </c>
      <c r="E23" s="78">
        <f>52379+2982</f>
        <v>55361</v>
      </c>
      <c r="F23" s="79">
        <f t="shared" si="0"/>
        <v>0.9721324717285945</v>
      </c>
      <c r="G23" s="80">
        <f t="shared" si="1"/>
        <v>1.45928776656035</v>
      </c>
      <c r="H23" s="33">
        <f t="shared" si="2"/>
        <v>0.4592877665603501</v>
      </c>
    </row>
    <row r="24" spans="1:8" ht="18" customHeight="1">
      <c r="A24" s="44">
        <v>11</v>
      </c>
      <c r="B24" s="45" t="s">
        <v>57</v>
      </c>
      <c r="C24" s="46">
        <v>110925</v>
      </c>
      <c r="D24" s="46">
        <v>71605</v>
      </c>
      <c r="E24" s="78">
        <v>75749</v>
      </c>
      <c r="F24" s="79">
        <f t="shared" si="0"/>
        <v>0.682884832093757</v>
      </c>
      <c r="G24" s="80">
        <f t="shared" si="1"/>
        <v>1.0578730535577126</v>
      </c>
      <c r="H24" s="33">
        <f t="shared" si="2"/>
        <v>0.05787305355771255</v>
      </c>
    </row>
    <row r="25" spans="1:8" ht="18" customHeight="1">
      <c r="A25" s="44">
        <v>12</v>
      </c>
      <c r="B25" s="45" t="s">
        <v>65</v>
      </c>
      <c r="C25" s="46">
        <v>47164</v>
      </c>
      <c r="D25" s="46">
        <v>32989</v>
      </c>
      <c r="E25" s="78">
        <v>41031</v>
      </c>
      <c r="F25" s="79">
        <f t="shared" si="0"/>
        <v>0.8699643796115681</v>
      </c>
      <c r="G25" s="80">
        <f t="shared" si="1"/>
        <v>1.243778229106672</v>
      </c>
      <c r="H25" s="33">
        <f t="shared" si="2"/>
        <v>0.2437782291066719</v>
      </c>
    </row>
    <row r="26" spans="1:8" ht="18" customHeight="1">
      <c r="A26" s="44">
        <v>13</v>
      </c>
      <c r="B26" s="45" t="s">
        <v>58</v>
      </c>
      <c r="C26" s="46">
        <v>18045</v>
      </c>
      <c r="D26" s="46"/>
      <c r="E26" s="78">
        <v>60</v>
      </c>
      <c r="F26" s="79">
        <f t="shared" si="0"/>
        <v>0.0033250207813798837</v>
      </c>
      <c r="G26" s="80"/>
      <c r="H26" s="33"/>
    </row>
    <row r="27" spans="1:28" s="30" customFormat="1" ht="18" customHeight="1">
      <c r="A27" s="40" t="s">
        <v>23</v>
      </c>
      <c r="B27" s="41" t="s">
        <v>22</v>
      </c>
      <c r="C27" s="42">
        <v>14694</v>
      </c>
      <c r="D27" s="42"/>
      <c r="E27" s="74"/>
      <c r="F27" s="79"/>
      <c r="G27" s="80"/>
      <c r="H27" s="33"/>
      <c r="I27" s="37"/>
      <c r="J27" s="52"/>
      <c r="AB27" s="6" t="s">
        <v>66</v>
      </c>
    </row>
    <row r="28" spans="1:9" ht="31.5">
      <c r="A28" s="40" t="s">
        <v>9</v>
      </c>
      <c r="B28" s="41" t="s">
        <v>71</v>
      </c>
      <c r="C28" s="42">
        <f>C29+C39</f>
        <v>214108</v>
      </c>
      <c r="D28" s="42">
        <f>D29+D39</f>
        <v>10513</v>
      </c>
      <c r="E28" s="74">
        <f>E29+E39</f>
        <v>115406</v>
      </c>
      <c r="F28" s="79">
        <f>E28/C28</f>
        <v>0.5390083509257011</v>
      </c>
      <c r="G28" s="80">
        <f aca="true" t="shared" si="3" ref="G28:G37">E28/D28</f>
        <v>10.9774564824503</v>
      </c>
      <c r="H28" s="33">
        <f>G28-100%</f>
        <v>9.9774564824503</v>
      </c>
      <c r="I28" s="56"/>
    </row>
    <row r="29" spans="1:10" s="30" customFormat="1" ht="18" customHeight="1">
      <c r="A29" s="40" t="s">
        <v>11</v>
      </c>
      <c r="B29" s="41" t="s">
        <v>91</v>
      </c>
      <c r="C29" s="42">
        <f>+C30+C33+C36</f>
        <v>210875</v>
      </c>
      <c r="D29" s="42">
        <f>+D30+D33+D36</f>
        <v>10410</v>
      </c>
      <c r="E29" s="74">
        <f>+E30+E33+E36</f>
        <v>115406</v>
      </c>
      <c r="F29" s="79">
        <f>E29/C29</f>
        <v>0.5472720806164789</v>
      </c>
      <c r="G29" s="80">
        <f t="shared" si="3"/>
        <v>11.086071085494716</v>
      </c>
      <c r="H29" s="33">
        <f aca="true" t="shared" si="4" ref="H29:H42">G29-100%</f>
        <v>10.086071085494716</v>
      </c>
      <c r="I29" s="37"/>
      <c r="J29" s="52"/>
    </row>
    <row r="30" spans="1:8" ht="18" customHeight="1">
      <c r="A30" s="44">
        <v>1</v>
      </c>
      <c r="B30" s="45" t="s">
        <v>84</v>
      </c>
      <c r="C30" s="46">
        <f>+C31+C32</f>
        <v>48468</v>
      </c>
      <c r="D30" s="46">
        <f>+D31+D32</f>
        <v>523</v>
      </c>
      <c r="E30" s="78">
        <f>+E31+E32</f>
        <v>6471</v>
      </c>
      <c r="F30" s="79">
        <f>E30/C30</f>
        <v>0.13351076999257241</v>
      </c>
      <c r="G30" s="80">
        <f t="shared" si="3"/>
        <v>12.372848948374761</v>
      </c>
      <c r="H30" s="33">
        <f t="shared" si="4"/>
        <v>11.372848948374761</v>
      </c>
    </row>
    <row r="31" spans="1:8" ht="18" customHeight="1">
      <c r="A31" s="44"/>
      <c r="B31" s="45" t="s">
        <v>82</v>
      </c>
      <c r="C31" s="46"/>
      <c r="D31" s="46">
        <f>429+94</f>
        <v>523</v>
      </c>
      <c r="E31" s="78"/>
      <c r="F31" s="79"/>
      <c r="G31" s="80"/>
      <c r="H31" s="33">
        <f t="shared" si="4"/>
        <v>-1</v>
      </c>
    </row>
    <row r="32" spans="1:8" ht="18" customHeight="1">
      <c r="A32" s="44"/>
      <c r="B32" s="45" t="s">
        <v>83</v>
      </c>
      <c r="C32" s="46">
        <v>48468</v>
      </c>
      <c r="D32" s="46"/>
      <c r="E32" s="78">
        <v>6471</v>
      </c>
      <c r="F32" s="79">
        <f aca="true" t="shared" si="5" ref="F32:F37">E32/C32</f>
        <v>0.13351076999257241</v>
      </c>
      <c r="G32" s="80"/>
      <c r="H32" s="33"/>
    </row>
    <row r="33" spans="1:8" ht="18" customHeight="1">
      <c r="A33" s="44">
        <v>2</v>
      </c>
      <c r="B33" s="45" t="s">
        <v>85</v>
      </c>
      <c r="C33" s="46">
        <f>+C34+C35</f>
        <v>410</v>
      </c>
      <c r="D33" s="46">
        <f>+D34+D35</f>
        <v>9470</v>
      </c>
      <c r="E33" s="78">
        <f>+E34+E35</f>
        <v>4161</v>
      </c>
      <c r="F33" s="79"/>
      <c r="G33" s="80"/>
      <c r="H33" s="33">
        <f t="shared" si="4"/>
        <v>-1</v>
      </c>
    </row>
    <row r="34" spans="1:8" ht="18" customHeight="1">
      <c r="A34" s="44"/>
      <c r="B34" s="45" t="s">
        <v>82</v>
      </c>
      <c r="C34" s="46"/>
      <c r="D34" s="46">
        <f>725+8745</f>
        <v>9470</v>
      </c>
      <c r="E34" s="78">
        <v>4161</v>
      </c>
      <c r="F34" s="79"/>
      <c r="G34" s="80">
        <f t="shared" si="3"/>
        <v>0.43938753959873283</v>
      </c>
      <c r="H34" s="33">
        <f t="shared" si="4"/>
        <v>-0.5606124604012672</v>
      </c>
    </row>
    <row r="35" spans="1:8" ht="18" customHeight="1">
      <c r="A35" s="44"/>
      <c r="B35" s="45" t="s">
        <v>83</v>
      </c>
      <c r="C35" s="46">
        <v>410</v>
      </c>
      <c r="D35" s="46"/>
      <c r="E35" s="78"/>
      <c r="F35" s="79"/>
      <c r="G35" s="80"/>
      <c r="H35" s="33"/>
    </row>
    <row r="36" spans="1:8" ht="47.25">
      <c r="A36" s="44">
        <v>3</v>
      </c>
      <c r="B36" s="45" t="s">
        <v>89</v>
      </c>
      <c r="C36" s="46">
        <f>+C37+C38</f>
        <v>161997</v>
      </c>
      <c r="D36" s="46">
        <f>+D37+D38</f>
        <v>417</v>
      </c>
      <c r="E36" s="78">
        <f>+E37+E38</f>
        <v>104774</v>
      </c>
      <c r="F36" s="79">
        <f t="shared" si="5"/>
        <v>0.6467650635505596</v>
      </c>
      <c r="G36" s="80">
        <f t="shared" si="3"/>
        <v>251.25659472422063</v>
      </c>
      <c r="H36" s="33"/>
    </row>
    <row r="37" spans="1:8" ht="18" customHeight="1">
      <c r="A37" s="44"/>
      <c r="B37" s="45" t="s">
        <v>82</v>
      </c>
      <c r="C37" s="46">
        <v>83500</v>
      </c>
      <c r="D37" s="46">
        <v>417</v>
      </c>
      <c r="E37" s="78">
        <v>69299</v>
      </c>
      <c r="F37" s="79">
        <f t="shared" si="5"/>
        <v>0.8299281437125748</v>
      </c>
      <c r="G37" s="80">
        <f t="shared" si="3"/>
        <v>166.18465227817745</v>
      </c>
      <c r="H37" s="33"/>
    </row>
    <row r="38" spans="1:8" ht="18" customHeight="1">
      <c r="A38" s="44"/>
      <c r="B38" s="45" t="s">
        <v>83</v>
      </c>
      <c r="C38" s="46">
        <v>78497</v>
      </c>
      <c r="D38" s="46"/>
      <c r="E38" s="78">
        <v>35475</v>
      </c>
      <c r="F38" s="79">
        <f>E38/C38</f>
        <v>0.45192809916302534</v>
      </c>
      <c r="G38" s="80"/>
      <c r="H38" s="33"/>
    </row>
    <row r="39" spans="1:10" s="30" customFormat="1" ht="18" customHeight="1">
      <c r="A39" s="40" t="s">
        <v>15</v>
      </c>
      <c r="B39" s="41" t="s">
        <v>88</v>
      </c>
      <c r="C39" s="42">
        <f>+C40+C41</f>
        <v>3233</v>
      </c>
      <c r="D39" s="42">
        <f>+D40+D41</f>
        <v>103</v>
      </c>
      <c r="E39" s="74"/>
      <c r="F39" s="79"/>
      <c r="G39" s="80"/>
      <c r="H39" s="33">
        <f t="shared" si="4"/>
        <v>-1</v>
      </c>
      <c r="I39" s="37"/>
      <c r="J39" s="52"/>
    </row>
    <row r="40" spans="1:8" ht="18" customHeight="1">
      <c r="A40" s="44"/>
      <c r="B40" s="45" t="s">
        <v>82</v>
      </c>
      <c r="C40" s="46"/>
      <c r="D40" s="46">
        <v>103</v>
      </c>
      <c r="E40" s="78"/>
      <c r="F40" s="79"/>
      <c r="G40" s="80"/>
      <c r="H40" s="33">
        <f t="shared" si="4"/>
        <v>-1</v>
      </c>
    </row>
    <row r="41" spans="1:8" ht="18" customHeight="1">
      <c r="A41" s="44"/>
      <c r="B41" s="45" t="s">
        <v>83</v>
      </c>
      <c r="C41" s="46">
        <v>3233</v>
      </c>
      <c r="D41" s="46"/>
      <c r="E41" s="78"/>
      <c r="F41" s="79"/>
      <c r="G41" s="80"/>
      <c r="H41" s="33"/>
    </row>
    <row r="42" spans="1:28" s="30" customFormat="1" ht="18" customHeight="1">
      <c r="A42" s="40" t="s">
        <v>73</v>
      </c>
      <c r="B42" s="41" t="s">
        <v>74</v>
      </c>
      <c r="C42" s="42"/>
      <c r="D42" s="42">
        <v>664</v>
      </c>
      <c r="E42" s="74">
        <v>1043</v>
      </c>
      <c r="F42" s="79"/>
      <c r="G42" s="80">
        <f>E42/D42</f>
        <v>1.5707831325301205</v>
      </c>
      <c r="H42" s="33">
        <f t="shared" si="4"/>
        <v>0.5707831325301205</v>
      </c>
      <c r="I42" s="37"/>
      <c r="J42" s="52"/>
      <c r="AB42" s="6"/>
    </row>
    <row r="43" spans="1:28" s="30" customFormat="1" ht="21.75" customHeight="1" hidden="1">
      <c r="A43" s="40" t="s">
        <v>86</v>
      </c>
      <c r="B43" s="41" t="s">
        <v>87</v>
      </c>
      <c r="C43" s="42"/>
      <c r="D43" s="42"/>
      <c r="E43" s="74"/>
      <c r="F43" s="77"/>
      <c r="G43" s="81"/>
      <c r="H43" s="33"/>
      <c r="I43" s="37"/>
      <c r="J43" s="52"/>
      <c r="AB43" s="6"/>
    </row>
  </sheetData>
  <sheetProtection/>
  <mergeCells count="11">
    <mergeCell ref="A3:G3"/>
    <mergeCell ref="E6:E7"/>
    <mergeCell ref="A2:G2"/>
    <mergeCell ref="A6:A7"/>
    <mergeCell ref="A4:G4"/>
    <mergeCell ref="D5:G5"/>
    <mergeCell ref="C1:G1"/>
    <mergeCell ref="B6:B7"/>
    <mergeCell ref="F6:G6"/>
    <mergeCell ref="C6:C7"/>
    <mergeCell ref="D6:D7"/>
  </mergeCells>
  <printOptions/>
  <pageMargins left="0.3937007874015748" right="0" top="0.4724409448818898" bottom="0.3937007874015748" header="0.31496062992125984" footer="0.196850393700787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Trương Kiên Cương</cp:lastModifiedBy>
  <cp:lastPrinted>2023-10-18T09:20:17Z</cp:lastPrinted>
  <dcterms:created xsi:type="dcterms:W3CDTF">2017-08-10T09:03:06Z</dcterms:created>
  <dcterms:modified xsi:type="dcterms:W3CDTF">2023-10-18T09:20:22Z</dcterms:modified>
  <cp:category/>
  <cp:version/>
  <cp:contentType/>
  <cp:contentStatus/>
</cp:coreProperties>
</file>