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A0C950B8-B8D9-4EF3-AC1B-1C85914A4BE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Biểu 01" sheetId="65" state="hidden" r:id="rId1"/>
    <sheet name="Biểu 02" sheetId="45" r:id="rId2"/>
    <sheet name="Biểu 03" sheetId="46" r:id="rId3"/>
    <sheet name="03" sheetId="66" state="hidden" r:id="rId4"/>
    <sheet name="Biểu 04" sheetId="63" r:id="rId5"/>
    <sheet name="Biểu 05" sheetId="64" r:id="rId6"/>
  </sheets>
  <definedNames>
    <definedName name="___CON1" localSheetId="5">#REF!</definedName>
    <definedName name="___CON1">#REF!</definedName>
    <definedName name="___CON2" localSheetId="5">#REF!</definedName>
    <definedName name="___CON2">#REF!</definedName>
    <definedName name="___NET2" localSheetId="5">#REF!</definedName>
    <definedName name="___NET2">#REF!</definedName>
    <definedName name="__CON1" localSheetId="5">#REF!</definedName>
    <definedName name="__CON1">#REF!</definedName>
    <definedName name="__CON2" localSheetId="5">#REF!</definedName>
    <definedName name="__CON2">#REF!</definedName>
    <definedName name="__NET2" localSheetId="5">#REF!</definedName>
    <definedName name="__NET2">#REF!</definedName>
    <definedName name="_1" localSheetId="5">#REF!</definedName>
    <definedName name="_1">#REF!</definedName>
    <definedName name="_2" localSheetId="5">#REF!</definedName>
    <definedName name="_2">#REF!</definedName>
    <definedName name="_CON1" localSheetId="5">#REF!</definedName>
    <definedName name="_CON1">#REF!</definedName>
    <definedName name="_CON2" localSheetId="5">#REF!</definedName>
    <definedName name="_CON2">#REF!</definedName>
    <definedName name="_Fill" localSheetId="5" hidden="1">#REF!</definedName>
    <definedName name="_Fill" hidden="1">#REF!</definedName>
    <definedName name="_NET2" localSheetId="5">#REF!</definedName>
    <definedName name="_NET2">#REF!</definedName>
    <definedName name="_Order1" hidden="1">255</definedName>
    <definedName name="_Order2" hidden="1">255</definedName>
    <definedName name="_Sort" localSheetId="5" hidden="1">#REF!</definedName>
    <definedName name="_Sort" hidden="1">#REF!</definedName>
    <definedName name="A" localSheetId="5">#REF!</definedName>
    <definedName name="A">#REF!</definedName>
    <definedName name="AA" localSheetId="5">#REF!</definedName>
    <definedName name="AA">#REF!</definedName>
    <definedName name="ADP" localSheetId="5">#REF!</definedName>
    <definedName name="ADP">#REF!</definedName>
    <definedName name="AKHAC" localSheetId="5">#REF!</definedName>
    <definedName name="AKHAC">#REF!</definedName>
    <definedName name="ALTINH" localSheetId="5">#REF!</definedName>
    <definedName name="ALTINH">#REF!</definedName>
    <definedName name="ANN" localSheetId="5">#REF!</definedName>
    <definedName name="ANN">#REF!</definedName>
    <definedName name="ANQD" localSheetId="5">#REF!</definedName>
    <definedName name="ANQD">#REF!</definedName>
    <definedName name="ANQQH" localSheetId="5">#REF!</definedName>
    <definedName name="ANQQH">#REF!</definedName>
    <definedName name="ANSNN" localSheetId="5">#REF!</definedName>
    <definedName name="ANSNN">#REF!</definedName>
    <definedName name="ANSNNxnk" localSheetId="5">#REF!</definedName>
    <definedName name="ANSNNxnk">#REF!</definedName>
    <definedName name="Anguon" localSheetId="5">#REF!</definedName>
    <definedName name="Anguon">#REF!</definedName>
    <definedName name="APC" localSheetId="5">#REF!</definedName>
    <definedName name="APC">#REF!</definedName>
    <definedName name="ATW" localSheetId="5">#REF!</definedName>
    <definedName name="ATW">#REF!</definedName>
    <definedName name="B" localSheetId="5">#REF!</definedName>
    <definedName name="B">#REF!</definedName>
    <definedName name="BB" localSheetId="5">#REF!</definedName>
    <definedName name="BB">#REF!</definedName>
    <definedName name="BOQ" localSheetId="5">#REF!</definedName>
    <definedName name="BOQ">#REF!</definedName>
    <definedName name="BVCISUMMARY" localSheetId="5">#REF!</definedName>
    <definedName name="BVCISUMMARY">#REF!</definedName>
    <definedName name="BVTINH" hidden="1">{"'Sheet1'!$L$16"}</definedName>
    <definedName name="C_" localSheetId="5">#REF!</definedName>
    <definedName name="C_">#REF!</definedName>
    <definedName name="Can_doi" localSheetId="5">#REF!</definedName>
    <definedName name="Can_doi">#REF!</definedName>
    <definedName name="CC" localSheetId="5">#REF!</definedName>
    <definedName name="CC">#REF!</definedName>
    <definedName name="CLVL" localSheetId="5">#REF!</definedName>
    <definedName name="CLVL">#REF!</definedName>
    <definedName name="COMMON" localSheetId="5">#REF!</definedName>
    <definedName name="COMMON">#REF!</definedName>
    <definedName name="CON_EQP_COS" localSheetId="5">#REF!</definedName>
    <definedName name="CON_EQP_COS">#REF!</definedName>
    <definedName name="COVER" localSheetId="5">#REF!</definedName>
    <definedName name="COVER">#REF!</definedName>
    <definedName name="CPC" localSheetId="5">#REF!</definedName>
    <definedName name="CPC">#REF!</definedName>
    <definedName name="CRITINST" localSheetId="5">#REF!</definedName>
    <definedName name="CRITINST">#REF!</definedName>
    <definedName name="CRITPURC" localSheetId="5">#REF!</definedName>
    <definedName name="CRITPURC">#REF!</definedName>
    <definedName name="CS_10" localSheetId="5">#REF!</definedName>
    <definedName name="CS_10">#REF!</definedName>
    <definedName name="CS_100" localSheetId="5">#REF!</definedName>
    <definedName name="CS_100">#REF!</definedName>
    <definedName name="CS_10S" localSheetId="5">#REF!</definedName>
    <definedName name="CS_10S">#REF!</definedName>
    <definedName name="CS_120" localSheetId="5">#REF!</definedName>
    <definedName name="CS_120">#REF!</definedName>
    <definedName name="CS_140" localSheetId="5">#REF!</definedName>
    <definedName name="CS_140">#REF!</definedName>
    <definedName name="CS_160" localSheetId="5">#REF!</definedName>
    <definedName name="CS_160">#REF!</definedName>
    <definedName name="CS_20" localSheetId="5">#REF!</definedName>
    <definedName name="CS_20">#REF!</definedName>
    <definedName name="CS_30" localSheetId="5">#REF!</definedName>
    <definedName name="CS_30">#REF!</definedName>
    <definedName name="CS_40" localSheetId="5">#REF!</definedName>
    <definedName name="CS_40">#REF!</definedName>
    <definedName name="CS_40S" localSheetId="5">#REF!</definedName>
    <definedName name="CS_40S">#REF!</definedName>
    <definedName name="CS_5S" localSheetId="5">#REF!</definedName>
    <definedName name="CS_5S">#REF!</definedName>
    <definedName name="CS_60" localSheetId="5">#REF!</definedName>
    <definedName name="CS_60">#REF!</definedName>
    <definedName name="CS_80" localSheetId="5">#REF!</definedName>
    <definedName name="CS_80">#REF!</definedName>
    <definedName name="CS_80S" localSheetId="5">#REF!</definedName>
    <definedName name="CS_80S">#REF!</definedName>
    <definedName name="CS_STD" localSheetId="5">#REF!</definedName>
    <definedName name="CS_STD">#REF!</definedName>
    <definedName name="CS_XS" localSheetId="5">#REF!</definedName>
    <definedName name="CS_XS">#REF!</definedName>
    <definedName name="CS_XXS" localSheetId="5">#REF!</definedName>
    <definedName name="CS_XXS">#REF!</definedName>
    <definedName name="_xlnm.Database" localSheetId="5">#REF!</definedName>
    <definedName name="_xlnm.Database">#REF!</definedName>
    <definedName name="DKTINH" hidden="1">{"'Sheet1'!$L$16"}</definedName>
    <definedName name="DNNN" localSheetId="5">#REF!</definedName>
    <definedName name="DNNN">#REF!</definedName>
    <definedName name="DSUMDATA" localSheetId="5">#REF!</definedName>
    <definedName name="DSUMDATA">#REF!</definedName>
    <definedName name="end" localSheetId="5">#REF!</definedName>
    <definedName name="end">#REF!</definedName>
    <definedName name="End_1" localSheetId="5">#REF!</definedName>
    <definedName name="End_1">#REF!</definedName>
    <definedName name="End_10" localSheetId="5">#REF!</definedName>
    <definedName name="End_10">#REF!</definedName>
    <definedName name="End_11" localSheetId="5">#REF!</definedName>
    <definedName name="End_11">#REF!</definedName>
    <definedName name="End_12" localSheetId="5">#REF!</definedName>
    <definedName name="End_12">#REF!</definedName>
    <definedName name="End_13" localSheetId="5">#REF!</definedName>
    <definedName name="End_13">#REF!</definedName>
    <definedName name="End_2" localSheetId="5">#REF!</definedName>
    <definedName name="End_2">#REF!</definedName>
    <definedName name="End_3" localSheetId="5">#REF!</definedName>
    <definedName name="End_3">#REF!</definedName>
    <definedName name="End_4" localSheetId="5">#REF!</definedName>
    <definedName name="End_4">#REF!</definedName>
    <definedName name="End_5" localSheetId="5">#REF!</definedName>
    <definedName name="End_5">#REF!</definedName>
    <definedName name="End_6" localSheetId="5">#REF!</definedName>
    <definedName name="End_6">#REF!</definedName>
    <definedName name="End_7" localSheetId="5">#REF!</definedName>
    <definedName name="End_7">#REF!</definedName>
    <definedName name="End_8" localSheetId="5">#REF!</definedName>
    <definedName name="End_8">#REF!</definedName>
    <definedName name="End_9" localSheetId="5">#REF!</definedName>
    <definedName name="End_9">#REF!</definedName>
    <definedName name="_xlnm.Extract" localSheetId="5">#REF!</definedName>
    <definedName name="_xlnm.Extract">#REF!</definedName>
    <definedName name="fuji" localSheetId="5">#REF!</definedName>
    <definedName name="fuji">#REF!</definedName>
    <definedName name="g" hidden="1">{"'Sheet1'!$L$16"}</definedName>
    <definedName name="h" hidden="1">{"'Sheet1'!$L$16"}</definedName>
    <definedName name="HOME_MANP" localSheetId="5">#REF!</definedName>
    <definedName name="HOME_MANP">#REF!</definedName>
    <definedName name="HOMEOFFICE_COST" localSheetId="5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DLAB_COST" localSheetId="5">#REF!</definedName>
    <definedName name="IDLAB_COST">#REF!</definedName>
    <definedName name="INDMANP" localSheetId="5">#REF!</definedName>
    <definedName name="INDMANP">#REF!</definedName>
    <definedName name="Khac" localSheetId="5">#REF!</definedName>
    <definedName name="Khac">#REF!</definedName>
    <definedName name="Khong_can_doi" localSheetId="5">#REF!</definedName>
    <definedName name="Khong_can_doi">#REF!</definedName>
    <definedName name="LN" localSheetId="5">#REF!</definedName>
    <definedName name="LN">#REF!</definedName>
    <definedName name="MAJ_CON_EQP" localSheetId="5">#REF!</definedName>
    <definedName name="MAJ_CON_EQP">#REF!</definedName>
    <definedName name="MG_A" localSheetId="5">#REF!</definedName>
    <definedName name="MG_A">#REF!</definedName>
    <definedName name="NET" localSheetId="5">#REF!</definedName>
    <definedName name="NET">#REF!</definedName>
    <definedName name="NET_1" localSheetId="5">#REF!</definedName>
    <definedName name="NET_1">#REF!</definedName>
    <definedName name="NET_ANA" localSheetId="5">#REF!</definedName>
    <definedName name="NET_ANA">#REF!</definedName>
    <definedName name="NET_ANA_1" localSheetId="5">#REF!</definedName>
    <definedName name="NET_ANA_1">#REF!</definedName>
    <definedName name="NET_ANA_2" localSheetId="5">#REF!</definedName>
    <definedName name="NET_ANA_2">#REF!</definedName>
    <definedName name="NQD" localSheetId="5">#REF!</definedName>
    <definedName name="NQD">#REF!</definedName>
    <definedName name="NQQH" localSheetId="5">#REF!</definedName>
    <definedName name="NQQH">#REF!</definedName>
    <definedName name="NSNN" localSheetId="5">#REF!</definedName>
    <definedName name="NSNN">#REF!</definedName>
    <definedName name="PC" localSheetId="5">#REF!</definedName>
    <definedName name="PC">#REF!</definedName>
    <definedName name="PK" localSheetId="5">#REF!</definedName>
    <definedName name="PK">#REF!</definedName>
    <definedName name="_xlnm.Print_Area">#REF!</definedName>
    <definedName name="PRINT_AREA_MI" localSheetId="5">#REF!</definedName>
    <definedName name="PRINT_AREA_MI">#REF!</definedName>
    <definedName name="_xlnm.Print_Titles" localSheetId="1">'Biểu 02'!$5:$6</definedName>
    <definedName name="_xlnm.Print_Titles" localSheetId="2">'Biểu 03'!$5:$6</definedName>
    <definedName name="_xlnm.Print_Titles">#REF!</definedName>
    <definedName name="PRINT_TITLES_MI" localSheetId="5">#REF!</definedName>
    <definedName name="PRINT_TITLES_MI">#REF!</definedName>
    <definedName name="PRINTA" localSheetId="5">#REF!</definedName>
    <definedName name="PRINTA">#REF!</definedName>
    <definedName name="PRINTB" localSheetId="5">#REF!</definedName>
    <definedName name="PRINTB">#REF!</definedName>
    <definedName name="PRINTC" localSheetId="5">#REF!</definedName>
    <definedName name="PRINTC">#REF!</definedName>
    <definedName name="PROPOSAL" localSheetId="5">#REF!</definedName>
    <definedName name="PROPOSAL">#REF!</definedName>
    <definedName name="Phan_cap" localSheetId="5">#REF!</definedName>
    <definedName name="Phan_cap">#REF!</definedName>
    <definedName name="Phi_le_phi" localSheetId="5">#REF!</definedName>
    <definedName name="Phi_le_phi">#REF!</definedName>
    <definedName name="SORT" localSheetId="5">#REF!</definedName>
    <definedName name="SORT">#REF!</definedName>
    <definedName name="SPEC" localSheetId="5">#REF!</definedName>
    <definedName name="SPEC">#REF!</definedName>
    <definedName name="SPECSUMMARY" localSheetId="5">#REF!</definedName>
    <definedName name="SPECSUMMARY">#REF!</definedName>
    <definedName name="start" localSheetId="5">#REF!</definedName>
    <definedName name="start">#REF!</definedName>
    <definedName name="Start_1" localSheetId="5">#REF!</definedName>
    <definedName name="Start_1">#REF!</definedName>
    <definedName name="Start_10" localSheetId="5">#REF!</definedName>
    <definedName name="Start_10">#REF!</definedName>
    <definedName name="Start_11" localSheetId="5">#REF!</definedName>
    <definedName name="Start_11">#REF!</definedName>
    <definedName name="Start_12" localSheetId="5">#REF!</definedName>
    <definedName name="Start_12">#REF!</definedName>
    <definedName name="Start_13" localSheetId="5">#REF!</definedName>
    <definedName name="Start_13">#REF!</definedName>
    <definedName name="Start_2" localSheetId="5">#REF!</definedName>
    <definedName name="Start_2">#REF!</definedName>
    <definedName name="Start_3" localSheetId="5">#REF!</definedName>
    <definedName name="Start_3">#REF!</definedName>
    <definedName name="Start_4" localSheetId="5">#REF!</definedName>
    <definedName name="Start_4">#REF!</definedName>
    <definedName name="Start_5" localSheetId="5">#REF!</definedName>
    <definedName name="Start_5">#REF!</definedName>
    <definedName name="Start_6" localSheetId="5">#REF!</definedName>
    <definedName name="Start_6">#REF!</definedName>
    <definedName name="Start_7" localSheetId="5">#REF!</definedName>
    <definedName name="Start_7">#REF!</definedName>
    <definedName name="Start_8" localSheetId="5">#REF!</definedName>
    <definedName name="Start_8">#REF!</definedName>
    <definedName name="Start_9" localSheetId="5">#REF!</definedName>
    <definedName name="Start_9">#REF!</definedName>
    <definedName name="SUMMARY" localSheetId="5">#REF!</definedName>
    <definedName name="SUMMARY">#REF!</definedName>
    <definedName name="T" localSheetId="5">#REF!</definedName>
    <definedName name="T">#REF!</definedName>
    <definedName name="TW" localSheetId="5">#REF!</definedName>
    <definedName name="TW">#REF!</definedName>
    <definedName name="VARIINST" localSheetId="5">#REF!</definedName>
    <definedName name="VARIINST">#REF!</definedName>
    <definedName name="VARIPURC" localSheetId="5">#REF!</definedName>
    <definedName name="VARIPURC">#REF!</definedName>
    <definedName name="W" localSheetId="5">#REF!</definedName>
    <definedName name="W">#REF!</definedName>
    <definedName name="X" localSheetId="5">#REF!</definedName>
    <definedName name="X">#REF!</definedName>
    <definedName name="Z" localSheetId="5">#REF!</definedName>
    <definedName name="Z">#REF!</definedName>
    <definedName name="ZYX" localSheetId="5">#REF!</definedName>
    <definedName name="ZYX">#REF!</definedName>
    <definedName name="ZZZ" localSheetId="5">#REF!</definedName>
    <definedName name="ZZZ">#REF!</definedName>
  </definedNames>
  <calcPr calcId="191029"/>
</workbook>
</file>

<file path=xl/calcChain.xml><?xml version="1.0" encoding="utf-8"?>
<calcChain xmlns="http://schemas.openxmlformats.org/spreadsheetml/2006/main">
  <c r="A3" i="63" l="1"/>
  <c r="E61" i="45"/>
  <c r="D8" i="64" l="1"/>
  <c r="E8" i="64"/>
  <c r="E14" i="46"/>
  <c r="C14" i="46"/>
  <c r="D10" i="46"/>
  <c r="E10" i="46"/>
  <c r="C10" i="46"/>
  <c r="I52" i="45" l="1"/>
  <c r="I50" i="45" s="1"/>
  <c r="I33" i="45"/>
  <c r="I31" i="45" s="1"/>
  <c r="E19" i="66" l="1"/>
  <c r="E16" i="66"/>
  <c r="E26" i="66" l="1"/>
  <c r="F25" i="66"/>
  <c r="F25" i="46"/>
  <c r="H44" i="66" l="1"/>
  <c r="I44" i="66" s="1"/>
  <c r="J44" i="66" s="1"/>
  <c r="F44" i="66"/>
  <c r="E42" i="66"/>
  <c r="D42" i="66"/>
  <c r="D41" i="66" s="1"/>
  <c r="C42" i="66"/>
  <c r="C41" i="66"/>
  <c r="F27" i="66"/>
  <c r="D27" i="66"/>
  <c r="H27" i="66" s="1"/>
  <c r="I27" i="66" s="1"/>
  <c r="J27" i="66" s="1"/>
  <c r="H26" i="66"/>
  <c r="I26" i="66" s="1"/>
  <c r="F26" i="66"/>
  <c r="H25" i="66"/>
  <c r="I25" i="66" s="1"/>
  <c r="J25" i="66" s="1"/>
  <c r="H24" i="66"/>
  <c r="I24" i="66" s="1"/>
  <c r="J24" i="66" s="1"/>
  <c r="F24" i="66"/>
  <c r="H23" i="66"/>
  <c r="I23" i="66" s="1"/>
  <c r="J23" i="66" s="1"/>
  <c r="F23" i="66"/>
  <c r="H22" i="66"/>
  <c r="I22" i="66" s="1"/>
  <c r="J22" i="66" s="1"/>
  <c r="F22" i="66"/>
  <c r="H21" i="66"/>
  <c r="I21" i="66" s="1"/>
  <c r="J21" i="66" s="1"/>
  <c r="H20" i="66"/>
  <c r="I20" i="66" s="1"/>
  <c r="J20" i="66" s="1"/>
  <c r="F20" i="66"/>
  <c r="H19" i="66"/>
  <c r="I19" i="66" s="1"/>
  <c r="F19" i="66"/>
  <c r="J19" i="66"/>
  <c r="H18" i="66"/>
  <c r="I18" i="66" s="1"/>
  <c r="J18" i="66" s="1"/>
  <c r="F18" i="66"/>
  <c r="H17" i="66"/>
  <c r="I17" i="66" s="1"/>
  <c r="J17" i="66" s="1"/>
  <c r="F17" i="66"/>
  <c r="H16" i="66"/>
  <c r="I16" i="66" s="1"/>
  <c r="F16" i="66"/>
  <c r="E14" i="66"/>
  <c r="C14" i="66"/>
  <c r="H12" i="66"/>
  <c r="F12" i="66"/>
  <c r="E10" i="66"/>
  <c r="D10" i="66"/>
  <c r="C10" i="66"/>
  <c r="A3" i="66"/>
  <c r="F19" i="46"/>
  <c r="F16" i="46"/>
  <c r="F12" i="46"/>
  <c r="F17" i="46"/>
  <c r="F18" i="46"/>
  <c r="F20" i="46"/>
  <c r="F22" i="46"/>
  <c r="F23" i="46"/>
  <c r="F24" i="46"/>
  <c r="F27" i="46"/>
  <c r="F44" i="46"/>
  <c r="F42" i="66" l="1"/>
  <c r="F10" i="66"/>
  <c r="E9" i="66"/>
  <c r="F14" i="66"/>
  <c r="D14" i="66"/>
  <c r="D9" i="66" s="1"/>
  <c r="D8" i="66" s="1"/>
  <c r="E41" i="66"/>
  <c r="F41" i="66" s="1"/>
  <c r="C9" i="66"/>
  <c r="C8" i="66"/>
  <c r="J16" i="66"/>
  <c r="J26" i="66"/>
  <c r="F26" i="46"/>
  <c r="F9" i="66" l="1"/>
  <c r="H14" i="66"/>
  <c r="E8" i="66"/>
  <c r="F8" i="66" l="1"/>
  <c r="I8" i="66"/>
  <c r="F22" i="45"/>
  <c r="F23" i="45"/>
  <c r="F24" i="45"/>
  <c r="F25" i="45"/>
  <c r="F26" i="45"/>
  <c r="F30" i="45"/>
  <c r="F31" i="45"/>
  <c r="F32" i="45"/>
  <c r="F33" i="45"/>
  <c r="F35" i="45"/>
  <c r="F45" i="45"/>
  <c r="F49" i="45"/>
  <c r="F51" i="45"/>
  <c r="F52" i="45"/>
  <c r="F54" i="45"/>
  <c r="F64" i="45"/>
  <c r="E50" i="45"/>
  <c r="F50" i="45" s="1"/>
  <c r="E43" i="45"/>
  <c r="F43" i="45" s="1"/>
  <c r="E42" i="45"/>
  <c r="F42" i="45" s="1"/>
  <c r="E40" i="45"/>
  <c r="F40" i="45" s="1"/>
  <c r="E14" i="45"/>
  <c r="E41" i="45" l="1"/>
  <c r="D27" i="46"/>
  <c r="D14" i="46" s="1"/>
  <c r="D9" i="46" s="1"/>
  <c r="D42" i="46"/>
  <c r="D41" i="46" s="1"/>
  <c r="E42" i="46"/>
  <c r="E9" i="46"/>
  <c r="D50" i="45"/>
  <c r="D45" i="45"/>
  <c r="D41" i="45"/>
  <c r="D39" i="45" s="1"/>
  <c r="D33" i="45"/>
  <c r="D32" i="45" s="1"/>
  <c r="D14" i="45"/>
  <c r="D61" i="45"/>
  <c r="D21" i="45"/>
  <c r="E21" i="45"/>
  <c r="C42" i="46"/>
  <c r="C41" i="46" s="1"/>
  <c r="C9" i="46"/>
  <c r="C8" i="46" s="1"/>
  <c r="C61" i="45"/>
  <c r="C21" i="45"/>
  <c r="D9" i="45" l="1"/>
  <c r="C9" i="45"/>
  <c r="C8" i="45" s="1"/>
  <c r="D8" i="46"/>
  <c r="F61" i="45"/>
  <c r="D8" i="45"/>
  <c r="F21" i="45"/>
  <c r="E39" i="45"/>
  <c r="F39" i="45" s="1"/>
  <c r="F41" i="45"/>
  <c r="E41" i="46"/>
  <c r="F41" i="46" s="1"/>
  <c r="F42" i="46"/>
  <c r="F9" i="46"/>
  <c r="F10" i="46"/>
  <c r="F14" i="46"/>
  <c r="E9" i="45" l="1"/>
  <c r="E8" i="45" s="1"/>
  <c r="E8" i="46"/>
  <c r="F8" i="46" s="1"/>
  <c r="A3" i="46" l="1"/>
  <c r="D17" i="65"/>
  <c r="E17" i="65"/>
  <c r="E9" i="65" s="1"/>
  <c r="C17" i="65"/>
  <c r="D9" i="65"/>
  <c r="C9" i="65"/>
  <c r="C9" i="64"/>
  <c r="C10" i="64"/>
  <c r="C11" i="64"/>
  <c r="C12" i="64"/>
  <c r="D8" i="63"/>
  <c r="E8" i="63" s="1"/>
  <c r="F8" i="63"/>
  <c r="G8" i="63"/>
  <c r="H8" i="63"/>
  <c r="I8" i="63"/>
  <c r="J8" i="63"/>
  <c r="K8" i="63"/>
  <c r="C8" i="64" l="1"/>
  <c r="F8" i="45"/>
  <c r="F9" i="45"/>
  <c r="A3" i="65"/>
  <c r="A3" i="64"/>
  <c r="A14" i="45"/>
  <c r="A18" i="45" s="1"/>
  <c r="A21" i="45" s="1"/>
  <c r="A26" i="45" s="1"/>
  <c r="A27" i="45" s="1"/>
  <c r="A30" i="45" s="1"/>
  <c r="A31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 TINH DAT HONG</author>
  </authors>
  <commentList>
    <comment ref="J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Tỉnh</t>
        </r>
      </text>
    </comment>
    <comment ref="K3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Xã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 TINH DAT HONG</author>
  </authors>
  <commentList>
    <comment ref="E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1 tỷ diến tập chưa chi  - dự kiến T7</t>
        </r>
      </text>
    </comment>
    <comment ref="E2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=&gt; chi dc cuộc thi sáng tạo thanh thiếu niên 
 =&gt; mua sắm tập trung tỉnh chưa có kết quả trúng đấu giá</t>
        </r>
      </text>
    </comment>
    <comment ref="E2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các nội dung chưa chi: đất lúa 855-396=459; thủy lợi phí 936; SC điện chăm sóc cây xanh 700; quy hoạch chung 1.000; 10% thu đất 476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 TINH DAT HONG</author>
  </authors>
  <commentList>
    <comment ref="E1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1 tỷ diến tập chưa chi  - dự kiến T7</t>
        </r>
      </text>
    </comment>
    <comment ref="E2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=&gt; chi dc cuộc thi sáng tạo thanh thiếu niên 
 =&gt; mua sắm tập trung tỉnh chưa có kết quả trúng đấu giá</t>
        </r>
      </text>
    </comment>
    <comment ref="E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các nội dung chưa chi: đất lúa 855-396=459; thủy lợi phí 936; SC điện chăm sóc cây xanh 700; quy hoạch chung 1.000; 10% thu đất 476</t>
        </r>
      </text>
    </comment>
  </commentList>
</comments>
</file>

<file path=xl/sharedStrings.xml><?xml version="1.0" encoding="utf-8"?>
<sst xmlns="http://schemas.openxmlformats.org/spreadsheetml/2006/main" count="333" uniqueCount="180">
  <si>
    <t>Nội dung</t>
  </si>
  <si>
    <t>Tổng số</t>
  </si>
  <si>
    <t>I</t>
  </si>
  <si>
    <t>II</t>
  </si>
  <si>
    <t>A</t>
  </si>
  <si>
    <t>B</t>
  </si>
  <si>
    <t>III</t>
  </si>
  <si>
    <t>IV</t>
  </si>
  <si>
    <t>Đơn vị: Triệu đồng</t>
  </si>
  <si>
    <t>C</t>
  </si>
  <si>
    <t>Trong đó</t>
  </si>
  <si>
    <t>Trong đó:</t>
  </si>
  <si>
    <t>Dự toán</t>
  </si>
  <si>
    <t>Đơn vị tính: Triệu đồng</t>
  </si>
  <si>
    <t xml:space="preserve"> STT</t>
  </si>
  <si>
    <t>Ước thực hiện</t>
  </si>
  <si>
    <t>4=3/1</t>
  </si>
  <si>
    <t>Thu nội địa</t>
  </si>
  <si>
    <t>Thu viện trợ</t>
  </si>
  <si>
    <t>Chi đầu tư phát triển</t>
  </si>
  <si>
    <t>Chi thường xuyên</t>
  </si>
  <si>
    <t>Chi cải cách tiền lương, tinh giản biên chế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</si>
  <si>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</si>
  <si>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</si>
  <si>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</si>
  <si>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</si>
  <si>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Thu khác ngân sách</t>
  </si>
  <si>
    <t>TỔNG CHI NSĐP</t>
  </si>
  <si>
    <t>TỔNG THU NSNN TRÊN ĐỊA BÀN</t>
  </si>
  <si>
    <t>THU NSĐP ĐƯỢC HƯỞNG THEO PHÂN CẤP</t>
  </si>
  <si>
    <t>Các khoản thu NSĐP hưởng 100%</t>
  </si>
  <si>
    <t>Thuế GTGT (phần NSĐP hưởng 30%)</t>
  </si>
  <si>
    <t>Từ các khoản thu phân chia giữa NSTW và NSĐP</t>
  </si>
  <si>
    <t>Hoàn các khoản thu khác</t>
  </si>
  <si>
    <t>Thuế TTĐB</t>
  </si>
  <si>
    <t xml:space="preserve">Thuế GTGT </t>
  </si>
  <si>
    <t>6=4-5</t>
  </si>
  <si>
    <t>3=1-2</t>
  </si>
  <si>
    <t>Còn lại</t>
  </si>
  <si>
    <t>Lũy kế đã sử dụng</t>
  </si>
  <si>
    <t>Dự toán HĐND quyết định</t>
  </si>
  <si>
    <t>Thực hiện một số chính sách an sinh xã hội</t>
  </si>
  <si>
    <t>Chi đầu tư một số dự án quan trọng</t>
  </si>
  <si>
    <t>Bổ sung nguồn thực hiện chính sách tiền lương</t>
  </si>
  <si>
    <t>1=2+3</t>
  </si>
  <si>
    <t>Dự toán chi còn lại</t>
  </si>
  <si>
    <t>Số tăng thu so với dự toán</t>
  </si>
  <si>
    <t>Số NSTW bổ sung</t>
  </si>
  <si>
    <t>Số đã phân bổ</t>
  </si>
  <si>
    <t>9=7-8</t>
  </si>
  <si>
    <t>Dự phòng ngân sách trung ương bổ sung có mục tiêu cho địa phương</t>
  </si>
  <si>
    <t>KẾT QUẢ PHÂN BỔ SỬ DỤNG SỐ TĂNG THU SO VỚI DỰ TOÁN, DỰ TOÁN CHI CÒN LẠI</t>
  </si>
  <si>
    <t>Mẫu biểu số 01</t>
  </si>
  <si>
    <t>BÁO CÁO TÌNH HÌNH THỰC HIỆN THU NSNN 6 THÁNG ĐẦU NĂM 2026</t>
  </si>
  <si>
    <t>Thu ủng hộ, đóng góp</t>
  </si>
  <si>
    <t>Thực hiện 5 tháng</t>
  </si>
  <si>
    <t>Ước thực hiện 6 tháng</t>
  </si>
  <si>
    <t>Tỷ lệ (%) UTH/DT</t>
  </si>
  <si>
    <t>Thu từ khu vực DNNN do trung ương quản lý</t>
  </si>
  <si>
    <t>Thuế giá trị gia tăng</t>
  </si>
  <si>
    <t>Thuế thu nhập doanh nghiệp</t>
  </si>
  <si>
    <t>Thuế tài nguyên</t>
  </si>
  <si>
    <t>Thu từ khu vực DNNN do địa phương quản lý</t>
  </si>
  <si>
    <t>Thuế tiêu thụ đặc biệt hàng hóa, dịch vụ trong nước</t>
  </si>
  <si>
    <t>Thu từ hàng hóa nhập khẩu</t>
  </si>
  <si>
    <t>Thu từ hàng hóa sản xuất trong nước</t>
  </si>
  <si>
    <t>Lệ phí trước bạ</t>
  </si>
  <si>
    <t xml:space="preserve">Phí, lệ phí </t>
  </si>
  <si>
    <t>Bao gồm: - Phí, lệ phí trung ương</t>
  </si>
  <si>
    <t xml:space="preserve">                 - Phí, lệ phí địa phương</t>
  </si>
  <si>
    <t>Trong đó: + Phí bảo vệ môi trường đối với nước thải</t>
  </si>
  <si>
    <t>Thuế sử dụng đất phi nông nghiệp</t>
  </si>
  <si>
    <t>Tiền cho thuê mặt đất, mặt nước</t>
  </si>
  <si>
    <t xml:space="preserve"> Trong đó:    - Trung ương hưởng (15%)</t>
  </si>
  <si>
    <t>Tiền sử dụng đất</t>
  </si>
  <si>
    <t>Tiền cho thuê và tiền bán nhà ở thuộc sở hữu nhà nước</t>
  </si>
  <si>
    <t>Thu tiền cấp quyền khai thác khoáng sản, tài nguyên nước</t>
  </si>
  <si>
    <t xml:space="preserve"> - Trung ương cấp phép</t>
  </si>
  <si>
    <t xml:space="preserve"> Trong đó: + Trung ương hưởng (70%)</t>
  </si>
  <si>
    <t xml:space="preserve">                  + Địa phương hưởng (30%)</t>
  </si>
  <si>
    <t xml:space="preserve"> - Địa phương cấp phép</t>
  </si>
  <si>
    <t xml:space="preserve"> - Thu khác ngân sách trung ương</t>
  </si>
  <si>
    <t xml:space="preserve"> - Thu khác ngân sách địa phương</t>
  </si>
  <si>
    <t xml:space="preserve">    + Trong đó: Thu tiền bảo vệ và phát triển đất trồng lúa</t>
  </si>
  <si>
    <t>Thu hoa lợi công sản, quỹ đất công ích, … tại xã</t>
  </si>
  <si>
    <t>Mẫu biểu số 02</t>
  </si>
  <si>
    <t>CHI CÂN ĐỐI NGÂN SÁCH ĐỊA PHƯƠNG</t>
  </si>
  <si>
    <t>Chi đầu tư xây dựng cơ bản</t>
  </si>
  <si>
    <t>Chi đầu tư từ nguồn thu tiền sử dụng đất</t>
  </si>
  <si>
    <t>Chi đầu tư từ nguồn ủng hộ, đóng góp</t>
  </si>
  <si>
    <t>Dự phòng ngân sách</t>
  </si>
  <si>
    <t>CHI CÁC CHƯƠNG TRÌNH MỤC TIÊU</t>
  </si>
  <si>
    <t>Chi bổ sung vốn sự nghiệp thực hiện các chế độ chính sách, nhiệm vụ</t>
  </si>
  <si>
    <t>Bổ sung kinh phí thực hiện nhiệm vụ đảm bảo trật tự ATGT</t>
  </si>
  <si>
    <t>Kinh phí thực hiện chính sách, chế độ ưu đãi người có công với CM</t>
  </si>
  <si>
    <t>CHI THỰC HIỆN CÁC CHƯƠNG TRÌNH MTQG</t>
  </si>
  <si>
    <t>Chương trình MTQG phát triển KTXH vùng đồng bào DTTS&amp;MN</t>
  </si>
  <si>
    <t>Chi đầu tư</t>
  </si>
  <si>
    <t>Chương trình MTQG giảm nghèo bền vững</t>
  </si>
  <si>
    <t>Chương trình MTQG xây dựng nông thôn mới</t>
  </si>
  <si>
    <t>TÌNH HÌNH SỬ DỤNG DỰ PHÒNG NGÂN SÁCH ĐỊA PHƯƠNG,
 DỰ PHÒNG NGÂN SÁCH TRUNG ƯƠNG BỔ SUNG CÓ MỤC TIÊU CHO ĐỊA PHƯƠNG</t>
  </si>
  <si>
    <t>Mẫu biểu số 03</t>
  </si>
  <si>
    <t>Dự phòng ngân sách xã, phường</t>
  </si>
  <si>
    <t>Dự phòng ngân sách tỉnh</t>
  </si>
  <si>
    <t>Số dự phòng NST bổ sung</t>
  </si>
  <si>
    <t>Mẫu biểu số 04</t>
  </si>
  <si>
    <t>Bổ sung tăng dự phòng ngân sách</t>
  </si>
  <si>
    <t>ĐƠN VỊ ……………</t>
  </si>
  <si>
    <t>TỔNG CHI NSNN</t>
  </si>
  <si>
    <t>THU PHÍ, LỆ PHÍ</t>
  </si>
  <si>
    <t>Tổng thu</t>
  </si>
  <si>
    <t>Chi tiết theo từng khoản thu</t>
  </si>
  <si>
    <t>Thu phí được để lại đơn vị</t>
  </si>
  <si>
    <t>Số phí, lệ phí nộp NSNN</t>
  </si>
  <si>
    <t>DỰ TOÁN CHI NSNN</t>
  </si>
  <si>
    <t>Chi quản lý hành chính</t>
  </si>
  <si>
    <t>Chi quốc phòng</t>
  </si>
  <si>
    <t>Chi an ninh và trật tự, an toàn xã hội</t>
  </si>
  <si>
    <t>Chi sự nghiệp giáo dục, đào tạo và dạy nghề</t>
  </si>
  <si>
    <t>Chi sự nghiệp khoa học và công nghệ, đổi mới sáng tạo và chuyển đổi số</t>
  </si>
  <si>
    <t>Chi sự nghiệp y tế, dân số và gia đình</t>
  </si>
  <si>
    <t>Chi sự nghiệp văn hóa, thông tin</t>
  </si>
  <si>
    <t>Chi sự nghiệp phát thanh, truyền hình, thông tấn</t>
  </si>
  <si>
    <t>Chi sự nghiệp thể dục, thể thao</t>
  </si>
  <si>
    <t>Chi sự nghiệp bảo vệ môi trường</t>
  </si>
  <si>
    <t>Chi các hoạt động kinh tế</t>
  </si>
  <si>
    <t>Chi bảo đảm xã hội</t>
  </si>
  <si>
    <t>Chi thường xuyên khác...</t>
  </si>
  <si>
    <t>Chi các cơ quan quản lý nhà nước, đảng, đoàn thể</t>
  </si>
  <si>
    <t>Chi giáo dục, đào tạo và dạy nghề</t>
  </si>
  <si>
    <t>Chi sự nghiệp khoa học, công nghệ, đổi mới sáng tạo và chuyển đổi số</t>
  </si>
  <si>
    <t>Chi y tế, dân số và gia đình</t>
  </si>
  <si>
    <t>Chi văn hóa thông tin</t>
  </si>
  <si>
    <t>Chi phát thanh, truyền hình, thông tấn</t>
  </si>
  <si>
    <t>Chi thể dục, thể thao</t>
  </si>
  <si>
    <t>Chi bảo vệ môi trường</t>
  </si>
  <si>
    <t>Chi đầu tư phát triển khác theo quy định của pháp luật</t>
  </si>
  <si>
    <t>Mẫu biểu số 05</t>
  </si>
  <si>
    <t>Chi bổ sung có mục tiêu (vốn đầu tư phát triển)</t>
  </si>
  <si>
    <t>Đầu tư các dự án từ nguồn vốn nước ngoài</t>
  </si>
  <si>
    <t>Đầu tư các dự án từ nguồn vốn trong nước</t>
  </si>
  <si>
    <t xml:space="preserve">Chi sự nghiệp từ nguồn vốn nước ngoài </t>
  </si>
  <si>
    <t>Kinh phí quản lý, bảo trì đường bộ</t>
  </si>
  <si>
    <t>Chi các Chương trình mục tiêu, nhiệm vụ</t>
  </si>
  <si>
    <t>Chi Chương trình Mục tiêu quốc gia</t>
  </si>
  <si>
    <t>Chi Cải cách tiền lương, tinh giản biên chế</t>
  </si>
  <si>
    <t>Chi Đầu tư phát triển</t>
  </si>
  <si>
    <t>V</t>
  </si>
  <si>
    <t>5.1</t>
  </si>
  <si>
    <t>5.2</t>
  </si>
  <si>
    <t>Chương trình MTQG phát triển KTXH vùng đồng bào DTTS &amp;MN</t>
  </si>
  <si>
    <t>- Vốn đầu tư</t>
  </si>
  <si>
    <t>- Vốn sự nghiệp</t>
  </si>
  <si>
    <t>Chương trình MTQG Giảm nghèo bền vững</t>
  </si>
  <si>
    <t>Chương trình MTQG xây dựng Nông thôn mới</t>
  </si>
  <si>
    <t>.....</t>
  </si>
  <si>
    <t>......................................</t>
  </si>
  <si>
    <t>Tỷ lệ UTH/DT (%)</t>
  </si>
  <si>
    <t>BÁO CÁO TÌNH HÌNH THỰC HIỆN NHIỆM VỤ CHI NGÂN SÁCH 6 THÁNG ĐẦU NĂM 2026</t>
  </si>
  <si>
    <t>THỰC HIỆN DỰ TOÁN THU, CHI NSNN 6 THÁNG ĐẦU NĂM 2026</t>
  </si>
  <si>
    <t xml:space="preserve">                      - Địa phương hưởng (85%)</t>
  </si>
  <si>
    <t xml:space="preserve">                      -  Địa phương hưởng (85%)</t>
  </si>
  <si>
    <t xml:space="preserve">                        + Ngân sách tỉnh hưởng (20%)</t>
  </si>
  <si>
    <t xml:space="preserve">                        + Ngân sách xã, phường hưởng (80%)</t>
  </si>
  <si>
    <t>4252 - Phạt vi phạm hành chính trong lĩnh vực giao thông: 139,25 trđ</t>
  </si>
  <si>
    <t>2827 - Lệ phí quản lý phương tiện giao thông: 117 trđ</t>
  </si>
  <si>
    <t>Tỉnh</t>
  </si>
  <si>
    <t>Xã</t>
  </si>
  <si>
    <t xml:space="preserve"> =&gt; 2716 - phí chứng thực: 66 trđ</t>
  </si>
  <si>
    <t>2863</t>
  </si>
  <si>
    <t>2864</t>
  </si>
  <si>
    <t xml:space="preserve"> =&gt; 2862 -&gt; 2864 - Lệ phí môn bài: 119 trđ</t>
  </si>
  <si>
    <t xml:space="preserve"> =&gt; 4902 - thu hồi các khoản chi năm trước: 7 trđ</t>
  </si>
  <si>
    <t xml:space="preserve"> Số TT</t>
  </si>
  <si>
    <t>Dự toán năm 2026</t>
  </si>
  <si>
    <t xml:space="preserve"> HOÀN THUẾ GTGT, THUẾ TTĐB VÀ CÁC KHOẢN THU KHÁC</t>
  </si>
  <si>
    <t>TỔNG CHI NGÂN SÁCH ĐỊA PHƯƠNG (A+B+C)</t>
  </si>
  <si>
    <t>* Ghi chú: Không bao gồm tăng thu tiền sử dụng đất.</t>
  </si>
  <si>
    <t>(Kèm theo Báo cáo số         /BC-UBND ngày       /6/2026 của UBND xã Tuần Giáo)</t>
  </si>
  <si>
    <t>Thực hiện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</si>
</sst>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-* #,##0.00\ _₫_-;\-* #,##0.00\ _₫_-;_-* &quot;-&quot;??\ _₫_-;_-@_-"/>
    <numFmt numFmtId="165" formatCode="&quot;$&quot;#,##0_);[Red]\(&quot;$&quot;#,##0\)"/>
    <numFmt numFmtId="166" formatCode="_(* #,##0.00_);_(* \(#,##0.00\);_(* &quot;-&quot;??_);_(@_)"/>
    <numFmt numFmtId="167" formatCode="#,##0\ ;[Red]\-\ #,##0\ ;\ &quot; &quot;\ ;"/>
    <numFmt numFmtId="168" formatCode="#,##0.0\ ;[Red]\-\ #,##0.0\ ;\ &quot; &quot;\ ;"/>
    <numFmt numFmtId="169" formatCode="###,###"/>
    <numFmt numFmtId="170" formatCode="&quot;\&quot;#,##0.00;[Red]&quot;\&quot;&quot;\&quot;&quot;\&quot;&quot;\&quot;&quot;\&quot;&quot;\&quot;\-#,##0.00"/>
    <numFmt numFmtId="171" formatCode="&quot;\&quot;#,##0;[Red]&quot;\&quot;&quot;\&quot;\-#,##0"/>
    <numFmt numFmtId="172" formatCode="\$#,##0\ ;\(\$#,##0\)"/>
    <numFmt numFmtId="173" formatCode="#,###;\-#,###;&quot;&quot;;_(@_)"/>
    <numFmt numFmtId="174" formatCode="#,##0\ &quot;DM&quot;;\-#,##0\ &quot;DM&quot;"/>
    <numFmt numFmtId="175" formatCode="0.000%"/>
    <numFmt numFmtId="176" formatCode="&quot;￥&quot;#,##0;&quot;￥&quot;\-#,##0"/>
    <numFmt numFmtId="177" formatCode="00.00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#,##0.000\ ;[Red]\-\ #,##0.000\ ;\ &quot; &quot;\ "/>
    <numFmt numFmtId="181" formatCode="0.0%"/>
    <numFmt numFmtId="182" formatCode="0.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63"/>
    </font>
    <font>
      <sz val="10"/>
      <name val="Arial"/>
      <family val="2"/>
    </font>
    <font>
      <sz val="14"/>
      <name val=".VnTime"/>
      <family val="2"/>
    </font>
    <font>
      <sz val="13"/>
      <name val="VnTime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0"/>
      <name val="VnTime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sz val="12"/>
      <name val=".VnArial Narrow"/>
      <family val="2"/>
    </font>
    <font>
      <b/>
      <u/>
      <sz val="13"/>
      <name val="VnTime"/>
    </font>
    <font>
      <b/>
      <sz val="12"/>
      <name val="Arial"/>
      <family val="2"/>
    </font>
    <font>
      <sz val="12"/>
      <name val="Arial"/>
      <family val="2"/>
    </font>
    <font>
      <sz val="10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9"/>
      <name val="Arial"/>
      <family val="2"/>
    </font>
    <font>
      <sz val="12"/>
      <name val="Courier"/>
      <family val="3"/>
    </font>
    <font>
      <b/>
      <u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  <charset val="163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9"/>
      <color indexed="81"/>
      <name val="Tahoma"/>
      <family val="2"/>
    </font>
    <font>
      <b/>
      <sz val="13"/>
      <name val="Times New Roman"/>
      <family val="1"/>
    </font>
    <font>
      <sz val="9"/>
      <color rgb="FF000000"/>
      <name val="Arial"/>
      <family val="2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9">
    <xf numFmtId="0" fontId="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0" fillId="0" borderId="0"/>
    <xf numFmtId="164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1" fillId="0" borderId="0"/>
    <xf numFmtId="170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3" fillId="0" borderId="0"/>
    <xf numFmtId="166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3" fontId="18" fillId="0" borderId="10" applyFont="0" applyFill="0" applyBorder="0" applyAlignment="0" applyProtection="0">
      <alignment horizontal="right"/>
    </xf>
    <xf numFmtId="0" fontId="19" fillId="0" borderId="11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ont="0" applyFill="0" applyAlignment="0"/>
    <xf numFmtId="0" fontId="16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0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9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7" fillId="0" borderId="0"/>
    <xf numFmtId="0" fontId="20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8" fillId="0" borderId="0"/>
    <xf numFmtId="0" fontId="33" fillId="0" borderId="0"/>
    <xf numFmtId="9" fontId="7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67" fontId="3" fillId="0" borderId="8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vertical="center"/>
    </xf>
    <xf numFmtId="167" fontId="2" fillId="0" borderId="8" xfId="0" applyNumberFormat="1" applyFont="1" applyBorder="1" applyAlignment="1">
      <alignment vertical="center"/>
    </xf>
    <xf numFmtId="168" fontId="2" fillId="0" borderId="8" xfId="0" applyNumberFormat="1" applyFont="1" applyBorder="1" applyAlignment="1">
      <alignment vertical="center"/>
    </xf>
    <xf numFmtId="0" fontId="34" fillId="0" borderId="8" xfId="67" applyFont="1" applyBorder="1" applyAlignment="1">
      <alignment horizontal="center" vertical="center" wrapText="1"/>
    </xf>
    <xf numFmtId="0" fontId="34" fillId="0" borderId="8" xfId="67" applyFont="1" applyBorder="1" applyAlignment="1">
      <alignment horizontal="justify" vertical="center" wrapText="1"/>
    </xf>
    <xf numFmtId="0" fontId="16" fillId="0" borderId="8" xfId="67" applyFont="1" applyBorder="1" applyAlignment="1">
      <alignment horizontal="center" vertical="center" wrapText="1"/>
    </xf>
    <xf numFmtId="0" fontId="16" fillId="0" borderId="8" xfId="67" applyFont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0" fillId="2" borderId="0" xfId="0" quotePrefix="1" applyFill="1"/>
    <xf numFmtId="0" fontId="16" fillId="0" borderId="14" xfId="67" applyFont="1" applyBorder="1" applyAlignment="1">
      <alignment horizontal="center" vertical="center" wrapText="1"/>
    </xf>
    <xf numFmtId="0" fontId="16" fillId="0" borderId="14" xfId="67" applyFont="1" applyBorder="1" applyAlignment="1">
      <alignment horizontal="justify" vertical="center" wrapText="1"/>
    </xf>
    <xf numFmtId="0" fontId="30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wrapText="1"/>
    </xf>
    <xf numFmtId="0" fontId="35" fillId="0" borderId="8" xfId="0" applyFont="1" applyBorder="1" applyAlignment="1">
      <alignment wrapText="1"/>
    </xf>
    <xf numFmtId="0" fontId="36" fillId="0" borderId="8" xfId="0" applyFont="1" applyBorder="1" applyAlignment="1">
      <alignment horizontal="center" wrapText="1"/>
    </xf>
    <xf numFmtId="0" fontId="37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/>
    </xf>
    <xf numFmtId="0" fontId="38" fillId="0" borderId="8" xfId="0" applyFont="1" applyBorder="1"/>
    <xf numFmtId="0" fontId="36" fillId="0" borderId="8" xfId="0" applyFont="1" applyBorder="1" applyAlignment="1">
      <alignment wrapText="1"/>
    </xf>
    <xf numFmtId="0" fontId="39" fillId="0" borderId="8" xfId="0" applyFont="1" applyBorder="1"/>
    <xf numFmtId="0" fontId="1" fillId="0" borderId="0" xfId="0" applyFont="1"/>
    <xf numFmtId="0" fontId="40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wrapText="1"/>
    </xf>
    <xf numFmtId="0" fontId="38" fillId="0" borderId="14" xfId="0" applyFont="1" applyBorder="1"/>
    <xf numFmtId="0" fontId="41" fillId="0" borderId="8" xfId="0" applyFont="1" applyBorder="1" applyAlignment="1">
      <alignment horizontal="center" wrapText="1"/>
    </xf>
    <xf numFmtId="0" fontId="41" fillId="0" borderId="8" xfId="0" applyFont="1" applyBorder="1" applyAlignment="1">
      <alignment wrapText="1"/>
    </xf>
    <xf numFmtId="0" fontId="42" fillId="0" borderId="14" xfId="0" applyFont="1" applyBorder="1"/>
    <xf numFmtId="0" fontId="43" fillId="0" borderId="0" xfId="0" applyFont="1"/>
    <xf numFmtId="0" fontId="0" fillId="0" borderId="8" xfId="0" applyBorder="1"/>
    <xf numFmtId="0" fontId="0" fillId="2" borderId="9" xfId="0" applyFill="1" applyBorder="1"/>
    <xf numFmtId="49" fontId="36" fillId="0" borderId="8" xfId="0" applyNumberFormat="1" applyFont="1" applyBorder="1" applyAlignment="1">
      <alignment wrapText="1"/>
    </xf>
    <xf numFmtId="167" fontId="44" fillId="0" borderId="8" xfId="0" applyNumberFormat="1" applyFont="1" applyBorder="1" applyAlignment="1">
      <alignment vertical="center"/>
    </xf>
    <xf numFmtId="168" fontId="44" fillId="0" borderId="8" xfId="0" applyNumberFormat="1" applyFont="1" applyBorder="1" applyAlignment="1">
      <alignment vertical="center"/>
    </xf>
    <xf numFmtId="0" fontId="0" fillId="0" borderId="14" xfId="0" applyBorder="1"/>
    <xf numFmtId="167" fontId="2" fillId="0" borderId="7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/>
    </xf>
    <xf numFmtId="181" fontId="3" fillId="0" borderId="8" xfId="68" applyNumberFormat="1" applyFont="1" applyFill="1" applyBorder="1" applyAlignment="1">
      <alignment horizontal="center" vertical="center"/>
    </xf>
    <xf numFmtId="181" fontId="2" fillId="0" borderId="8" xfId="68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3" fontId="3" fillId="0" borderId="7" xfId="9" applyNumberFormat="1" applyFont="1" applyBorder="1" applyAlignment="1">
      <alignment horizontal="center" vertical="center" wrapText="1"/>
    </xf>
    <xf numFmtId="3" fontId="3" fillId="0" borderId="8" xfId="67" applyNumberFormat="1" applyFont="1" applyBorder="1" applyAlignment="1">
      <alignment horizontal="center" vertical="center" wrapText="1"/>
    </xf>
    <xf numFmtId="3" fontId="3" fillId="0" borderId="8" xfId="67" applyNumberFormat="1" applyFont="1" applyBorder="1" applyAlignment="1">
      <alignment horizontal="justify" vertical="center" wrapText="1"/>
    </xf>
    <xf numFmtId="3" fontId="2" fillId="0" borderId="8" xfId="67" applyNumberFormat="1" applyFont="1" applyBorder="1" applyAlignment="1">
      <alignment horizontal="center" vertical="center" wrapText="1"/>
    </xf>
    <xf numFmtId="3" fontId="2" fillId="0" borderId="8" xfId="67" applyNumberFormat="1" applyFont="1" applyBorder="1" applyAlignment="1">
      <alignment horizontal="justify" vertical="center" wrapText="1"/>
    </xf>
    <xf numFmtId="3" fontId="4" fillId="0" borderId="8" xfId="67" applyNumberFormat="1" applyFont="1" applyBorder="1" applyAlignment="1">
      <alignment horizontal="center" vertical="center" wrapText="1"/>
    </xf>
    <xf numFmtId="3" fontId="4" fillId="0" borderId="8" xfId="67" applyNumberFormat="1" applyFont="1" applyBorder="1" applyAlignment="1">
      <alignment horizontal="justify" vertical="center" wrapText="1"/>
    </xf>
    <xf numFmtId="3" fontId="4" fillId="0" borderId="0" xfId="0" applyNumberFormat="1" applyFont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1" fillId="0" borderId="0" xfId="0" applyNumberFormat="1" applyFont="1"/>
    <xf numFmtId="0" fontId="49" fillId="0" borderId="0" xfId="0" applyFont="1"/>
    <xf numFmtId="182" fontId="31" fillId="0" borderId="0" xfId="0" applyNumberFormat="1" applyFont="1"/>
    <xf numFmtId="182" fontId="49" fillId="0" borderId="0" xfId="0" applyNumberFormat="1" applyFont="1"/>
    <xf numFmtId="0" fontId="36" fillId="0" borderId="1" xfId="0" applyFont="1" applyBorder="1" applyAlignment="1">
      <alignment horizontal="center" vertical="top" wrapText="1" readingOrder="1"/>
    </xf>
    <xf numFmtId="0" fontId="4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1" fontId="3" fillId="0" borderId="0" xfId="68" applyNumberFormat="1" applyFont="1" applyBorder="1" applyAlignment="1">
      <alignment horizontal="center" vertical="center"/>
    </xf>
    <xf numFmtId="181" fontId="2" fillId="0" borderId="0" xfId="68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181" fontId="3" fillId="0" borderId="1" xfId="68" applyNumberFormat="1" applyFont="1" applyBorder="1" applyAlignment="1">
      <alignment horizontal="center" vertical="center"/>
    </xf>
    <xf numFmtId="0" fontId="3" fillId="2" borderId="1" xfId="34" applyFont="1" applyFill="1" applyBorder="1" applyAlignment="1">
      <alignment horizontal="center" vertical="center" wrapText="1"/>
    </xf>
    <xf numFmtId="0" fontId="3" fillId="2" borderId="1" xfId="34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81" fontId="2" fillId="0" borderId="1" xfId="68" applyNumberFormat="1" applyFont="1" applyBorder="1" applyAlignment="1">
      <alignment horizontal="center" vertical="center"/>
    </xf>
    <xf numFmtId="0" fontId="2" fillId="2" borderId="1" xfId="34" applyFont="1" applyFill="1" applyBorder="1" applyAlignment="1">
      <alignment horizontal="center" vertical="center" wrapText="1"/>
    </xf>
    <xf numFmtId="0" fontId="2" fillId="2" borderId="1" xfId="34" applyFont="1" applyFill="1" applyBorder="1" applyAlignment="1">
      <alignment vertical="center" wrapText="1"/>
    </xf>
    <xf numFmtId="0" fontId="4" fillId="2" borderId="1" xfId="34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181" fontId="3" fillId="0" borderId="1" xfId="68" applyNumberFormat="1" applyFont="1" applyFill="1" applyBorder="1" applyAlignment="1">
      <alignment horizontal="center" vertical="center"/>
    </xf>
    <xf numFmtId="0" fontId="3" fillId="0" borderId="1" xfId="67" applyFont="1" applyBorder="1" applyAlignment="1">
      <alignment horizontal="center" vertical="center" wrapText="1"/>
    </xf>
    <xf numFmtId="0" fontId="3" fillId="0" borderId="1" xfId="67" applyFont="1" applyBorder="1" applyAlignment="1">
      <alignment horizontal="justify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>
      <alignment horizontal="justify" vertical="center" wrapText="1"/>
    </xf>
    <xf numFmtId="181" fontId="2" fillId="0" borderId="1" xfId="68" applyNumberFormat="1" applyFont="1" applyFill="1" applyBorder="1" applyAlignment="1">
      <alignment horizontal="center" vertical="center"/>
    </xf>
    <xf numFmtId="0" fontId="4" fillId="0" borderId="1" xfId="67" applyFont="1" applyBorder="1" applyAlignment="1">
      <alignment horizontal="center" vertical="center" wrapText="1"/>
    </xf>
    <xf numFmtId="0" fontId="4" fillId="0" borderId="1" xfId="67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center"/>
    </xf>
    <xf numFmtId="0" fontId="3" fillId="0" borderId="1" xfId="9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/>
    </xf>
    <xf numFmtId="0" fontId="2" fillId="0" borderId="1" xfId="9" applyFont="1" applyBorder="1" applyAlignment="1">
      <alignment horizontal="center" vertical="center" wrapText="1"/>
    </xf>
    <xf numFmtId="169" fontId="2" fillId="0" borderId="1" xfId="9" applyNumberFormat="1" applyFont="1" applyBorder="1" applyAlignment="1">
      <alignment vertical="center" wrapText="1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9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45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 wrapText="1"/>
    </xf>
    <xf numFmtId="3" fontId="4" fillId="0" borderId="1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69">
    <cellStyle name="??" xfId="10" xr:uid="{00000000-0005-0000-0000-000000000000}"/>
    <cellStyle name="?? [0.00]_PRODUCT DETAIL Q1" xfId="11" xr:uid="{00000000-0005-0000-0000-000001000000}"/>
    <cellStyle name="?? [0]" xfId="12" xr:uid="{00000000-0005-0000-0000-000002000000}"/>
    <cellStyle name="???? [0.00]_PRODUCT DETAIL Q1" xfId="13" xr:uid="{00000000-0005-0000-0000-000003000000}"/>
    <cellStyle name="????_PRODUCT DETAIL Q1" xfId="14" xr:uid="{00000000-0005-0000-0000-000004000000}"/>
    <cellStyle name="???_HOBONG" xfId="15" xr:uid="{00000000-0005-0000-0000-000005000000}"/>
    <cellStyle name="??_(????)??????" xfId="16" xr:uid="{00000000-0005-0000-0000-000006000000}"/>
    <cellStyle name="Comma 11 2 4" xfId="7" xr:uid="{00000000-0005-0000-0000-000007000000}"/>
    <cellStyle name="Comma 2" xfId="17" xr:uid="{00000000-0005-0000-0000-000008000000}"/>
    <cellStyle name="Comma 3" xfId="18" xr:uid="{00000000-0005-0000-0000-000009000000}"/>
    <cellStyle name="Comma 3 2 3" xfId="6" xr:uid="{00000000-0005-0000-0000-00000A000000}"/>
    <cellStyle name="Comma 4" xfId="19" xr:uid="{00000000-0005-0000-0000-00000B000000}"/>
    <cellStyle name="Comma 5" xfId="20" xr:uid="{00000000-0005-0000-0000-00000C000000}"/>
    <cellStyle name="Comma 6" xfId="21" xr:uid="{00000000-0005-0000-0000-00000D000000}"/>
    <cellStyle name="Comma 7" xfId="22" xr:uid="{00000000-0005-0000-0000-00000E000000}"/>
    <cellStyle name="Comma 8" xfId="23" xr:uid="{00000000-0005-0000-0000-00000F000000}"/>
    <cellStyle name="Comma0" xfId="24" xr:uid="{00000000-0005-0000-0000-000010000000}"/>
    <cellStyle name="Currency0" xfId="25" xr:uid="{00000000-0005-0000-0000-000011000000}"/>
    <cellStyle name="Date" xfId="26" xr:uid="{00000000-0005-0000-0000-000012000000}"/>
    <cellStyle name="Fixed" xfId="27" xr:uid="{00000000-0005-0000-0000-000013000000}"/>
    <cellStyle name="hai" xfId="28" xr:uid="{00000000-0005-0000-0000-000014000000}"/>
    <cellStyle name="Header1" xfId="29" xr:uid="{00000000-0005-0000-0000-000015000000}"/>
    <cellStyle name="Header2" xfId="30" xr:uid="{00000000-0005-0000-0000-000016000000}"/>
    <cellStyle name="n" xfId="31" xr:uid="{00000000-0005-0000-0000-000017000000}"/>
    <cellStyle name="Normal" xfId="0" builtinId="0"/>
    <cellStyle name="Normal 10" xfId="1" xr:uid="{00000000-0005-0000-0000-000019000000}"/>
    <cellStyle name="Normal 11" xfId="32" xr:uid="{00000000-0005-0000-0000-00001A000000}"/>
    <cellStyle name="Normal 12" xfId="33" xr:uid="{00000000-0005-0000-0000-00001B000000}"/>
    <cellStyle name="Normal 2" xfId="2" xr:uid="{00000000-0005-0000-0000-00001C000000}"/>
    <cellStyle name="Normal 2 2" xfId="34" xr:uid="{00000000-0005-0000-0000-00001D000000}"/>
    <cellStyle name="Normal 2 3" xfId="35" xr:uid="{00000000-0005-0000-0000-00001E000000}"/>
    <cellStyle name="Normal 2 3 3" xfId="8" xr:uid="{00000000-0005-0000-0000-00001F000000}"/>
    <cellStyle name="Normal 2 4" xfId="66" xr:uid="{00000000-0005-0000-0000-000020000000}"/>
    <cellStyle name="Normal 3" xfId="3" xr:uid="{00000000-0005-0000-0000-000021000000}"/>
    <cellStyle name="Normal 3 2" xfId="36" xr:uid="{00000000-0005-0000-0000-000022000000}"/>
    <cellStyle name="Normal 3 3" xfId="37" xr:uid="{00000000-0005-0000-0000-000023000000}"/>
    <cellStyle name="Normal 3_Du kien 2009" xfId="38" xr:uid="{00000000-0005-0000-0000-000024000000}"/>
    <cellStyle name="Normal 4" xfId="39" xr:uid="{00000000-0005-0000-0000-000025000000}"/>
    <cellStyle name="Normal 4 2" xfId="40" xr:uid="{00000000-0005-0000-0000-000026000000}"/>
    <cellStyle name="Normal 5" xfId="41" xr:uid="{00000000-0005-0000-0000-000027000000}"/>
    <cellStyle name="Normal 5 3" xfId="67" xr:uid="{00000000-0005-0000-0000-000028000000}"/>
    <cellStyle name="Normal 6" xfId="5" xr:uid="{00000000-0005-0000-0000-000029000000}"/>
    <cellStyle name="Normal 7" xfId="42" xr:uid="{00000000-0005-0000-0000-00002A000000}"/>
    <cellStyle name="Normal 8" xfId="43" xr:uid="{00000000-0005-0000-0000-00002B000000}"/>
    <cellStyle name="Normal 8 2" xfId="4" xr:uid="{00000000-0005-0000-0000-00002C000000}"/>
    <cellStyle name="Normal 9" xfId="44" xr:uid="{00000000-0005-0000-0000-00002D000000}"/>
    <cellStyle name="Normal_Chi NSTW NSDP 2002 - PL" xfId="9" xr:uid="{00000000-0005-0000-0000-00002E000000}"/>
    <cellStyle name="Percent" xfId="68" builtinId="5"/>
    <cellStyle name="Percent 2" xfId="45" xr:uid="{00000000-0005-0000-0000-000030000000}"/>
    <cellStyle name=" [0.00]_ Att. 1- Cover" xfId="46" xr:uid="{00000000-0005-0000-0000-000031000000}"/>
    <cellStyle name="_ Att. 1- Cover" xfId="47" xr:uid="{00000000-0005-0000-0000-000032000000}"/>
    <cellStyle name="?_ Att. 1- Cover" xfId="48" xr:uid="{00000000-0005-0000-0000-000033000000}"/>
    <cellStyle name="똿뗦먛귟 [0.00]_PRODUCT DETAIL Q1" xfId="49" xr:uid="{00000000-0005-0000-0000-000034000000}"/>
    <cellStyle name="똿뗦먛귟_PRODUCT DETAIL Q1" xfId="50" xr:uid="{00000000-0005-0000-0000-000035000000}"/>
    <cellStyle name="믅됞 [0.00]_PRODUCT DETAIL Q1" xfId="51" xr:uid="{00000000-0005-0000-0000-000036000000}"/>
    <cellStyle name="믅됞_PRODUCT DETAIL Q1" xfId="52" xr:uid="{00000000-0005-0000-0000-000037000000}"/>
    <cellStyle name="백분율_95" xfId="53" xr:uid="{00000000-0005-0000-0000-000038000000}"/>
    <cellStyle name="뷭?_BOOKSHIP" xfId="54" xr:uid="{00000000-0005-0000-0000-000039000000}"/>
    <cellStyle name="콤마 [0]_1202" xfId="55" xr:uid="{00000000-0005-0000-0000-00003A000000}"/>
    <cellStyle name="콤마_1202" xfId="56" xr:uid="{00000000-0005-0000-0000-00003B000000}"/>
    <cellStyle name="통화 [0]_1202" xfId="57" xr:uid="{00000000-0005-0000-0000-00003C000000}"/>
    <cellStyle name="통화_1202" xfId="58" xr:uid="{00000000-0005-0000-0000-00003D000000}"/>
    <cellStyle name="표준_(정보부문)월별인원계획" xfId="59" xr:uid="{00000000-0005-0000-0000-00003E000000}"/>
    <cellStyle name="一般_00Q3902REV.1" xfId="60" xr:uid="{00000000-0005-0000-0000-00003F000000}"/>
    <cellStyle name="千分位[0]_00Q3902REV.1" xfId="61" xr:uid="{00000000-0005-0000-0000-000040000000}"/>
    <cellStyle name="千分位_00Q3902REV.1" xfId="62" xr:uid="{00000000-0005-0000-0000-000041000000}"/>
    <cellStyle name="貨幣 [0]_00Q3902REV.1" xfId="63" xr:uid="{00000000-0005-0000-0000-000042000000}"/>
    <cellStyle name="貨幣[0]_BRE" xfId="64" xr:uid="{00000000-0005-0000-0000-000043000000}"/>
    <cellStyle name="貨幣_00Q3902REV.1" xfId="65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69"/>
  <sheetViews>
    <sheetView topLeftCell="A6" workbookViewId="0">
      <selection activeCell="C17" sqref="C17:E17"/>
    </sheetView>
  </sheetViews>
  <sheetFormatPr defaultRowHeight="14.5"/>
  <cols>
    <col min="1" max="1" width="6.453125" customWidth="1"/>
    <col min="2" max="2" width="66" customWidth="1"/>
    <col min="3" max="3" width="11" customWidth="1"/>
    <col min="4" max="4" width="8.1796875" customWidth="1"/>
    <col min="5" max="5" width="10.54296875" customWidth="1"/>
    <col min="6" max="6" width="11.81640625" customWidth="1"/>
  </cols>
  <sheetData>
    <row r="1" spans="1:6">
      <c r="A1" s="4" t="s">
        <v>107</v>
      </c>
      <c r="B1" s="4"/>
      <c r="C1" s="4"/>
      <c r="D1" s="4"/>
      <c r="E1" s="132" t="s">
        <v>52</v>
      </c>
      <c r="F1" s="132"/>
    </row>
    <row r="2" spans="1:6">
      <c r="A2" s="133" t="s">
        <v>159</v>
      </c>
      <c r="B2" s="133"/>
      <c r="C2" s="133"/>
      <c r="D2" s="133"/>
      <c r="E2" s="133"/>
      <c r="F2" s="133"/>
    </row>
    <row r="3" spans="1:6">
      <c r="A3" s="134" t="str">
        <f>'Biểu 02'!A3:F3</f>
        <v>(Kèm theo Báo cáo số         /BC-UBND ngày       /6/2026 của UBND xã Tuần Giáo)</v>
      </c>
      <c r="B3" s="134"/>
      <c r="C3" s="134"/>
      <c r="D3" s="134"/>
      <c r="E3" s="134"/>
      <c r="F3" s="134"/>
    </row>
    <row r="4" spans="1:6">
      <c r="A4" s="5"/>
      <c r="B4" s="6"/>
      <c r="C4" s="6"/>
      <c r="D4" s="6"/>
      <c r="E4" s="6"/>
      <c r="F4" s="6"/>
    </row>
    <row r="5" spans="1:6">
      <c r="A5" s="5"/>
      <c r="B5" s="6"/>
      <c r="C5" s="6"/>
      <c r="D5" s="6"/>
      <c r="E5" s="135" t="s">
        <v>8</v>
      </c>
      <c r="F5" s="135"/>
    </row>
    <row r="6" spans="1:6" ht="27" customHeight="1">
      <c r="A6" s="136" t="s">
        <v>14</v>
      </c>
      <c r="B6" s="136" t="s">
        <v>0</v>
      </c>
      <c r="C6" s="136" t="s">
        <v>12</v>
      </c>
      <c r="D6" s="138" t="s">
        <v>15</v>
      </c>
      <c r="E6" s="138"/>
      <c r="F6" s="136" t="s">
        <v>157</v>
      </c>
    </row>
    <row r="7" spans="1:6" ht="66.75" customHeight="1">
      <c r="A7" s="137"/>
      <c r="B7" s="137"/>
      <c r="C7" s="137"/>
      <c r="D7" s="24" t="s">
        <v>55</v>
      </c>
      <c r="E7" s="24" t="s">
        <v>56</v>
      </c>
      <c r="F7" s="137"/>
    </row>
    <row r="8" spans="1:6">
      <c r="A8" s="25" t="s">
        <v>4</v>
      </c>
      <c r="B8" s="25" t="s">
        <v>5</v>
      </c>
      <c r="C8" s="25">
        <v>1</v>
      </c>
      <c r="D8" s="25">
        <v>2</v>
      </c>
      <c r="E8" s="25">
        <v>3</v>
      </c>
      <c r="F8" s="25" t="s">
        <v>16</v>
      </c>
    </row>
    <row r="9" spans="1:6">
      <c r="A9" s="15"/>
      <c r="B9" s="30" t="s">
        <v>108</v>
      </c>
      <c r="C9" s="53">
        <f>C17</f>
        <v>0</v>
      </c>
      <c r="D9" s="53">
        <f t="shared" ref="D9:E9" si="0">D17</f>
        <v>0</v>
      </c>
      <c r="E9" s="53">
        <f t="shared" si="0"/>
        <v>0</v>
      </c>
      <c r="F9" s="15"/>
    </row>
    <row r="10" spans="1:6">
      <c r="A10" s="31" t="s">
        <v>4</v>
      </c>
      <c r="B10" s="32" t="s">
        <v>109</v>
      </c>
      <c r="C10" s="18"/>
      <c r="D10" s="18"/>
      <c r="E10" s="18"/>
      <c r="F10" s="19"/>
    </row>
    <row r="11" spans="1:6" s="46" customFormat="1">
      <c r="A11" s="43">
        <v>1</v>
      </c>
      <c r="B11" s="44" t="s">
        <v>110</v>
      </c>
      <c r="C11" s="50"/>
      <c r="D11" s="50"/>
      <c r="E11" s="50"/>
      <c r="F11" s="51"/>
    </row>
    <row r="12" spans="1:6">
      <c r="A12" s="33"/>
      <c r="B12" s="34" t="s">
        <v>111</v>
      </c>
      <c r="C12" s="18"/>
      <c r="D12" s="18"/>
      <c r="E12" s="18"/>
      <c r="F12" s="19"/>
    </row>
    <row r="13" spans="1:6">
      <c r="A13" s="31">
        <v>2</v>
      </c>
      <c r="B13" s="32" t="s">
        <v>112</v>
      </c>
      <c r="C13" s="16"/>
      <c r="D13" s="16"/>
      <c r="E13" s="16"/>
      <c r="F13" s="17"/>
    </row>
    <row r="14" spans="1:6">
      <c r="A14" s="33"/>
      <c r="B14" s="34" t="s">
        <v>111</v>
      </c>
      <c r="C14" s="18"/>
      <c r="D14" s="18"/>
      <c r="E14" s="18"/>
      <c r="F14" s="19"/>
    </row>
    <row r="15" spans="1:6">
      <c r="A15" s="31">
        <v>3</v>
      </c>
      <c r="B15" s="35" t="s">
        <v>113</v>
      </c>
      <c r="C15" s="18"/>
      <c r="D15" s="18"/>
      <c r="E15" s="18"/>
      <c r="F15" s="19"/>
    </row>
    <row r="16" spans="1:6">
      <c r="A16" s="33"/>
      <c r="B16" s="34" t="s">
        <v>111</v>
      </c>
      <c r="C16" s="18"/>
      <c r="D16" s="18"/>
      <c r="E16" s="18"/>
      <c r="F16" s="19"/>
    </row>
    <row r="17" spans="1:6">
      <c r="A17" s="31" t="s">
        <v>5</v>
      </c>
      <c r="B17" s="32" t="s">
        <v>114</v>
      </c>
      <c r="C17" s="18">
        <f>+C18+C32+C46+C47+C57</f>
        <v>0</v>
      </c>
      <c r="D17" s="18">
        <f t="shared" ref="D17:E17" si="1">+D18+D32+D46+D47+D57</f>
        <v>0</v>
      </c>
      <c r="E17" s="18">
        <f t="shared" si="1"/>
        <v>0</v>
      </c>
      <c r="F17" s="18"/>
    </row>
    <row r="18" spans="1:6">
      <c r="A18" s="31" t="s">
        <v>2</v>
      </c>
      <c r="B18" s="32" t="s">
        <v>146</v>
      </c>
      <c r="C18" s="36"/>
      <c r="D18" s="36"/>
      <c r="E18" s="36"/>
      <c r="F18" s="36"/>
    </row>
    <row r="19" spans="1:6" s="39" customFormat="1">
      <c r="A19" s="40">
        <v>1</v>
      </c>
      <c r="B19" s="41" t="s">
        <v>128</v>
      </c>
      <c r="C19" s="38"/>
      <c r="D19" s="38"/>
      <c r="E19" s="38"/>
      <c r="F19" s="38"/>
    </row>
    <row r="20" spans="1:6" s="39" customFormat="1">
      <c r="A20" s="40">
        <v>2</v>
      </c>
      <c r="B20" s="41" t="s">
        <v>116</v>
      </c>
      <c r="C20" s="38"/>
      <c r="D20" s="38"/>
      <c r="E20" s="38"/>
      <c r="F20" s="38"/>
    </row>
    <row r="21" spans="1:6" s="39" customFormat="1">
      <c r="A21" s="40">
        <v>3</v>
      </c>
      <c r="B21" s="41" t="s">
        <v>117</v>
      </c>
      <c r="C21" s="38"/>
      <c r="D21" s="38"/>
      <c r="E21" s="38"/>
      <c r="F21" s="38"/>
    </row>
    <row r="22" spans="1:6" s="39" customFormat="1">
      <c r="A22" s="40">
        <v>4</v>
      </c>
      <c r="B22" s="41" t="s">
        <v>129</v>
      </c>
      <c r="C22" s="38"/>
      <c r="D22" s="38"/>
      <c r="E22" s="38"/>
      <c r="F22" s="38"/>
    </row>
    <row r="23" spans="1:6" s="39" customFormat="1">
      <c r="A23" s="40">
        <v>5</v>
      </c>
      <c r="B23" s="41" t="s">
        <v>130</v>
      </c>
      <c r="C23" s="38"/>
      <c r="D23" s="38"/>
      <c r="E23" s="38"/>
      <c r="F23" s="38"/>
    </row>
    <row r="24" spans="1:6" s="39" customFormat="1">
      <c r="A24" s="40">
        <v>6</v>
      </c>
      <c r="B24" s="41" t="s">
        <v>131</v>
      </c>
      <c r="C24" s="38"/>
      <c r="D24" s="38"/>
      <c r="E24" s="38"/>
      <c r="F24" s="38"/>
    </row>
    <row r="25" spans="1:6" s="39" customFormat="1">
      <c r="A25" s="40">
        <v>7</v>
      </c>
      <c r="B25" s="41" t="s">
        <v>132</v>
      </c>
      <c r="C25" s="38"/>
      <c r="D25" s="38"/>
      <c r="E25" s="38"/>
      <c r="F25" s="38"/>
    </row>
    <row r="26" spans="1:6" s="39" customFormat="1">
      <c r="A26" s="40">
        <v>8</v>
      </c>
      <c r="B26" s="41" t="s">
        <v>133</v>
      </c>
      <c r="C26" s="38"/>
      <c r="D26" s="38"/>
      <c r="E26" s="38"/>
      <c r="F26" s="38"/>
    </row>
    <row r="27" spans="1:6" s="39" customFormat="1">
      <c r="A27" s="40">
        <v>9</v>
      </c>
      <c r="B27" s="41" t="s">
        <v>134</v>
      </c>
      <c r="C27" s="38"/>
      <c r="D27" s="38"/>
      <c r="E27" s="38"/>
      <c r="F27" s="38"/>
    </row>
    <row r="28" spans="1:6" s="39" customFormat="1">
      <c r="A28" s="40">
        <v>10</v>
      </c>
      <c r="B28" s="41" t="s">
        <v>135</v>
      </c>
      <c r="C28" s="38"/>
      <c r="D28" s="38"/>
      <c r="E28" s="38"/>
      <c r="F28" s="38"/>
    </row>
    <row r="29" spans="1:6" s="39" customFormat="1">
      <c r="A29" s="40">
        <v>11</v>
      </c>
      <c r="B29" s="41" t="s">
        <v>125</v>
      </c>
      <c r="C29" s="38"/>
      <c r="D29" s="38"/>
      <c r="E29" s="38"/>
      <c r="F29" s="38"/>
    </row>
    <row r="30" spans="1:6" s="39" customFormat="1">
      <c r="A30" s="40">
        <v>12</v>
      </c>
      <c r="B30" s="41" t="s">
        <v>126</v>
      </c>
      <c r="C30" s="38"/>
      <c r="D30" s="38"/>
      <c r="E30" s="38"/>
      <c r="F30" s="38"/>
    </row>
    <row r="31" spans="1:6" s="39" customFormat="1">
      <c r="A31" s="40">
        <v>13</v>
      </c>
      <c r="B31" s="41" t="s">
        <v>136</v>
      </c>
      <c r="C31" s="38"/>
      <c r="D31" s="38"/>
      <c r="E31" s="38"/>
      <c r="F31" s="38"/>
    </row>
    <row r="32" spans="1:6">
      <c r="A32" s="31" t="s">
        <v>3</v>
      </c>
      <c r="B32" s="32" t="s">
        <v>20</v>
      </c>
      <c r="C32" s="36"/>
      <c r="D32" s="36"/>
      <c r="E32" s="36"/>
      <c r="F32" s="36"/>
    </row>
    <row r="33" spans="1:6" s="39" customFormat="1">
      <c r="A33" s="40">
        <v>1</v>
      </c>
      <c r="B33" s="41" t="s">
        <v>115</v>
      </c>
      <c r="C33" s="38"/>
      <c r="D33" s="38"/>
      <c r="E33" s="38"/>
      <c r="F33" s="38"/>
    </row>
    <row r="34" spans="1:6" s="39" customFormat="1">
      <c r="A34" s="40">
        <v>2</v>
      </c>
      <c r="B34" s="41" t="s">
        <v>116</v>
      </c>
      <c r="C34" s="38"/>
      <c r="D34" s="38"/>
      <c r="E34" s="38"/>
      <c r="F34" s="38"/>
    </row>
    <row r="35" spans="1:6" s="39" customFormat="1">
      <c r="A35" s="40">
        <v>3</v>
      </c>
      <c r="B35" s="41" t="s">
        <v>117</v>
      </c>
      <c r="C35" s="38"/>
      <c r="D35" s="38"/>
      <c r="E35" s="38"/>
      <c r="F35" s="38"/>
    </row>
    <row r="36" spans="1:6" s="39" customFormat="1">
      <c r="A36" s="40">
        <v>4</v>
      </c>
      <c r="B36" s="41" t="s">
        <v>118</v>
      </c>
      <c r="C36" s="38"/>
      <c r="D36" s="38"/>
      <c r="E36" s="38"/>
      <c r="F36" s="38"/>
    </row>
    <row r="37" spans="1:6" s="39" customFormat="1">
      <c r="A37" s="40">
        <v>5</v>
      </c>
      <c r="B37" s="41" t="s">
        <v>119</v>
      </c>
      <c r="C37" s="38"/>
      <c r="D37" s="38"/>
      <c r="E37" s="38"/>
      <c r="F37" s="38"/>
    </row>
    <row r="38" spans="1:6" s="39" customFormat="1">
      <c r="A38" s="40">
        <v>6</v>
      </c>
      <c r="B38" s="41" t="s">
        <v>120</v>
      </c>
      <c r="C38" s="38"/>
      <c r="D38" s="38"/>
      <c r="E38" s="38"/>
      <c r="F38" s="38"/>
    </row>
    <row r="39" spans="1:6" s="39" customFormat="1">
      <c r="A39" s="40">
        <v>7</v>
      </c>
      <c r="B39" s="41" t="s">
        <v>121</v>
      </c>
      <c r="C39" s="38"/>
      <c r="D39" s="38"/>
      <c r="E39" s="38"/>
      <c r="F39" s="38"/>
    </row>
    <row r="40" spans="1:6" s="39" customFormat="1">
      <c r="A40" s="40">
        <v>8</v>
      </c>
      <c r="B40" s="41" t="s">
        <v>122</v>
      </c>
      <c r="C40" s="38"/>
      <c r="D40" s="38"/>
      <c r="E40" s="38"/>
      <c r="F40" s="38"/>
    </row>
    <row r="41" spans="1:6" s="39" customFormat="1">
      <c r="A41" s="40">
        <v>9</v>
      </c>
      <c r="B41" s="41" t="s">
        <v>123</v>
      </c>
      <c r="C41" s="38"/>
      <c r="D41" s="38"/>
      <c r="E41" s="38"/>
      <c r="F41" s="38"/>
    </row>
    <row r="42" spans="1:6" s="39" customFormat="1">
      <c r="A42" s="40">
        <v>10</v>
      </c>
      <c r="B42" s="41" t="s">
        <v>124</v>
      </c>
      <c r="C42" s="38"/>
      <c r="D42" s="38"/>
      <c r="E42" s="38"/>
      <c r="F42" s="38"/>
    </row>
    <row r="43" spans="1:6" s="39" customFormat="1">
      <c r="A43" s="40">
        <v>11</v>
      </c>
      <c r="B43" s="41" t="s">
        <v>125</v>
      </c>
      <c r="C43" s="38"/>
      <c r="D43" s="38"/>
      <c r="E43" s="38"/>
      <c r="F43" s="38"/>
    </row>
    <row r="44" spans="1:6" s="39" customFormat="1">
      <c r="A44" s="40">
        <v>12</v>
      </c>
      <c r="B44" s="41" t="s">
        <v>126</v>
      </c>
      <c r="C44" s="38"/>
      <c r="D44" s="38"/>
      <c r="E44" s="38"/>
      <c r="F44" s="38"/>
    </row>
    <row r="45" spans="1:6" s="39" customFormat="1">
      <c r="A45" s="40">
        <v>13</v>
      </c>
      <c r="B45" s="41" t="s">
        <v>127</v>
      </c>
      <c r="C45" s="38"/>
      <c r="D45" s="38"/>
      <c r="E45" s="38"/>
      <c r="F45" s="38"/>
    </row>
    <row r="46" spans="1:6" ht="16.5" customHeight="1">
      <c r="A46" s="31" t="s">
        <v>6</v>
      </c>
      <c r="B46" s="32" t="s">
        <v>145</v>
      </c>
      <c r="C46" s="36"/>
      <c r="D46" s="36"/>
      <c r="E46" s="36"/>
      <c r="F46" s="36"/>
    </row>
    <row r="47" spans="1:6">
      <c r="A47" s="31" t="s">
        <v>7</v>
      </c>
      <c r="B47" s="32" t="s">
        <v>144</v>
      </c>
      <c r="C47" s="36"/>
      <c r="D47" s="36"/>
      <c r="E47" s="36"/>
      <c r="F47" s="36"/>
    </row>
    <row r="48" spans="1:6">
      <c r="A48" s="33">
        <v>1</v>
      </c>
      <c r="B48" s="37" t="s">
        <v>150</v>
      </c>
      <c r="C48" s="36"/>
      <c r="D48" s="36"/>
      <c r="E48" s="36"/>
      <c r="F48" s="36"/>
    </row>
    <row r="49" spans="1:6">
      <c r="A49" s="33"/>
      <c r="B49" s="49" t="s">
        <v>151</v>
      </c>
      <c r="C49" s="36"/>
      <c r="D49" s="36"/>
      <c r="E49" s="36"/>
      <c r="F49" s="36"/>
    </row>
    <row r="50" spans="1:6">
      <c r="A50" s="33"/>
      <c r="B50" s="49" t="s">
        <v>152</v>
      </c>
      <c r="C50" s="36"/>
      <c r="D50" s="36"/>
      <c r="E50" s="36"/>
      <c r="F50" s="36"/>
    </row>
    <row r="51" spans="1:6">
      <c r="A51" s="33">
        <v>2</v>
      </c>
      <c r="B51" s="37" t="s">
        <v>153</v>
      </c>
      <c r="C51" s="36"/>
      <c r="D51" s="36"/>
      <c r="E51" s="36"/>
      <c r="F51" s="36"/>
    </row>
    <row r="52" spans="1:6">
      <c r="A52" s="33"/>
      <c r="B52" s="49" t="s">
        <v>151</v>
      </c>
      <c r="C52" s="36"/>
      <c r="D52" s="36"/>
      <c r="E52" s="36"/>
      <c r="F52" s="36"/>
    </row>
    <row r="53" spans="1:6">
      <c r="A53" s="33"/>
      <c r="B53" s="49" t="s">
        <v>152</v>
      </c>
      <c r="C53" s="36"/>
      <c r="D53" s="36"/>
      <c r="E53" s="36"/>
      <c r="F53" s="36"/>
    </row>
    <row r="54" spans="1:6">
      <c r="A54" s="33">
        <v>3</v>
      </c>
      <c r="B54" s="37" t="s">
        <v>154</v>
      </c>
      <c r="C54" s="36"/>
      <c r="D54" s="36"/>
      <c r="E54" s="36"/>
      <c r="F54" s="36"/>
    </row>
    <row r="55" spans="1:6">
      <c r="A55" s="33"/>
      <c r="B55" s="49" t="s">
        <v>151</v>
      </c>
      <c r="C55" s="36"/>
      <c r="D55" s="36"/>
      <c r="E55" s="36"/>
      <c r="F55" s="36"/>
    </row>
    <row r="56" spans="1:6">
      <c r="A56" s="33"/>
      <c r="B56" s="49" t="s">
        <v>152</v>
      </c>
      <c r="C56" s="36"/>
      <c r="D56" s="36"/>
      <c r="E56" s="36"/>
      <c r="F56" s="36"/>
    </row>
    <row r="57" spans="1:6" s="46" customFormat="1">
      <c r="A57" s="43" t="s">
        <v>147</v>
      </c>
      <c r="B57" s="44" t="s">
        <v>143</v>
      </c>
      <c r="C57" s="45"/>
      <c r="D57" s="45"/>
      <c r="E57" s="45"/>
      <c r="F57" s="45"/>
    </row>
    <row r="58" spans="1:6" ht="15">
      <c r="A58" s="20" t="s">
        <v>148</v>
      </c>
      <c r="B58" s="21" t="s">
        <v>138</v>
      </c>
      <c r="C58" s="42"/>
      <c r="D58" s="42"/>
      <c r="E58" s="42"/>
      <c r="F58" s="42"/>
    </row>
    <row r="59" spans="1:6" ht="15.5">
      <c r="A59" s="22">
        <v>1</v>
      </c>
      <c r="B59" s="23" t="s">
        <v>139</v>
      </c>
      <c r="C59" s="42"/>
      <c r="D59" s="42"/>
      <c r="E59" s="42"/>
      <c r="F59" s="42"/>
    </row>
    <row r="60" spans="1:6" ht="15.5">
      <c r="A60" s="22">
        <v>2</v>
      </c>
      <c r="B60" s="23" t="s">
        <v>140</v>
      </c>
      <c r="C60" s="42"/>
      <c r="D60" s="42"/>
      <c r="E60" s="42"/>
      <c r="F60" s="42"/>
    </row>
    <row r="61" spans="1:6" s="46" customFormat="1">
      <c r="A61" s="43" t="s">
        <v>149</v>
      </c>
      <c r="B61" s="44" t="s">
        <v>92</v>
      </c>
      <c r="C61" s="45"/>
      <c r="D61" s="45"/>
      <c r="E61" s="45"/>
      <c r="F61" s="45"/>
    </row>
    <row r="62" spans="1:6" ht="15.5">
      <c r="A62" s="22">
        <v>1</v>
      </c>
      <c r="B62" s="23" t="s">
        <v>141</v>
      </c>
      <c r="C62" s="42"/>
      <c r="D62" s="42"/>
      <c r="E62" s="42"/>
      <c r="F62" s="42"/>
    </row>
    <row r="63" spans="1:6" ht="15.5">
      <c r="A63" s="22">
        <v>2</v>
      </c>
      <c r="B63" s="23" t="s">
        <v>93</v>
      </c>
      <c r="C63" s="42"/>
      <c r="D63" s="42"/>
      <c r="E63" s="42"/>
      <c r="F63" s="42"/>
    </row>
    <row r="64" spans="1:6" ht="15.5">
      <c r="A64" s="22">
        <v>3</v>
      </c>
      <c r="B64" s="23" t="s">
        <v>94</v>
      </c>
      <c r="C64" s="36"/>
      <c r="D64" s="36"/>
      <c r="E64" s="36"/>
      <c r="F64" s="36"/>
    </row>
    <row r="65" spans="1:6" ht="15.5">
      <c r="A65" s="22">
        <v>4</v>
      </c>
      <c r="B65" s="23" t="s">
        <v>142</v>
      </c>
      <c r="C65" s="47"/>
      <c r="D65" s="47"/>
      <c r="E65" s="47"/>
      <c r="F65" s="47"/>
    </row>
    <row r="66" spans="1:6" ht="15.5">
      <c r="A66" s="28" t="s">
        <v>155</v>
      </c>
      <c r="B66" s="29" t="s">
        <v>156</v>
      </c>
      <c r="C66" s="52"/>
      <c r="D66" s="52"/>
      <c r="E66" s="52"/>
      <c r="F66" s="52"/>
    </row>
    <row r="67" spans="1:6" s="26" customFormat="1">
      <c r="A67" s="48"/>
      <c r="B67" s="48"/>
      <c r="C67" s="48"/>
      <c r="D67" s="48"/>
      <c r="E67" s="48"/>
      <c r="F67" s="48"/>
    </row>
    <row r="68" spans="1:6" s="26" customFormat="1">
      <c r="B68" s="27"/>
    </row>
    <row r="69" spans="1:6" s="26" customFormat="1">
      <c r="B69" s="27"/>
    </row>
  </sheetData>
  <mergeCells count="9">
    <mergeCell ref="E1:F1"/>
    <mergeCell ref="A2:F2"/>
    <mergeCell ref="A3:F3"/>
    <mergeCell ref="E5:F5"/>
    <mergeCell ref="A6:A7"/>
    <mergeCell ref="B6:B7"/>
    <mergeCell ref="C6:C7"/>
    <mergeCell ref="D6:E6"/>
    <mergeCell ref="F6:F7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tabSelected="1" view="pageBreakPreview" topLeftCell="A4" zoomScaleNormal="90" zoomScaleSheetLayoutView="100" workbookViewId="0">
      <selection activeCell="D5" sqref="D5:E5"/>
    </sheetView>
  </sheetViews>
  <sheetFormatPr defaultColWidth="9.1796875" defaultRowHeight="14.5"/>
  <cols>
    <col min="1" max="1" width="4.54296875" style="11" customWidth="1"/>
    <col min="2" max="2" width="52" style="11" customWidth="1"/>
    <col min="3" max="3" width="11.54296875" style="11" customWidth="1"/>
    <col min="4" max="4" width="11.453125" style="11" customWidth="1"/>
    <col min="5" max="5" width="12.1796875" style="11" customWidth="1"/>
    <col min="6" max="6" width="10.54296875" style="11" customWidth="1"/>
    <col min="7" max="7" width="7.54296875" style="11" customWidth="1"/>
    <col min="8" max="8" width="18.54296875" style="11" hidden="1" customWidth="1"/>
    <col min="9" max="9" width="9.453125" style="11" hidden="1" customWidth="1"/>
    <col min="10" max="11" width="8.81640625" style="11" hidden="1" customWidth="1"/>
    <col min="12" max="12" width="0" style="11" hidden="1" customWidth="1"/>
    <col min="13" max="16384" width="9.1796875" style="11"/>
  </cols>
  <sheetData>
    <row r="1" spans="1:12" ht="23.25" customHeight="1">
      <c r="A1" s="4"/>
      <c r="B1" s="4"/>
      <c r="C1" s="4"/>
      <c r="D1" s="132" t="s">
        <v>85</v>
      </c>
      <c r="E1" s="132"/>
      <c r="F1" s="132"/>
      <c r="G1" s="9"/>
    </row>
    <row r="2" spans="1:12" ht="21" customHeight="1">
      <c r="A2" s="139" t="s">
        <v>53</v>
      </c>
      <c r="B2" s="139"/>
      <c r="C2" s="139"/>
      <c r="D2" s="139"/>
      <c r="E2" s="139"/>
      <c r="F2" s="139"/>
      <c r="G2" s="88"/>
    </row>
    <row r="3" spans="1:12" ht="17.25" customHeight="1">
      <c r="A3" s="140" t="s">
        <v>178</v>
      </c>
      <c r="B3" s="140"/>
      <c r="C3" s="140"/>
      <c r="D3" s="140"/>
      <c r="E3" s="140"/>
      <c r="F3" s="140"/>
      <c r="G3" s="56"/>
    </row>
    <row r="4" spans="1:12" ht="19.5" customHeight="1">
      <c r="A4" s="5"/>
      <c r="B4" s="6"/>
      <c r="C4" s="6"/>
      <c r="D4" s="6"/>
      <c r="E4" s="134" t="s">
        <v>13</v>
      </c>
      <c r="F4" s="134"/>
      <c r="G4" s="55"/>
    </row>
    <row r="5" spans="1:12" ht="18.75" customHeight="1">
      <c r="A5" s="141" t="s">
        <v>173</v>
      </c>
      <c r="B5" s="141" t="s">
        <v>0</v>
      </c>
      <c r="C5" s="141" t="s">
        <v>174</v>
      </c>
      <c r="D5" s="141" t="s">
        <v>179</v>
      </c>
      <c r="E5" s="141"/>
      <c r="F5" s="141" t="s">
        <v>57</v>
      </c>
      <c r="G5" s="89"/>
    </row>
    <row r="6" spans="1:12" ht="32.25" customHeight="1">
      <c r="A6" s="141"/>
      <c r="B6" s="141"/>
      <c r="C6" s="141"/>
      <c r="D6" s="1" t="s">
        <v>55</v>
      </c>
      <c r="E6" s="1" t="s">
        <v>56</v>
      </c>
      <c r="F6" s="141"/>
      <c r="G6" s="89"/>
    </row>
    <row r="7" spans="1:12" s="8" customFormat="1" ht="14.25" customHeight="1">
      <c r="A7" s="25" t="s">
        <v>4</v>
      </c>
      <c r="B7" s="25" t="s">
        <v>5</v>
      </c>
      <c r="C7" s="25">
        <v>1</v>
      </c>
      <c r="D7" s="25">
        <v>2</v>
      </c>
      <c r="E7" s="25">
        <v>3</v>
      </c>
      <c r="F7" s="93" t="s">
        <v>16</v>
      </c>
      <c r="G7" s="90"/>
    </row>
    <row r="8" spans="1:12" ht="18" customHeight="1">
      <c r="A8" s="94" t="s">
        <v>4</v>
      </c>
      <c r="B8" s="95" t="s">
        <v>28</v>
      </c>
      <c r="C8" s="96">
        <f>+C9+C55+C56</f>
        <v>25100</v>
      </c>
      <c r="D8" s="96">
        <f t="shared" ref="D8:E8" si="0">+D9+D55+D56</f>
        <v>9433</v>
      </c>
      <c r="E8" s="96">
        <f t="shared" si="0"/>
        <v>13500</v>
      </c>
      <c r="F8" s="97">
        <f>IFERROR(E8/C8,0)</f>
        <v>0.53784860557768921</v>
      </c>
      <c r="G8" s="91"/>
      <c r="K8" s="83"/>
      <c r="L8" s="83"/>
    </row>
    <row r="9" spans="1:12">
      <c r="A9" s="98" t="s">
        <v>2</v>
      </c>
      <c r="B9" s="99" t="s">
        <v>17</v>
      </c>
      <c r="C9" s="100">
        <f>+C10+C14+C18+C21+C26+C27+C30+C31+C35+C36+C39+C44+C45+C50+C54</f>
        <v>25100</v>
      </c>
      <c r="D9" s="100">
        <f t="shared" ref="D9:E9" si="1">+D10+D14+D18+D21+D26+D27+D30+D31+D35+D36+D39+D44+D45+D50+D54</f>
        <v>9433</v>
      </c>
      <c r="E9" s="100">
        <f t="shared" si="1"/>
        <v>13500</v>
      </c>
      <c r="F9" s="97">
        <f t="shared" ref="F9:F64" si="2">IFERROR(E9/C9,0)</f>
        <v>0.53784860557768921</v>
      </c>
      <c r="G9" s="91"/>
    </row>
    <row r="10" spans="1:12">
      <c r="A10" s="98">
        <v>1</v>
      </c>
      <c r="B10" s="99" t="s">
        <v>58</v>
      </c>
      <c r="C10" s="101"/>
      <c r="D10" s="101"/>
      <c r="E10" s="101"/>
      <c r="F10" s="102"/>
      <c r="G10" s="92"/>
    </row>
    <row r="11" spans="1:12">
      <c r="A11" s="103"/>
      <c r="B11" s="104" t="s">
        <v>59</v>
      </c>
      <c r="C11" s="101"/>
      <c r="D11" s="101"/>
      <c r="E11" s="101"/>
      <c r="F11" s="102"/>
      <c r="G11" s="92"/>
    </row>
    <row r="12" spans="1:12">
      <c r="A12" s="103"/>
      <c r="B12" s="104" t="s">
        <v>60</v>
      </c>
      <c r="C12" s="101"/>
      <c r="D12" s="101"/>
      <c r="E12" s="101"/>
      <c r="F12" s="102"/>
      <c r="G12" s="92"/>
    </row>
    <row r="13" spans="1:12">
      <c r="A13" s="103"/>
      <c r="B13" s="104" t="s">
        <v>61</v>
      </c>
      <c r="C13" s="100"/>
      <c r="D13" s="100"/>
      <c r="E13" s="100"/>
      <c r="F13" s="102"/>
      <c r="G13" s="92"/>
    </row>
    <row r="14" spans="1:12">
      <c r="A14" s="98">
        <f>A10+1</f>
        <v>2</v>
      </c>
      <c r="B14" s="99" t="s">
        <v>62</v>
      </c>
      <c r="C14" s="100"/>
      <c r="D14" s="100">
        <f>SUM(D15:D17)</f>
        <v>21</v>
      </c>
      <c r="E14" s="100">
        <f>SUM(E15:E17)</f>
        <v>21</v>
      </c>
      <c r="F14" s="102"/>
      <c r="G14" s="92"/>
    </row>
    <row r="15" spans="1:12">
      <c r="A15" s="103"/>
      <c r="B15" s="104" t="s">
        <v>59</v>
      </c>
      <c r="C15" s="101"/>
      <c r="D15" s="101">
        <v>7</v>
      </c>
      <c r="E15" s="101">
        <v>7</v>
      </c>
      <c r="F15" s="102"/>
      <c r="G15" s="92"/>
    </row>
    <row r="16" spans="1:12">
      <c r="A16" s="103"/>
      <c r="B16" s="104" t="s">
        <v>60</v>
      </c>
      <c r="C16" s="101"/>
      <c r="D16" s="101">
        <v>7</v>
      </c>
      <c r="E16" s="101">
        <v>7</v>
      </c>
      <c r="F16" s="102"/>
      <c r="G16" s="92"/>
    </row>
    <row r="17" spans="1:11">
      <c r="A17" s="103"/>
      <c r="B17" s="104" t="s">
        <v>61</v>
      </c>
      <c r="C17" s="101"/>
      <c r="D17" s="101">
        <v>7</v>
      </c>
      <c r="E17" s="101">
        <v>7</v>
      </c>
      <c r="F17" s="102"/>
      <c r="G17" s="92"/>
    </row>
    <row r="18" spans="1:11" ht="16.5" customHeight="1">
      <c r="A18" s="98">
        <f>A14+1</f>
        <v>3</v>
      </c>
      <c r="B18" s="99" t="s">
        <v>22</v>
      </c>
      <c r="C18" s="101"/>
      <c r="D18" s="101"/>
      <c r="E18" s="101"/>
      <c r="F18" s="102"/>
      <c r="G18" s="92"/>
    </row>
    <row r="19" spans="1:11">
      <c r="A19" s="105"/>
      <c r="B19" s="104" t="s">
        <v>59</v>
      </c>
      <c r="C19" s="101"/>
      <c r="D19" s="101"/>
      <c r="E19" s="101"/>
      <c r="F19" s="102"/>
      <c r="G19" s="92"/>
    </row>
    <row r="20" spans="1:11">
      <c r="A20" s="105"/>
      <c r="B20" s="104" t="s">
        <v>60</v>
      </c>
      <c r="C20" s="101"/>
      <c r="D20" s="101"/>
      <c r="E20" s="101"/>
      <c r="F20" s="102"/>
      <c r="G20" s="92"/>
    </row>
    <row r="21" spans="1:11">
      <c r="A21" s="98">
        <f>A18+1</f>
        <v>4</v>
      </c>
      <c r="B21" s="99" t="s">
        <v>23</v>
      </c>
      <c r="C21" s="100">
        <f>+SUM(C22:C25)</f>
        <v>5665</v>
      </c>
      <c r="D21" s="100">
        <f t="shared" ref="D21:E21" si="3">+SUM(D22:D25)</f>
        <v>2883</v>
      </c>
      <c r="E21" s="100">
        <f t="shared" si="3"/>
        <v>3084</v>
      </c>
      <c r="F21" s="102">
        <f t="shared" si="2"/>
        <v>0.54439541041482786</v>
      </c>
      <c r="G21" s="92"/>
    </row>
    <row r="22" spans="1:11">
      <c r="A22" s="103"/>
      <c r="B22" s="104" t="s">
        <v>59</v>
      </c>
      <c r="C22" s="101">
        <v>5505</v>
      </c>
      <c r="D22" s="101">
        <v>2342</v>
      </c>
      <c r="E22" s="101">
        <v>2493</v>
      </c>
      <c r="F22" s="102">
        <f t="shared" si="2"/>
        <v>0.45286103542234335</v>
      </c>
      <c r="G22" s="92"/>
    </row>
    <row r="23" spans="1:11">
      <c r="A23" s="103"/>
      <c r="B23" s="104" t="s">
        <v>60</v>
      </c>
      <c r="C23" s="101">
        <v>50</v>
      </c>
      <c r="D23" s="101">
        <v>76</v>
      </c>
      <c r="E23" s="101">
        <v>93</v>
      </c>
      <c r="F23" s="102">
        <f t="shared" si="2"/>
        <v>1.86</v>
      </c>
      <c r="G23" s="92"/>
    </row>
    <row r="24" spans="1:11">
      <c r="A24" s="103"/>
      <c r="B24" s="104" t="s">
        <v>63</v>
      </c>
      <c r="C24" s="101">
        <v>10</v>
      </c>
      <c r="D24" s="101">
        <v>35</v>
      </c>
      <c r="E24" s="101">
        <v>35</v>
      </c>
      <c r="F24" s="102">
        <f t="shared" si="2"/>
        <v>3.5</v>
      </c>
      <c r="G24" s="92"/>
    </row>
    <row r="25" spans="1:11">
      <c r="A25" s="103"/>
      <c r="B25" s="104" t="s">
        <v>61</v>
      </c>
      <c r="C25" s="101">
        <v>100</v>
      </c>
      <c r="D25" s="101">
        <v>430</v>
      </c>
      <c r="E25" s="101">
        <v>463</v>
      </c>
      <c r="F25" s="102">
        <f t="shared" si="2"/>
        <v>4.63</v>
      </c>
      <c r="G25" s="92"/>
    </row>
    <row r="26" spans="1:11">
      <c r="A26" s="98">
        <f>A21+1</f>
        <v>5</v>
      </c>
      <c r="B26" s="99" t="s">
        <v>24</v>
      </c>
      <c r="C26" s="100">
        <v>2250</v>
      </c>
      <c r="D26" s="100">
        <v>1163</v>
      </c>
      <c r="E26" s="100">
        <v>1240</v>
      </c>
      <c r="F26" s="102">
        <f t="shared" si="2"/>
        <v>0.55111111111111111</v>
      </c>
      <c r="G26" s="92"/>
    </row>
    <row r="27" spans="1:11">
      <c r="A27" s="98">
        <f>A26+1</f>
        <v>6</v>
      </c>
      <c r="B27" s="99" t="s">
        <v>25</v>
      </c>
      <c r="C27" s="100"/>
      <c r="D27" s="100"/>
      <c r="E27" s="100"/>
      <c r="F27" s="102"/>
      <c r="G27" s="92"/>
    </row>
    <row r="28" spans="1:11">
      <c r="A28" s="103"/>
      <c r="B28" s="104" t="s">
        <v>64</v>
      </c>
      <c r="C28" s="101"/>
      <c r="D28" s="101"/>
      <c r="E28" s="101"/>
      <c r="F28" s="102"/>
      <c r="G28" s="92"/>
    </row>
    <row r="29" spans="1:11">
      <c r="A29" s="103"/>
      <c r="B29" s="104" t="s">
        <v>65</v>
      </c>
      <c r="C29" s="101"/>
      <c r="D29" s="101"/>
      <c r="E29" s="101"/>
      <c r="F29" s="102"/>
      <c r="G29" s="92"/>
    </row>
    <row r="30" spans="1:11">
      <c r="A30" s="98">
        <f>A27+1</f>
        <v>7</v>
      </c>
      <c r="B30" s="99" t="s">
        <v>66</v>
      </c>
      <c r="C30" s="100">
        <v>7200</v>
      </c>
      <c r="D30" s="100">
        <v>4563</v>
      </c>
      <c r="E30" s="100">
        <v>4900</v>
      </c>
      <c r="F30" s="102">
        <f t="shared" si="2"/>
        <v>0.68055555555555558</v>
      </c>
      <c r="G30" s="92"/>
    </row>
    <row r="31" spans="1:11" ht="17.25" customHeight="1">
      <c r="A31" s="98">
        <f>A30+1</f>
        <v>8</v>
      </c>
      <c r="B31" s="99" t="s">
        <v>67</v>
      </c>
      <c r="C31" s="100">
        <v>1000</v>
      </c>
      <c r="D31" s="100">
        <v>213</v>
      </c>
      <c r="E31" s="100">
        <v>260</v>
      </c>
      <c r="F31" s="102">
        <f t="shared" si="2"/>
        <v>0.26</v>
      </c>
      <c r="G31" s="92"/>
      <c r="I31" s="11">
        <f>+I32+I33</f>
        <v>475.23290800000001</v>
      </c>
      <c r="J31" s="11" t="s">
        <v>166</v>
      </c>
      <c r="K31" s="11" t="s">
        <v>167</v>
      </c>
    </row>
    <row r="32" spans="1:11" ht="17.25" customHeight="1">
      <c r="A32" s="103"/>
      <c r="B32" s="104" t="s">
        <v>68</v>
      </c>
      <c r="C32" s="101">
        <v>200</v>
      </c>
      <c r="D32" s="101">
        <f>D31-D33</f>
        <v>127</v>
      </c>
      <c r="E32" s="101">
        <v>155</v>
      </c>
      <c r="F32" s="102">
        <f t="shared" si="2"/>
        <v>0.77500000000000002</v>
      </c>
      <c r="G32" s="92"/>
      <c r="H32" s="86" t="s">
        <v>165</v>
      </c>
      <c r="I32" s="85">
        <v>236.876</v>
      </c>
      <c r="K32" s="85"/>
    </row>
    <row r="33" spans="1:12" ht="17.25" customHeight="1">
      <c r="A33" s="103"/>
      <c r="B33" s="104" t="s">
        <v>69</v>
      </c>
      <c r="C33" s="101">
        <v>800</v>
      </c>
      <c r="D33" s="101">
        <f>59+27</f>
        <v>86</v>
      </c>
      <c r="E33" s="101">
        <v>105</v>
      </c>
      <c r="F33" s="102">
        <f t="shared" si="2"/>
        <v>0.13125000000000001</v>
      </c>
      <c r="G33" s="92"/>
      <c r="I33" s="85">
        <f>+J33+K33</f>
        <v>238.356908</v>
      </c>
      <c r="J33" s="85">
        <v>38.143908000000003</v>
      </c>
      <c r="K33" s="85">
        <v>200.21299999999999</v>
      </c>
      <c r="L33" s="11" t="s">
        <v>168</v>
      </c>
    </row>
    <row r="34" spans="1:12" ht="17.25" customHeight="1">
      <c r="A34" s="103"/>
      <c r="B34" s="106" t="s">
        <v>70</v>
      </c>
      <c r="C34" s="101"/>
      <c r="D34" s="101">
        <v>4</v>
      </c>
      <c r="E34" s="101">
        <v>4</v>
      </c>
      <c r="F34" s="102"/>
      <c r="G34" s="92"/>
      <c r="L34" s="11" t="s">
        <v>171</v>
      </c>
    </row>
    <row r="35" spans="1:12" ht="15.75" customHeight="1">
      <c r="A35" s="98">
        <v>9</v>
      </c>
      <c r="B35" s="99" t="s">
        <v>71</v>
      </c>
      <c r="C35" s="100">
        <v>300</v>
      </c>
      <c r="D35" s="100">
        <v>10</v>
      </c>
      <c r="E35" s="100">
        <v>20</v>
      </c>
      <c r="F35" s="102">
        <f t="shared" si="2"/>
        <v>6.6666666666666666E-2</v>
      </c>
      <c r="G35" s="92"/>
      <c r="L35" s="87" t="s">
        <v>169</v>
      </c>
    </row>
    <row r="36" spans="1:12" ht="15.75" customHeight="1">
      <c r="A36" s="98">
        <v>10</v>
      </c>
      <c r="B36" s="99" t="s">
        <v>72</v>
      </c>
      <c r="C36" s="101"/>
      <c r="D36" s="101"/>
      <c r="E36" s="101"/>
      <c r="F36" s="102"/>
      <c r="G36" s="92"/>
      <c r="L36" s="87" t="s">
        <v>170</v>
      </c>
    </row>
    <row r="37" spans="1:12">
      <c r="A37" s="98"/>
      <c r="B37" s="106" t="s">
        <v>73</v>
      </c>
      <c r="C37" s="101"/>
      <c r="D37" s="101"/>
      <c r="E37" s="101"/>
      <c r="F37" s="102"/>
      <c r="G37" s="92"/>
    </row>
    <row r="38" spans="1:12">
      <c r="A38" s="98"/>
      <c r="B38" s="106" t="s">
        <v>161</v>
      </c>
      <c r="C38" s="101"/>
      <c r="D38" s="101"/>
      <c r="E38" s="101"/>
      <c r="F38" s="102"/>
      <c r="G38" s="92"/>
    </row>
    <row r="39" spans="1:12" ht="15.75" customHeight="1">
      <c r="A39" s="98">
        <v>11</v>
      </c>
      <c r="B39" s="99" t="s">
        <v>74</v>
      </c>
      <c r="C39" s="100">
        <v>7000</v>
      </c>
      <c r="D39" s="100">
        <f>++D40+D41</f>
        <v>403</v>
      </c>
      <c r="E39" s="100">
        <f>++E40+E41</f>
        <v>3766</v>
      </c>
      <c r="F39" s="102">
        <f t="shared" si="2"/>
        <v>0.53800000000000003</v>
      </c>
      <c r="G39" s="92"/>
    </row>
    <row r="40" spans="1:12">
      <c r="A40" s="98"/>
      <c r="B40" s="106" t="s">
        <v>73</v>
      </c>
      <c r="C40" s="101">
        <v>1050</v>
      </c>
      <c r="D40" s="101">
        <v>10</v>
      </c>
      <c r="E40" s="101">
        <f>504+D40</f>
        <v>514</v>
      </c>
      <c r="F40" s="102">
        <f t="shared" si="2"/>
        <v>0.48952380952380953</v>
      </c>
      <c r="G40" s="92"/>
    </row>
    <row r="41" spans="1:12">
      <c r="A41" s="98"/>
      <c r="B41" s="106" t="s">
        <v>160</v>
      </c>
      <c r="C41" s="101">
        <v>5950</v>
      </c>
      <c r="D41" s="101">
        <f>+D42+D43</f>
        <v>393</v>
      </c>
      <c r="E41" s="101">
        <f>+E42+E43</f>
        <v>3252</v>
      </c>
      <c r="F41" s="102">
        <f t="shared" si="2"/>
        <v>0.54655462184873949</v>
      </c>
      <c r="G41" s="92"/>
    </row>
    <row r="42" spans="1:12">
      <c r="A42" s="98"/>
      <c r="B42" s="106" t="s">
        <v>162</v>
      </c>
      <c r="C42" s="101">
        <v>1190</v>
      </c>
      <c r="D42" s="101">
        <v>50</v>
      </c>
      <c r="E42" s="101">
        <f>572+D42</f>
        <v>622</v>
      </c>
      <c r="F42" s="102">
        <f t="shared" si="2"/>
        <v>0.52268907563025213</v>
      </c>
      <c r="G42" s="92"/>
    </row>
    <row r="43" spans="1:12">
      <c r="A43" s="98"/>
      <c r="B43" s="106" t="s">
        <v>163</v>
      </c>
      <c r="C43" s="101">
        <v>4760</v>
      </c>
      <c r="D43" s="101">
        <v>343</v>
      </c>
      <c r="E43" s="101">
        <f>2287+D43</f>
        <v>2630</v>
      </c>
      <c r="F43" s="102">
        <f t="shared" si="2"/>
        <v>0.55252100840336138</v>
      </c>
      <c r="G43" s="92"/>
    </row>
    <row r="44" spans="1:12" ht="15.75" customHeight="1">
      <c r="A44" s="98">
        <v>12</v>
      </c>
      <c r="B44" s="99" t="s">
        <v>75</v>
      </c>
      <c r="C44" s="101"/>
      <c r="D44" s="101"/>
      <c r="E44" s="101"/>
      <c r="F44" s="102"/>
      <c r="G44" s="92"/>
    </row>
    <row r="45" spans="1:12" ht="15.75" customHeight="1">
      <c r="A45" s="98">
        <v>13</v>
      </c>
      <c r="B45" s="99" t="s">
        <v>76</v>
      </c>
      <c r="C45" s="100">
        <v>150</v>
      </c>
      <c r="D45" s="100">
        <f>+D46+D49</f>
        <v>3</v>
      </c>
      <c r="E45" s="100">
        <v>3</v>
      </c>
      <c r="F45" s="102">
        <f t="shared" si="2"/>
        <v>0.02</v>
      </c>
      <c r="G45" s="92"/>
    </row>
    <row r="46" spans="1:12" ht="15.75" customHeight="1">
      <c r="A46" s="103"/>
      <c r="B46" s="104" t="s">
        <v>77</v>
      </c>
      <c r="C46" s="101"/>
      <c r="D46" s="101"/>
      <c r="E46" s="101"/>
      <c r="F46" s="102"/>
      <c r="G46" s="92"/>
    </row>
    <row r="47" spans="1:12">
      <c r="A47" s="98"/>
      <c r="B47" s="106" t="s">
        <v>78</v>
      </c>
      <c r="C47" s="101"/>
      <c r="D47" s="101"/>
      <c r="E47" s="101"/>
      <c r="F47" s="102"/>
      <c r="G47" s="92"/>
    </row>
    <row r="48" spans="1:12">
      <c r="A48" s="98"/>
      <c r="B48" s="107" t="s">
        <v>79</v>
      </c>
      <c r="C48" s="101"/>
      <c r="D48" s="101"/>
      <c r="E48" s="101"/>
      <c r="F48" s="102"/>
      <c r="G48" s="92"/>
    </row>
    <row r="49" spans="1:13" ht="15.75" customHeight="1">
      <c r="A49" s="103"/>
      <c r="B49" s="104" t="s">
        <v>80</v>
      </c>
      <c r="C49" s="101">
        <v>150</v>
      </c>
      <c r="D49" s="101">
        <v>3</v>
      </c>
      <c r="E49" s="101">
        <v>3</v>
      </c>
      <c r="F49" s="102">
        <f t="shared" si="2"/>
        <v>0.02</v>
      </c>
      <c r="G49" s="92"/>
    </row>
    <row r="50" spans="1:13" ht="15.75" customHeight="1">
      <c r="A50" s="98">
        <v>14</v>
      </c>
      <c r="B50" s="99" t="s">
        <v>26</v>
      </c>
      <c r="C50" s="100">
        <v>1500</v>
      </c>
      <c r="D50" s="100">
        <f>+D51+D52</f>
        <v>174</v>
      </c>
      <c r="E50" s="100">
        <f>+E51+E52</f>
        <v>196</v>
      </c>
      <c r="F50" s="102">
        <f t="shared" si="2"/>
        <v>0.13066666666666665</v>
      </c>
      <c r="G50" s="92"/>
      <c r="I50" s="11">
        <f>+I51+I52</f>
        <v>485.23530299999999</v>
      </c>
    </row>
    <row r="51" spans="1:13" ht="17.25" customHeight="1">
      <c r="A51" s="103"/>
      <c r="B51" s="104" t="s">
        <v>81</v>
      </c>
      <c r="C51" s="101">
        <v>1350</v>
      </c>
      <c r="D51" s="101">
        <v>173</v>
      </c>
      <c r="E51" s="101">
        <v>195</v>
      </c>
      <c r="F51" s="102">
        <f t="shared" si="2"/>
        <v>0.14444444444444443</v>
      </c>
      <c r="G51" s="92"/>
      <c r="H51" s="84" t="s">
        <v>164</v>
      </c>
      <c r="I51" s="85">
        <v>477.42926899999998</v>
      </c>
      <c r="J51" s="85"/>
      <c r="K51" s="85"/>
    </row>
    <row r="52" spans="1:13" ht="17.25" customHeight="1">
      <c r="A52" s="103"/>
      <c r="B52" s="104" t="s">
        <v>82</v>
      </c>
      <c r="C52" s="101">
        <v>150</v>
      </c>
      <c r="D52" s="101">
        <v>1</v>
      </c>
      <c r="E52" s="101">
        <v>1</v>
      </c>
      <c r="F52" s="102">
        <f t="shared" si="2"/>
        <v>6.6666666666666671E-3</v>
      </c>
      <c r="G52" s="92"/>
      <c r="I52" s="85">
        <f>+J52+K52</f>
        <v>7.8060340000000004</v>
      </c>
      <c r="J52" s="85"/>
      <c r="K52" s="85">
        <v>7.8060340000000004</v>
      </c>
      <c r="L52" s="11" t="s">
        <v>172</v>
      </c>
    </row>
    <row r="53" spans="1:13" ht="17.25" customHeight="1">
      <c r="A53" s="103"/>
      <c r="B53" s="104" t="s">
        <v>83</v>
      </c>
      <c r="C53" s="101"/>
      <c r="D53" s="101"/>
      <c r="E53" s="101"/>
      <c r="F53" s="102"/>
      <c r="G53" s="92"/>
    </row>
    <row r="54" spans="1:13" ht="17.25" customHeight="1">
      <c r="A54" s="98">
        <v>15</v>
      </c>
      <c r="B54" s="99" t="s">
        <v>84</v>
      </c>
      <c r="C54" s="100">
        <v>35</v>
      </c>
      <c r="D54" s="100"/>
      <c r="E54" s="100">
        <v>10</v>
      </c>
      <c r="F54" s="102">
        <f t="shared" si="2"/>
        <v>0.2857142857142857</v>
      </c>
      <c r="G54" s="92"/>
    </row>
    <row r="55" spans="1:13" ht="17.25" customHeight="1">
      <c r="A55" s="98" t="s">
        <v>3</v>
      </c>
      <c r="B55" s="99" t="s">
        <v>18</v>
      </c>
      <c r="C55" s="100"/>
      <c r="D55" s="100"/>
      <c r="E55" s="100"/>
      <c r="F55" s="102"/>
      <c r="G55" s="92"/>
    </row>
    <row r="56" spans="1:13" ht="17.25" customHeight="1">
      <c r="A56" s="98" t="s">
        <v>6</v>
      </c>
      <c r="B56" s="99" t="s">
        <v>54</v>
      </c>
      <c r="C56" s="100"/>
      <c r="D56" s="100"/>
      <c r="E56" s="100"/>
      <c r="F56" s="102"/>
      <c r="G56" s="92"/>
    </row>
    <row r="57" spans="1:13" ht="33" customHeight="1">
      <c r="A57" s="98" t="s">
        <v>5</v>
      </c>
      <c r="B57" s="99" t="s">
        <v>175</v>
      </c>
      <c r="C57" s="100"/>
      <c r="D57" s="100"/>
      <c r="E57" s="100"/>
      <c r="F57" s="102"/>
      <c r="G57" s="92"/>
    </row>
    <row r="58" spans="1:13" s="12" customFormat="1" ht="18" customHeight="1">
      <c r="A58" s="25">
        <v>1</v>
      </c>
      <c r="B58" s="108" t="s">
        <v>35</v>
      </c>
      <c r="C58" s="100"/>
      <c r="D58" s="100"/>
      <c r="E58" s="100"/>
      <c r="F58" s="102"/>
      <c r="G58" s="92"/>
      <c r="J58" s="11"/>
      <c r="K58" s="11"/>
      <c r="L58" s="11"/>
      <c r="M58" s="11"/>
    </row>
    <row r="59" spans="1:13" s="12" customFormat="1" ht="18" customHeight="1">
      <c r="A59" s="25">
        <v>2</v>
      </c>
      <c r="B59" s="108" t="s">
        <v>34</v>
      </c>
      <c r="C59" s="100"/>
      <c r="D59" s="100"/>
      <c r="E59" s="100"/>
      <c r="F59" s="102"/>
      <c r="G59" s="92"/>
      <c r="J59" s="11"/>
      <c r="K59" s="11"/>
      <c r="L59" s="11"/>
      <c r="M59" s="11"/>
    </row>
    <row r="60" spans="1:13" s="12" customFormat="1" ht="18" customHeight="1">
      <c r="A60" s="25">
        <v>3</v>
      </c>
      <c r="B60" s="108" t="s">
        <v>33</v>
      </c>
      <c r="C60" s="100"/>
      <c r="D60" s="100"/>
      <c r="E60" s="100"/>
      <c r="F60" s="102"/>
      <c r="G60" s="92"/>
    </row>
    <row r="61" spans="1:13" ht="18" customHeight="1">
      <c r="A61" s="98" t="s">
        <v>9</v>
      </c>
      <c r="B61" s="99" t="s">
        <v>29</v>
      </c>
      <c r="C61" s="100">
        <f>SUM(C62:C64)</f>
        <v>21310</v>
      </c>
      <c r="D61" s="100">
        <f t="shared" ref="D61" si="4">SUM(D62:D64)</f>
        <v>9014</v>
      </c>
      <c r="E61" s="100">
        <f>SUM(E62:E64)</f>
        <v>12900</v>
      </c>
      <c r="F61" s="97">
        <f t="shared" si="2"/>
        <v>0.60534960112623182</v>
      </c>
      <c r="G61" s="91"/>
      <c r="K61" s="83"/>
      <c r="L61" s="83"/>
    </row>
    <row r="62" spans="1:13" ht="18" customHeight="1">
      <c r="A62" s="25">
        <v>1</v>
      </c>
      <c r="B62" s="108" t="s">
        <v>32</v>
      </c>
      <c r="C62" s="101"/>
      <c r="D62" s="101"/>
      <c r="E62" s="101"/>
      <c r="F62" s="102"/>
      <c r="G62" s="92"/>
    </row>
    <row r="63" spans="1:13" ht="18" customHeight="1">
      <c r="A63" s="25">
        <v>2</v>
      </c>
      <c r="B63" s="108" t="s">
        <v>31</v>
      </c>
      <c r="C63" s="101"/>
      <c r="D63" s="101"/>
      <c r="E63" s="101"/>
      <c r="F63" s="102"/>
      <c r="G63" s="92"/>
    </row>
    <row r="64" spans="1:13" ht="18" customHeight="1">
      <c r="A64" s="25">
        <v>3</v>
      </c>
      <c r="B64" s="108" t="s">
        <v>30</v>
      </c>
      <c r="C64" s="101">
        <v>21310</v>
      </c>
      <c r="D64" s="101">
        <v>9014</v>
      </c>
      <c r="E64" s="101">
        <v>12900</v>
      </c>
      <c r="F64" s="102">
        <f t="shared" si="2"/>
        <v>0.60534960112623182</v>
      </c>
      <c r="G64" s="92"/>
    </row>
  </sheetData>
  <mergeCells count="9">
    <mergeCell ref="D1:F1"/>
    <mergeCell ref="A2:F2"/>
    <mergeCell ref="A3:F3"/>
    <mergeCell ref="A5:A6"/>
    <mergeCell ref="B5:B6"/>
    <mergeCell ref="C5:C6"/>
    <mergeCell ref="D5:E5"/>
    <mergeCell ref="E4:F4"/>
    <mergeCell ref="F5:F6"/>
  </mergeCells>
  <printOptions horizontalCentered="1"/>
  <pageMargins left="0.6692913385826772" right="0" top="0.56999999999999995" bottom="0.38" header="0.31496062992125984" footer="0.17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view="pageBreakPreview" zoomScale="115" zoomScaleNormal="90" zoomScaleSheetLayoutView="115" workbookViewId="0">
      <selection activeCell="D5" sqref="D5:E5"/>
    </sheetView>
  </sheetViews>
  <sheetFormatPr defaultColWidth="9.1796875" defaultRowHeight="14"/>
  <cols>
    <col min="1" max="1" width="4.81640625" style="8" customWidth="1"/>
    <col min="2" max="2" width="51.81640625" style="8" customWidth="1"/>
    <col min="3" max="3" width="11.453125" style="8" customWidth="1"/>
    <col min="4" max="4" width="12" style="8" customWidth="1"/>
    <col min="5" max="5" width="12.453125" style="8" customWidth="1"/>
    <col min="6" max="6" width="11.81640625" style="8" customWidth="1"/>
    <col min="7" max="7" width="9.1796875" style="8" customWidth="1"/>
    <col min="8" max="16384" width="9.1796875" style="8"/>
  </cols>
  <sheetData>
    <row r="1" spans="1:7" ht="18" customHeight="1">
      <c r="A1" s="4"/>
      <c r="B1" s="4"/>
      <c r="C1" s="4"/>
      <c r="D1" s="4"/>
      <c r="E1" s="4"/>
      <c r="F1" s="9" t="s">
        <v>101</v>
      </c>
    </row>
    <row r="2" spans="1:7" s="11" customFormat="1" ht="21" customHeight="1">
      <c r="A2" s="142" t="s">
        <v>158</v>
      </c>
      <c r="B2" s="142"/>
      <c r="C2" s="142"/>
      <c r="D2" s="142"/>
      <c r="E2" s="142"/>
      <c r="F2" s="142"/>
      <c r="G2" s="88"/>
    </row>
    <row r="3" spans="1:7" s="11" customFormat="1" ht="17.25" customHeight="1">
      <c r="A3" s="140" t="str">
        <f>'Biểu 02'!A3:F3</f>
        <v>(Kèm theo Báo cáo số         /BC-UBND ngày       /6/2026 của UBND xã Tuần Giáo)</v>
      </c>
      <c r="B3" s="140"/>
      <c r="C3" s="140"/>
      <c r="D3" s="140"/>
      <c r="E3" s="140"/>
      <c r="F3" s="140"/>
      <c r="G3" s="56"/>
    </row>
    <row r="4" spans="1:7" ht="20.25" customHeight="1">
      <c r="A4" s="10"/>
      <c r="E4" s="134" t="s">
        <v>13</v>
      </c>
      <c r="F4" s="134"/>
    </row>
    <row r="5" spans="1:7" ht="14.25" customHeight="1">
      <c r="A5" s="136" t="s">
        <v>173</v>
      </c>
      <c r="B5" s="136" t="s">
        <v>0</v>
      </c>
      <c r="C5" s="136" t="s">
        <v>174</v>
      </c>
      <c r="D5" s="141" t="s">
        <v>179</v>
      </c>
      <c r="E5" s="141"/>
      <c r="F5" s="136" t="s">
        <v>57</v>
      </c>
    </row>
    <row r="6" spans="1:7" ht="36.75" customHeight="1">
      <c r="A6" s="143"/>
      <c r="B6" s="143"/>
      <c r="C6" s="143"/>
      <c r="D6" s="1" t="s">
        <v>55</v>
      </c>
      <c r="E6" s="1" t="s">
        <v>56</v>
      </c>
      <c r="F6" s="143"/>
    </row>
    <row r="7" spans="1:7" ht="16.5" customHeight="1">
      <c r="A7" s="3" t="s">
        <v>4</v>
      </c>
      <c r="B7" s="3" t="s">
        <v>5</v>
      </c>
      <c r="C7" s="3">
        <v>1</v>
      </c>
      <c r="D7" s="3">
        <v>2</v>
      </c>
      <c r="E7" s="3">
        <v>3</v>
      </c>
      <c r="F7" s="57" t="s">
        <v>16</v>
      </c>
    </row>
    <row r="8" spans="1:7" s="4" customFormat="1" ht="16.5" customHeight="1">
      <c r="A8" s="109"/>
      <c r="B8" s="109" t="s">
        <v>176</v>
      </c>
      <c r="C8" s="96">
        <f>+C9+C31+C41</f>
        <v>215659</v>
      </c>
      <c r="D8" s="96">
        <f t="shared" ref="D8:E8" si="0">+D9+D31+D41</f>
        <v>74504</v>
      </c>
      <c r="E8" s="96">
        <f t="shared" si="0"/>
        <v>96387</v>
      </c>
      <c r="F8" s="110">
        <f>IFERROR(E8/C8,0)</f>
        <v>0.4469416996276529</v>
      </c>
    </row>
    <row r="9" spans="1:7" ht="16.5" customHeight="1">
      <c r="A9" s="111" t="s">
        <v>4</v>
      </c>
      <c r="B9" s="112" t="s">
        <v>86</v>
      </c>
      <c r="C9" s="100">
        <f>+C10+C14+C29+C30</f>
        <v>214362</v>
      </c>
      <c r="D9" s="100">
        <f t="shared" ref="D9:E9" si="1">+D10+D14+D29+D30</f>
        <v>73942</v>
      </c>
      <c r="E9" s="100">
        <f t="shared" si="1"/>
        <v>95713</v>
      </c>
      <c r="F9" s="110">
        <f>IFERROR(E9/C9,0)</f>
        <v>0.44650171205717432</v>
      </c>
    </row>
    <row r="10" spans="1:7" ht="16.5" customHeight="1">
      <c r="A10" s="111" t="s">
        <v>2</v>
      </c>
      <c r="B10" s="112" t="s">
        <v>19</v>
      </c>
      <c r="C10" s="100">
        <f>SUM(C11:C13)</f>
        <v>4760</v>
      </c>
      <c r="D10" s="100">
        <f t="shared" ref="D10:E10" si="2">SUM(D11:D13)</f>
        <v>0</v>
      </c>
      <c r="E10" s="100">
        <f t="shared" si="2"/>
        <v>2287</v>
      </c>
      <c r="F10" s="110">
        <f>IFERROR(E10/C10,0)</f>
        <v>0.48046218487394959</v>
      </c>
    </row>
    <row r="11" spans="1:7" ht="16.5" customHeight="1">
      <c r="A11" s="113">
        <v>1</v>
      </c>
      <c r="B11" s="114" t="s">
        <v>87</v>
      </c>
      <c r="C11" s="101"/>
      <c r="D11" s="101"/>
      <c r="E11" s="101"/>
      <c r="F11" s="115"/>
    </row>
    <row r="12" spans="1:7" ht="16.5" customHeight="1">
      <c r="A12" s="113">
        <v>2</v>
      </c>
      <c r="B12" s="114" t="s">
        <v>88</v>
      </c>
      <c r="C12" s="101">
        <v>4760</v>
      </c>
      <c r="D12" s="101"/>
      <c r="E12" s="101">
        <v>2287</v>
      </c>
      <c r="F12" s="115">
        <f t="shared" ref="F12:F44" si="3">IFERROR(E12/C12,0)</f>
        <v>0.48046218487394959</v>
      </c>
    </row>
    <row r="13" spans="1:7" ht="16.5" customHeight="1">
      <c r="A13" s="113">
        <v>3</v>
      </c>
      <c r="B13" s="114" t="s">
        <v>89</v>
      </c>
      <c r="C13" s="101"/>
      <c r="D13" s="101"/>
      <c r="E13" s="101"/>
      <c r="F13" s="115"/>
    </row>
    <row r="14" spans="1:7" ht="16.5" customHeight="1">
      <c r="A14" s="111" t="s">
        <v>3</v>
      </c>
      <c r="B14" s="112" t="s">
        <v>20</v>
      </c>
      <c r="C14" s="100">
        <f>SUM(C16:C28)</f>
        <v>205314</v>
      </c>
      <c r="D14" s="100">
        <f t="shared" ref="D14:E14" si="4">SUM(D16:D28)</f>
        <v>73942</v>
      </c>
      <c r="E14" s="100">
        <f t="shared" si="4"/>
        <v>93426</v>
      </c>
      <c r="F14" s="110">
        <f t="shared" si="3"/>
        <v>0.45503959788421638</v>
      </c>
    </row>
    <row r="15" spans="1:7" s="64" customFormat="1" ht="16.5" customHeight="1">
      <c r="A15" s="116"/>
      <c r="B15" s="117" t="s">
        <v>11</v>
      </c>
      <c r="C15" s="118"/>
      <c r="D15" s="118"/>
      <c r="E15" s="118"/>
      <c r="F15" s="115"/>
    </row>
    <row r="16" spans="1:7" ht="16.5" customHeight="1">
      <c r="A16" s="113">
        <v>1</v>
      </c>
      <c r="B16" s="114" t="s">
        <v>115</v>
      </c>
      <c r="C16" s="101">
        <v>26230</v>
      </c>
      <c r="D16" s="101">
        <v>12745</v>
      </c>
      <c r="E16" s="101">
        <v>15294</v>
      </c>
      <c r="F16" s="115">
        <f t="shared" si="3"/>
        <v>0.58307281738467409</v>
      </c>
    </row>
    <row r="17" spans="1:6" ht="16.5" customHeight="1">
      <c r="A17" s="113">
        <v>2</v>
      </c>
      <c r="B17" s="114" t="s">
        <v>116</v>
      </c>
      <c r="C17" s="101">
        <v>3033</v>
      </c>
      <c r="D17" s="101">
        <v>429</v>
      </c>
      <c r="E17" s="101">
        <v>515</v>
      </c>
      <c r="F17" s="115">
        <f t="shared" si="3"/>
        <v>0.16979887899769205</v>
      </c>
    </row>
    <row r="18" spans="1:6" ht="16.5" customHeight="1">
      <c r="A18" s="113">
        <v>3</v>
      </c>
      <c r="B18" s="114" t="s">
        <v>117</v>
      </c>
      <c r="C18" s="101">
        <v>1614</v>
      </c>
      <c r="D18" s="101">
        <v>732</v>
      </c>
      <c r="E18" s="101">
        <v>878</v>
      </c>
      <c r="F18" s="115">
        <f t="shared" si="3"/>
        <v>0.54399008674101612</v>
      </c>
    </row>
    <row r="19" spans="1:6" ht="16.5" customHeight="1">
      <c r="A19" s="113">
        <v>4</v>
      </c>
      <c r="B19" s="114" t="s">
        <v>118</v>
      </c>
      <c r="C19" s="101">
        <v>136710</v>
      </c>
      <c r="D19" s="101">
        <v>51861</v>
      </c>
      <c r="E19" s="101">
        <v>62803</v>
      </c>
      <c r="F19" s="115">
        <f t="shared" si="3"/>
        <v>0.45938848657742665</v>
      </c>
    </row>
    <row r="20" spans="1:6" ht="29.25" customHeight="1">
      <c r="A20" s="113">
        <v>5</v>
      </c>
      <c r="B20" s="114" t="s">
        <v>119</v>
      </c>
      <c r="C20" s="101">
        <v>2035</v>
      </c>
      <c r="D20" s="101"/>
      <c r="E20" s="101">
        <v>50</v>
      </c>
      <c r="F20" s="115">
        <f t="shared" si="3"/>
        <v>2.4570024570024569E-2</v>
      </c>
    </row>
    <row r="21" spans="1:6" ht="16.5" customHeight="1">
      <c r="A21" s="113">
        <v>6</v>
      </c>
      <c r="B21" s="114" t="s">
        <v>120</v>
      </c>
      <c r="C21" s="101"/>
      <c r="D21" s="101"/>
      <c r="E21" s="101"/>
      <c r="F21" s="115"/>
    </row>
    <row r="22" spans="1:6" ht="16.5" customHeight="1">
      <c r="A22" s="113">
        <v>7</v>
      </c>
      <c r="B22" s="114" t="s">
        <v>121</v>
      </c>
      <c r="C22" s="101">
        <v>1615</v>
      </c>
      <c r="D22" s="101">
        <v>208</v>
      </c>
      <c r="E22" s="101">
        <v>780</v>
      </c>
      <c r="F22" s="115">
        <f t="shared" si="3"/>
        <v>0.48297213622291024</v>
      </c>
    </row>
    <row r="23" spans="1:6" ht="16.5" customHeight="1">
      <c r="A23" s="113">
        <v>8</v>
      </c>
      <c r="B23" s="114" t="s">
        <v>122</v>
      </c>
      <c r="C23" s="101">
        <v>91</v>
      </c>
      <c r="D23" s="101">
        <v>18</v>
      </c>
      <c r="E23" s="101">
        <v>18</v>
      </c>
      <c r="F23" s="115">
        <f t="shared" si="3"/>
        <v>0.19780219780219779</v>
      </c>
    </row>
    <row r="24" spans="1:6" ht="16.5" customHeight="1">
      <c r="A24" s="113">
        <v>9</v>
      </c>
      <c r="B24" s="114" t="s">
        <v>123</v>
      </c>
      <c r="C24" s="101">
        <v>499</v>
      </c>
      <c r="D24" s="101">
        <v>158</v>
      </c>
      <c r="E24" s="101">
        <v>190</v>
      </c>
      <c r="F24" s="115">
        <f t="shared" si="3"/>
        <v>0.38076152304609218</v>
      </c>
    </row>
    <row r="25" spans="1:6" ht="16.5" customHeight="1">
      <c r="A25" s="113">
        <v>10</v>
      </c>
      <c r="B25" s="114" t="s">
        <v>124</v>
      </c>
      <c r="C25" s="101">
        <v>5945</v>
      </c>
      <c r="D25" s="101"/>
      <c r="E25" s="101">
        <v>3000</v>
      </c>
      <c r="F25" s="115">
        <f t="shared" si="3"/>
        <v>0.50462573591253157</v>
      </c>
    </row>
    <row r="26" spans="1:6" ht="16.5" customHeight="1">
      <c r="A26" s="113">
        <v>11</v>
      </c>
      <c r="B26" s="114" t="s">
        <v>125</v>
      </c>
      <c r="C26" s="101">
        <v>5860</v>
      </c>
      <c r="D26" s="101">
        <v>1010</v>
      </c>
      <c r="E26" s="101">
        <v>1761</v>
      </c>
      <c r="F26" s="115">
        <f t="shared" si="3"/>
        <v>0.30051194539249149</v>
      </c>
    </row>
    <row r="27" spans="1:6" ht="16.5" customHeight="1">
      <c r="A27" s="113">
        <v>12</v>
      </c>
      <c r="B27" s="114" t="s">
        <v>126</v>
      </c>
      <c r="C27" s="101">
        <v>19850</v>
      </c>
      <c r="D27" s="101">
        <f>7343-D44</f>
        <v>6781</v>
      </c>
      <c r="E27" s="101">
        <v>8137</v>
      </c>
      <c r="F27" s="115">
        <f t="shared" si="3"/>
        <v>0.40992443324937028</v>
      </c>
    </row>
    <row r="28" spans="1:6" ht="16.5" customHeight="1">
      <c r="A28" s="113">
        <v>13</v>
      </c>
      <c r="B28" s="114" t="s">
        <v>127</v>
      </c>
      <c r="C28" s="101">
        <v>1832</v>
      </c>
      <c r="D28" s="101"/>
      <c r="E28" s="101"/>
      <c r="F28" s="115"/>
    </row>
    <row r="29" spans="1:6" ht="16.5" customHeight="1">
      <c r="A29" s="111" t="s">
        <v>6</v>
      </c>
      <c r="B29" s="112" t="s">
        <v>90</v>
      </c>
      <c r="C29" s="100">
        <v>4288</v>
      </c>
      <c r="D29" s="101"/>
      <c r="E29" s="101"/>
      <c r="F29" s="115"/>
    </row>
    <row r="30" spans="1:6" ht="16.5" customHeight="1">
      <c r="A30" s="111" t="s">
        <v>7</v>
      </c>
      <c r="B30" s="112" t="s">
        <v>21</v>
      </c>
      <c r="C30" s="100"/>
      <c r="D30" s="101"/>
      <c r="E30" s="101"/>
      <c r="F30" s="115"/>
    </row>
    <row r="31" spans="1:6" ht="16.5" customHeight="1">
      <c r="A31" s="111" t="s">
        <v>5</v>
      </c>
      <c r="B31" s="112" t="s">
        <v>95</v>
      </c>
      <c r="C31" s="100"/>
      <c r="D31" s="101"/>
      <c r="E31" s="101"/>
      <c r="F31" s="115"/>
    </row>
    <row r="32" spans="1:6" ht="32.25" customHeight="1">
      <c r="A32" s="111" t="s">
        <v>2</v>
      </c>
      <c r="B32" s="112" t="s">
        <v>96</v>
      </c>
      <c r="C32" s="100"/>
      <c r="D32" s="101"/>
      <c r="E32" s="101"/>
      <c r="F32" s="115"/>
    </row>
    <row r="33" spans="1:6" ht="16.5" customHeight="1">
      <c r="A33" s="113">
        <v>1</v>
      </c>
      <c r="B33" s="114" t="s">
        <v>97</v>
      </c>
      <c r="C33" s="101"/>
      <c r="D33" s="101"/>
      <c r="E33" s="101"/>
      <c r="F33" s="115"/>
    </row>
    <row r="34" spans="1:6" ht="16.5" customHeight="1">
      <c r="A34" s="113">
        <v>2</v>
      </c>
      <c r="B34" s="114" t="s">
        <v>20</v>
      </c>
      <c r="C34" s="101"/>
      <c r="D34" s="101"/>
      <c r="E34" s="101"/>
      <c r="F34" s="115"/>
    </row>
    <row r="35" spans="1:6" ht="16.5" customHeight="1">
      <c r="A35" s="111" t="s">
        <v>3</v>
      </c>
      <c r="B35" s="112" t="s">
        <v>98</v>
      </c>
      <c r="C35" s="100"/>
      <c r="D35" s="101"/>
      <c r="E35" s="101"/>
      <c r="F35" s="115"/>
    </row>
    <row r="36" spans="1:6" ht="16.5" customHeight="1">
      <c r="A36" s="113">
        <v>1</v>
      </c>
      <c r="B36" s="114" t="s">
        <v>97</v>
      </c>
      <c r="C36" s="101"/>
      <c r="D36" s="101"/>
      <c r="E36" s="101"/>
      <c r="F36" s="115"/>
    </row>
    <row r="37" spans="1:6" ht="16.5" customHeight="1">
      <c r="A37" s="113">
        <v>2</v>
      </c>
      <c r="B37" s="114" t="s">
        <v>20</v>
      </c>
      <c r="C37" s="101"/>
      <c r="D37" s="101"/>
      <c r="E37" s="101"/>
      <c r="F37" s="115"/>
    </row>
    <row r="38" spans="1:6" ht="16.5" customHeight="1">
      <c r="A38" s="111" t="s">
        <v>6</v>
      </c>
      <c r="B38" s="112" t="s">
        <v>99</v>
      </c>
      <c r="C38" s="100"/>
      <c r="D38" s="101"/>
      <c r="E38" s="101"/>
      <c r="F38" s="115"/>
    </row>
    <row r="39" spans="1:6" ht="16.5" customHeight="1">
      <c r="A39" s="113">
        <v>1</v>
      </c>
      <c r="B39" s="114" t="s">
        <v>97</v>
      </c>
      <c r="C39" s="101"/>
      <c r="D39" s="101"/>
      <c r="E39" s="101"/>
      <c r="F39" s="115"/>
    </row>
    <row r="40" spans="1:6" ht="16.5" customHeight="1">
      <c r="A40" s="113">
        <v>2</v>
      </c>
      <c r="B40" s="114" t="s">
        <v>20</v>
      </c>
      <c r="C40" s="101"/>
      <c r="D40" s="101"/>
      <c r="E40" s="101"/>
      <c r="F40" s="115"/>
    </row>
    <row r="41" spans="1:6" ht="16.5" customHeight="1">
      <c r="A41" s="111" t="s">
        <v>9</v>
      </c>
      <c r="B41" s="112" t="s">
        <v>91</v>
      </c>
      <c r="C41" s="100">
        <f>C42</f>
        <v>1297</v>
      </c>
      <c r="D41" s="100">
        <f t="shared" ref="D41:E41" si="5">D42</f>
        <v>562</v>
      </c>
      <c r="E41" s="100">
        <f t="shared" si="5"/>
        <v>674</v>
      </c>
      <c r="F41" s="110">
        <f t="shared" si="3"/>
        <v>0.51966075558982272</v>
      </c>
    </row>
    <row r="42" spans="1:6" ht="30.75" customHeight="1">
      <c r="A42" s="111" t="s">
        <v>2</v>
      </c>
      <c r="B42" s="112" t="s">
        <v>92</v>
      </c>
      <c r="C42" s="100">
        <f>SUM(C43:C44)</f>
        <v>1297</v>
      </c>
      <c r="D42" s="100">
        <f>SUM(D43:D44)</f>
        <v>562</v>
      </c>
      <c r="E42" s="100">
        <f>SUM(E43:E44)</f>
        <v>674</v>
      </c>
      <c r="F42" s="110">
        <f t="shared" si="3"/>
        <v>0.51966075558982272</v>
      </c>
    </row>
    <row r="43" spans="1:6" ht="16.5" customHeight="1">
      <c r="A43" s="113">
        <v>1</v>
      </c>
      <c r="B43" s="114" t="s">
        <v>93</v>
      </c>
      <c r="C43" s="101"/>
      <c r="D43" s="101"/>
      <c r="E43" s="101"/>
      <c r="F43" s="115"/>
    </row>
    <row r="44" spans="1:6" ht="31.5" customHeight="1">
      <c r="A44" s="113">
        <v>2</v>
      </c>
      <c r="B44" s="114" t="s">
        <v>94</v>
      </c>
      <c r="C44" s="101">
        <v>1297</v>
      </c>
      <c r="D44" s="101">
        <v>562</v>
      </c>
      <c r="E44" s="101">
        <v>674</v>
      </c>
      <c r="F44" s="115">
        <f t="shared" si="3"/>
        <v>0.51966075558982272</v>
      </c>
    </row>
  </sheetData>
  <mergeCells count="8">
    <mergeCell ref="A2:F2"/>
    <mergeCell ref="A3:F3"/>
    <mergeCell ref="A5:A6"/>
    <mergeCell ref="B5:B6"/>
    <mergeCell ref="C5:C6"/>
    <mergeCell ref="D5:E5"/>
    <mergeCell ref="E4:F4"/>
    <mergeCell ref="F5:F6"/>
  </mergeCells>
  <printOptions horizontalCentered="1"/>
  <pageMargins left="0.42" right="0" top="0.74803149606299213" bottom="0.62" header="0.31496062992125984" footer="0.31496062992125984"/>
  <pageSetup paperSize="9"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45"/>
  <sheetViews>
    <sheetView topLeftCell="A15" workbookViewId="0">
      <selection activeCell="H19" sqref="H19"/>
    </sheetView>
  </sheetViews>
  <sheetFormatPr defaultColWidth="9.1796875" defaultRowHeight="14"/>
  <cols>
    <col min="1" max="1" width="5.81640625" style="68" customWidth="1"/>
    <col min="2" max="2" width="56.81640625" style="68" customWidth="1"/>
    <col min="3" max="4" width="10.1796875" style="68" customWidth="1"/>
    <col min="5" max="5" width="12" style="68" customWidth="1"/>
    <col min="6" max="6" width="10.1796875" style="68" customWidth="1"/>
    <col min="7" max="7" width="9.1796875" style="68" customWidth="1"/>
    <col min="8" max="16384" width="9.1796875" style="68"/>
  </cols>
  <sheetData>
    <row r="1" spans="1:10" ht="23.25" customHeight="1">
      <c r="A1" s="66"/>
      <c r="B1" s="66"/>
      <c r="C1" s="66"/>
      <c r="D1" s="66"/>
      <c r="E1" s="66"/>
      <c r="F1" s="67" t="s">
        <v>101</v>
      </c>
    </row>
    <row r="2" spans="1:10" ht="21" customHeight="1">
      <c r="A2" s="144" t="s">
        <v>158</v>
      </c>
      <c r="B2" s="144"/>
      <c r="C2" s="144"/>
      <c r="D2" s="144"/>
      <c r="E2" s="144"/>
      <c r="F2" s="144"/>
    </row>
    <row r="3" spans="1:10" ht="28.5" customHeight="1">
      <c r="A3" s="145" t="str">
        <f>'Biểu 02'!A3:F3</f>
        <v>(Kèm theo Báo cáo số         /BC-UBND ngày       /6/2026 của UBND xã Tuần Giáo)</v>
      </c>
      <c r="B3" s="145"/>
      <c r="C3" s="145"/>
      <c r="D3" s="145"/>
      <c r="E3" s="145"/>
      <c r="F3" s="145"/>
      <c r="G3" s="69"/>
    </row>
    <row r="4" spans="1:10" ht="26.25" customHeight="1">
      <c r="A4" s="70"/>
      <c r="E4" s="146" t="s">
        <v>13</v>
      </c>
      <c r="F4" s="146"/>
    </row>
    <row r="5" spans="1:10" ht="20.25" customHeight="1">
      <c r="A5" s="147" t="s">
        <v>14</v>
      </c>
      <c r="B5" s="147" t="s">
        <v>0</v>
      </c>
      <c r="C5" s="147" t="s">
        <v>12</v>
      </c>
      <c r="D5" s="149" t="s">
        <v>15</v>
      </c>
      <c r="E5" s="150"/>
      <c r="F5" s="147" t="s">
        <v>57</v>
      </c>
    </row>
    <row r="6" spans="1:10" ht="36.75" customHeight="1">
      <c r="A6" s="148"/>
      <c r="B6" s="148"/>
      <c r="C6" s="148"/>
      <c r="D6" s="71" t="s">
        <v>55</v>
      </c>
      <c r="E6" s="71" t="s">
        <v>56</v>
      </c>
      <c r="F6" s="148"/>
    </row>
    <row r="7" spans="1:10" ht="14.25" customHeight="1">
      <c r="A7" s="72" t="s">
        <v>4</v>
      </c>
      <c r="B7" s="72" t="s">
        <v>5</v>
      </c>
      <c r="C7" s="72">
        <v>1</v>
      </c>
      <c r="D7" s="72">
        <v>2</v>
      </c>
      <c r="E7" s="72">
        <v>3</v>
      </c>
      <c r="F7" s="73" t="s">
        <v>16</v>
      </c>
    </row>
    <row r="8" spans="1:10" s="66" customFormat="1" ht="23.25" customHeight="1">
      <c r="A8" s="74"/>
      <c r="B8" s="74" t="s">
        <v>27</v>
      </c>
      <c r="C8" s="58">
        <f>+C9+C31+C41</f>
        <v>215659</v>
      </c>
      <c r="D8" s="58">
        <f t="shared" ref="D8:E8" si="0">+D9+D31+D41</f>
        <v>74504</v>
      </c>
      <c r="E8" s="58">
        <f t="shared" si="0"/>
        <v>96387</v>
      </c>
      <c r="F8" s="59">
        <f>IFERROR(E8/C8,0)</f>
        <v>0.4469416996276529</v>
      </c>
      <c r="H8" s="66">
        <v>96387</v>
      </c>
      <c r="I8" s="66">
        <f>E8-H8</f>
        <v>0</v>
      </c>
    </row>
    <row r="9" spans="1:10" ht="24.75" customHeight="1">
      <c r="A9" s="75" t="s">
        <v>4</v>
      </c>
      <c r="B9" s="76" t="s">
        <v>86</v>
      </c>
      <c r="C9" s="61">
        <f>+C10+C14+C29+C30</f>
        <v>214362</v>
      </c>
      <c r="D9" s="61">
        <f t="shared" ref="D9:E9" si="1">+D10+D14+D29+D30</f>
        <v>73942</v>
      </c>
      <c r="E9" s="61">
        <f t="shared" si="1"/>
        <v>95713</v>
      </c>
      <c r="F9" s="59">
        <f t="shared" ref="F9:F44" si="2">IFERROR(E9/C9,0)</f>
        <v>0.44650171205717432</v>
      </c>
    </row>
    <row r="10" spans="1:10" ht="24.75" customHeight="1">
      <c r="A10" s="75" t="s">
        <v>2</v>
      </c>
      <c r="B10" s="76" t="s">
        <v>19</v>
      </c>
      <c r="C10" s="61">
        <f>SUM(C11:C13)</f>
        <v>4760</v>
      </c>
      <c r="D10" s="61">
        <f t="shared" ref="D10:E10" si="3">SUM(D11:D13)</f>
        <v>0</v>
      </c>
      <c r="E10" s="61">
        <f t="shared" si="3"/>
        <v>2287</v>
      </c>
      <c r="F10" s="59">
        <f t="shared" si="2"/>
        <v>0.48046218487394959</v>
      </c>
    </row>
    <row r="11" spans="1:10" ht="24" customHeight="1">
      <c r="A11" s="77">
        <v>1</v>
      </c>
      <c r="B11" s="78" t="s">
        <v>87</v>
      </c>
      <c r="C11" s="62"/>
      <c r="D11" s="62"/>
      <c r="E11" s="62"/>
      <c r="F11" s="60"/>
    </row>
    <row r="12" spans="1:10" ht="24" customHeight="1">
      <c r="A12" s="77">
        <v>2</v>
      </c>
      <c r="B12" s="78" t="s">
        <v>88</v>
      </c>
      <c r="C12" s="62">
        <v>4760</v>
      </c>
      <c r="D12" s="62"/>
      <c r="E12" s="62">
        <v>2287</v>
      </c>
      <c r="F12" s="60">
        <f t="shared" si="2"/>
        <v>0.48046218487394959</v>
      </c>
      <c r="H12" s="68">
        <f>3363*85%*80%</f>
        <v>2286.8399999999997</v>
      </c>
    </row>
    <row r="13" spans="1:10" ht="24" customHeight="1">
      <c r="A13" s="77">
        <v>3</v>
      </c>
      <c r="B13" s="78" t="s">
        <v>89</v>
      </c>
      <c r="C13" s="62"/>
      <c r="D13" s="62"/>
      <c r="E13" s="62"/>
      <c r="F13" s="60"/>
    </row>
    <row r="14" spans="1:10" ht="24.75" customHeight="1">
      <c r="A14" s="75" t="s">
        <v>3</v>
      </c>
      <c r="B14" s="76" t="s">
        <v>20</v>
      </c>
      <c r="C14" s="61">
        <f>SUM(C16:C28)</f>
        <v>205314</v>
      </c>
      <c r="D14" s="61">
        <f t="shared" ref="D14:E14" si="4">SUM(D16:D28)</f>
        <v>73942</v>
      </c>
      <c r="E14" s="61">
        <f t="shared" si="4"/>
        <v>93426</v>
      </c>
      <c r="F14" s="59">
        <f t="shared" si="2"/>
        <v>0.45503959788421638</v>
      </c>
      <c r="H14" s="68">
        <f>+E14+E41</f>
        <v>94100</v>
      </c>
    </row>
    <row r="15" spans="1:10" s="81" customFormat="1" ht="24" customHeight="1">
      <c r="A15" s="79"/>
      <c r="B15" s="80" t="s">
        <v>11</v>
      </c>
      <c r="C15" s="63"/>
      <c r="D15" s="63"/>
      <c r="E15" s="63"/>
      <c r="F15" s="60"/>
    </row>
    <row r="16" spans="1:10" ht="24" customHeight="1">
      <c r="A16" s="77">
        <v>1</v>
      </c>
      <c r="B16" s="78" t="s">
        <v>115</v>
      </c>
      <c r="C16" s="62">
        <v>26230</v>
      </c>
      <c r="D16" s="62">
        <v>12745</v>
      </c>
      <c r="E16" s="62">
        <f>15294</f>
        <v>15294</v>
      </c>
      <c r="F16" s="60">
        <f t="shared" si="2"/>
        <v>0.58307281738467409</v>
      </c>
      <c r="H16" s="68">
        <f>D16/5</f>
        <v>2549</v>
      </c>
      <c r="I16" s="68">
        <f>+H16+D16</f>
        <v>15294</v>
      </c>
      <c r="J16" s="68">
        <f>E16-I16</f>
        <v>0</v>
      </c>
    </row>
    <row r="17" spans="1:10" ht="24" customHeight="1">
      <c r="A17" s="77">
        <v>2</v>
      </c>
      <c r="B17" s="78" t="s">
        <v>116</v>
      </c>
      <c r="C17" s="62">
        <v>3033</v>
      </c>
      <c r="D17" s="62">
        <v>429</v>
      </c>
      <c r="E17" s="62">
        <v>515</v>
      </c>
      <c r="F17" s="60">
        <f t="shared" si="2"/>
        <v>0.16979887899769205</v>
      </c>
      <c r="H17" s="68">
        <f t="shared" ref="H17:H27" si="5">D17/5</f>
        <v>85.8</v>
      </c>
      <c r="I17" s="68">
        <f t="shared" ref="I17:I27" si="6">+H17+D17</f>
        <v>514.79999999999995</v>
      </c>
      <c r="J17" s="68">
        <f t="shared" ref="J17:J27" si="7">E17-I17</f>
        <v>0.20000000000004547</v>
      </c>
    </row>
    <row r="18" spans="1:10" ht="24" customHeight="1">
      <c r="A18" s="77">
        <v>3</v>
      </c>
      <c r="B18" s="78" t="s">
        <v>117</v>
      </c>
      <c r="C18" s="62">
        <v>1614</v>
      </c>
      <c r="D18" s="62">
        <v>732</v>
      </c>
      <c r="E18" s="62">
        <v>878</v>
      </c>
      <c r="F18" s="60">
        <f t="shared" si="2"/>
        <v>0.54399008674101612</v>
      </c>
      <c r="H18" s="68">
        <f t="shared" si="5"/>
        <v>146.4</v>
      </c>
      <c r="I18" s="68">
        <f t="shared" si="6"/>
        <v>878.4</v>
      </c>
      <c r="J18" s="68">
        <f t="shared" si="7"/>
        <v>-0.39999999999997726</v>
      </c>
    </row>
    <row r="19" spans="1:10" ht="24" customHeight="1">
      <c r="A19" s="77">
        <v>4</v>
      </c>
      <c r="B19" s="78" t="s">
        <v>118</v>
      </c>
      <c r="C19" s="62">
        <v>136710</v>
      </c>
      <c r="D19" s="62">
        <v>51861</v>
      </c>
      <c r="E19" s="62">
        <f>62233+600-530+500</f>
        <v>62803</v>
      </c>
      <c r="F19" s="60">
        <f t="shared" si="2"/>
        <v>0.45938848657742665</v>
      </c>
      <c r="H19" s="68">
        <f t="shared" si="5"/>
        <v>10372.200000000001</v>
      </c>
      <c r="I19" s="68">
        <f t="shared" si="6"/>
        <v>62233.2</v>
      </c>
      <c r="J19" s="82">
        <f t="shared" si="7"/>
        <v>569.80000000000291</v>
      </c>
    </row>
    <row r="20" spans="1:10" ht="42" customHeight="1">
      <c r="A20" s="77">
        <v>5</v>
      </c>
      <c r="B20" s="78" t="s">
        <v>119</v>
      </c>
      <c r="C20" s="62">
        <v>2035</v>
      </c>
      <c r="D20" s="62"/>
      <c r="E20" s="62">
        <v>50</v>
      </c>
      <c r="F20" s="60">
        <f t="shared" si="2"/>
        <v>2.4570024570024569E-2</v>
      </c>
      <c r="H20" s="68">
        <f t="shared" si="5"/>
        <v>0</v>
      </c>
      <c r="I20" s="68">
        <f t="shared" si="6"/>
        <v>0</v>
      </c>
      <c r="J20" s="82">
        <f t="shared" si="7"/>
        <v>50</v>
      </c>
    </row>
    <row r="21" spans="1:10" ht="24" customHeight="1">
      <c r="A21" s="77">
        <v>6</v>
      </c>
      <c r="B21" s="78" t="s">
        <v>120</v>
      </c>
      <c r="C21" s="62"/>
      <c r="D21" s="62"/>
      <c r="E21" s="62"/>
      <c r="F21" s="60"/>
      <c r="H21" s="68">
        <f t="shared" si="5"/>
        <v>0</v>
      </c>
      <c r="I21" s="68">
        <f t="shared" si="6"/>
        <v>0</v>
      </c>
      <c r="J21" s="68">
        <f t="shared" si="7"/>
        <v>0</v>
      </c>
    </row>
    <row r="22" spans="1:10" ht="24" customHeight="1">
      <c r="A22" s="77">
        <v>7</v>
      </c>
      <c r="B22" s="78" t="s">
        <v>121</v>
      </c>
      <c r="C22" s="62">
        <v>1615</v>
      </c>
      <c r="D22" s="62">
        <v>208</v>
      </c>
      <c r="E22" s="62">
        <v>780</v>
      </c>
      <c r="F22" s="60">
        <f t="shared" si="2"/>
        <v>0.48297213622291024</v>
      </c>
      <c r="H22" s="68">
        <f t="shared" si="5"/>
        <v>41.6</v>
      </c>
      <c r="I22" s="68">
        <f t="shared" si="6"/>
        <v>249.6</v>
      </c>
      <c r="J22" s="82">
        <f t="shared" si="7"/>
        <v>530.4</v>
      </c>
    </row>
    <row r="23" spans="1:10" ht="24" customHeight="1">
      <c r="A23" s="77">
        <v>8</v>
      </c>
      <c r="B23" s="78" t="s">
        <v>122</v>
      </c>
      <c r="C23" s="62">
        <v>91</v>
      </c>
      <c r="D23" s="62">
        <v>18</v>
      </c>
      <c r="E23" s="62">
        <v>18</v>
      </c>
      <c r="F23" s="60">
        <f t="shared" si="2"/>
        <v>0.19780219780219779</v>
      </c>
      <c r="H23" s="68">
        <f t="shared" si="5"/>
        <v>3.6</v>
      </c>
      <c r="I23" s="68">
        <f t="shared" si="6"/>
        <v>21.6</v>
      </c>
      <c r="J23" s="68">
        <f t="shared" si="7"/>
        <v>-3.6000000000000014</v>
      </c>
    </row>
    <row r="24" spans="1:10" ht="24" customHeight="1">
      <c r="A24" s="77">
        <v>9</v>
      </c>
      <c r="B24" s="78" t="s">
        <v>123</v>
      </c>
      <c r="C24" s="62">
        <v>499</v>
      </c>
      <c r="D24" s="62">
        <v>158</v>
      </c>
      <c r="E24" s="62">
        <v>190</v>
      </c>
      <c r="F24" s="60">
        <f t="shared" si="2"/>
        <v>0.38076152304609218</v>
      </c>
      <c r="H24" s="68">
        <f t="shared" si="5"/>
        <v>31.6</v>
      </c>
      <c r="I24" s="68">
        <f t="shared" si="6"/>
        <v>189.6</v>
      </c>
      <c r="J24" s="68">
        <f t="shared" si="7"/>
        <v>0.40000000000000568</v>
      </c>
    </row>
    <row r="25" spans="1:10" ht="24" customHeight="1">
      <c r="A25" s="77">
        <v>10</v>
      </c>
      <c r="B25" s="78" t="s">
        <v>124</v>
      </c>
      <c r="C25" s="62">
        <v>5945</v>
      </c>
      <c r="D25" s="62"/>
      <c r="E25" s="62">
        <v>3000</v>
      </c>
      <c r="F25" s="60">
        <f t="shared" si="2"/>
        <v>0.50462573591253157</v>
      </c>
      <c r="H25" s="68">
        <f t="shared" si="5"/>
        <v>0</v>
      </c>
      <c r="I25" s="68">
        <f t="shared" si="6"/>
        <v>0</v>
      </c>
      <c r="J25" s="82">
        <f t="shared" si="7"/>
        <v>3000</v>
      </c>
    </row>
    <row r="26" spans="1:10" ht="24" customHeight="1">
      <c r="A26" s="77">
        <v>11</v>
      </c>
      <c r="B26" s="78" t="s">
        <v>125</v>
      </c>
      <c r="C26" s="62">
        <v>5860</v>
      </c>
      <c r="D26" s="62">
        <v>1010</v>
      </c>
      <c r="E26" s="62">
        <f>1361+400</f>
        <v>1761</v>
      </c>
      <c r="F26" s="60">
        <f t="shared" si="2"/>
        <v>0.30051194539249149</v>
      </c>
      <c r="H26" s="68">
        <f t="shared" si="5"/>
        <v>202</v>
      </c>
      <c r="I26" s="68">
        <f t="shared" si="6"/>
        <v>1212</v>
      </c>
      <c r="J26" s="82">
        <f t="shared" si="7"/>
        <v>549</v>
      </c>
    </row>
    <row r="27" spans="1:10" ht="24" customHeight="1">
      <c r="A27" s="77">
        <v>12</v>
      </c>
      <c r="B27" s="78" t="s">
        <v>126</v>
      </c>
      <c r="C27" s="62">
        <v>19850</v>
      </c>
      <c r="D27" s="62">
        <f>7343-D44</f>
        <v>6781</v>
      </c>
      <c r="E27" s="62">
        <v>8137</v>
      </c>
      <c r="F27" s="60">
        <f t="shared" si="2"/>
        <v>0.40992443324937028</v>
      </c>
      <c r="H27" s="68">
        <f t="shared" si="5"/>
        <v>1356.2</v>
      </c>
      <c r="I27" s="68">
        <f t="shared" si="6"/>
        <v>8137.2</v>
      </c>
      <c r="J27" s="68">
        <f t="shared" si="7"/>
        <v>-0.1999999999998181</v>
      </c>
    </row>
    <row r="28" spans="1:10" ht="24" customHeight="1">
      <c r="A28" s="77">
        <v>13</v>
      </c>
      <c r="B28" s="78" t="s">
        <v>127</v>
      </c>
      <c r="C28" s="62">
        <v>1832</v>
      </c>
      <c r="D28" s="62"/>
      <c r="E28" s="62"/>
      <c r="F28" s="60"/>
    </row>
    <row r="29" spans="1:10" ht="24.75" customHeight="1">
      <c r="A29" s="75" t="s">
        <v>6</v>
      </c>
      <c r="B29" s="76" t="s">
        <v>90</v>
      </c>
      <c r="C29" s="61">
        <v>4288</v>
      </c>
      <c r="D29" s="62"/>
      <c r="E29" s="62"/>
      <c r="F29" s="60"/>
    </row>
    <row r="30" spans="1:10" ht="24.75" customHeight="1">
      <c r="A30" s="75" t="s">
        <v>7</v>
      </c>
      <c r="B30" s="76" t="s">
        <v>21</v>
      </c>
      <c r="C30" s="61"/>
      <c r="D30" s="62"/>
      <c r="E30" s="62"/>
      <c r="F30" s="60"/>
    </row>
    <row r="31" spans="1:10" ht="24.75" customHeight="1">
      <c r="A31" s="75" t="s">
        <v>5</v>
      </c>
      <c r="B31" s="76" t="s">
        <v>95</v>
      </c>
      <c r="C31" s="61"/>
      <c r="D31" s="62"/>
      <c r="E31" s="62"/>
      <c r="F31" s="60"/>
    </row>
    <row r="32" spans="1:10" ht="32.25" customHeight="1">
      <c r="A32" s="75" t="s">
        <v>2</v>
      </c>
      <c r="B32" s="76" t="s">
        <v>96</v>
      </c>
      <c r="C32" s="61"/>
      <c r="D32" s="62"/>
      <c r="E32" s="62"/>
      <c r="F32" s="60"/>
    </row>
    <row r="33" spans="1:10" ht="21" customHeight="1">
      <c r="A33" s="77">
        <v>1</v>
      </c>
      <c r="B33" s="78" t="s">
        <v>97</v>
      </c>
      <c r="C33" s="62"/>
      <c r="D33" s="62"/>
      <c r="E33" s="62"/>
      <c r="F33" s="60"/>
    </row>
    <row r="34" spans="1:10" ht="21" customHeight="1">
      <c r="A34" s="77">
        <v>2</v>
      </c>
      <c r="B34" s="78" t="s">
        <v>20</v>
      </c>
      <c r="C34" s="62"/>
      <c r="D34" s="62"/>
      <c r="E34" s="62"/>
      <c r="F34" s="60"/>
    </row>
    <row r="35" spans="1:10" ht="24.75" customHeight="1">
      <c r="A35" s="75" t="s">
        <v>3</v>
      </c>
      <c r="B35" s="76" t="s">
        <v>98</v>
      </c>
      <c r="C35" s="61"/>
      <c r="D35" s="62"/>
      <c r="E35" s="62"/>
      <c r="F35" s="60"/>
    </row>
    <row r="36" spans="1:10" ht="21" customHeight="1">
      <c r="A36" s="77">
        <v>1</v>
      </c>
      <c r="B36" s="78" t="s">
        <v>97</v>
      </c>
      <c r="C36" s="62"/>
      <c r="D36" s="62"/>
      <c r="E36" s="62"/>
      <c r="F36" s="60"/>
    </row>
    <row r="37" spans="1:10" ht="21" customHeight="1">
      <c r="A37" s="77">
        <v>2</v>
      </c>
      <c r="B37" s="78" t="s">
        <v>20</v>
      </c>
      <c r="C37" s="62"/>
      <c r="D37" s="62"/>
      <c r="E37" s="62"/>
      <c r="F37" s="60"/>
    </row>
    <row r="38" spans="1:10" ht="21.75" customHeight="1">
      <c r="A38" s="75" t="s">
        <v>6</v>
      </c>
      <c r="B38" s="76" t="s">
        <v>99</v>
      </c>
      <c r="C38" s="61"/>
      <c r="D38" s="62"/>
      <c r="E38" s="62"/>
      <c r="F38" s="60"/>
    </row>
    <row r="39" spans="1:10" ht="21" customHeight="1">
      <c r="A39" s="77">
        <v>1</v>
      </c>
      <c r="B39" s="78" t="s">
        <v>97</v>
      </c>
      <c r="C39" s="62"/>
      <c r="D39" s="62"/>
      <c r="E39" s="62"/>
      <c r="F39" s="60"/>
    </row>
    <row r="40" spans="1:10" ht="21" customHeight="1">
      <c r="A40" s="77">
        <v>2</v>
      </c>
      <c r="B40" s="78" t="s">
        <v>20</v>
      </c>
      <c r="C40" s="62"/>
      <c r="D40" s="62"/>
      <c r="E40" s="62"/>
      <c r="F40" s="60"/>
    </row>
    <row r="41" spans="1:10" ht="22.5" customHeight="1">
      <c r="A41" s="75" t="s">
        <v>9</v>
      </c>
      <c r="B41" s="76" t="s">
        <v>91</v>
      </c>
      <c r="C41" s="61">
        <f>C42</f>
        <v>1297</v>
      </c>
      <c r="D41" s="61">
        <f t="shared" ref="D41:E41" si="8">D42</f>
        <v>562</v>
      </c>
      <c r="E41" s="61">
        <f t="shared" si="8"/>
        <v>674</v>
      </c>
      <c r="F41" s="60">
        <f t="shared" si="2"/>
        <v>0.51966075558982272</v>
      </c>
    </row>
    <row r="42" spans="1:10" ht="38.25" customHeight="1">
      <c r="A42" s="75" t="s">
        <v>2</v>
      </c>
      <c r="B42" s="76" t="s">
        <v>92</v>
      </c>
      <c r="C42" s="61">
        <f>SUM(C43:C45)</f>
        <v>1297</v>
      </c>
      <c r="D42" s="61">
        <f t="shared" ref="D42:E42" si="9">SUM(D43:D45)</f>
        <v>562</v>
      </c>
      <c r="E42" s="61">
        <f t="shared" si="9"/>
        <v>674</v>
      </c>
      <c r="F42" s="60">
        <f t="shared" si="2"/>
        <v>0.51966075558982272</v>
      </c>
    </row>
    <row r="43" spans="1:10" ht="21" customHeight="1">
      <c r="A43" s="77">
        <v>1</v>
      </c>
      <c r="B43" s="78" t="s">
        <v>93</v>
      </c>
      <c r="C43" s="62"/>
      <c r="D43" s="62"/>
      <c r="E43" s="62"/>
      <c r="F43" s="60"/>
    </row>
    <row r="44" spans="1:10" ht="36.75" customHeight="1">
      <c r="A44" s="77">
        <v>2</v>
      </c>
      <c r="B44" s="78" t="s">
        <v>94</v>
      </c>
      <c r="C44" s="62">
        <v>1297</v>
      </c>
      <c r="D44" s="62">
        <v>562</v>
      </c>
      <c r="E44" s="62">
        <v>674</v>
      </c>
      <c r="F44" s="60">
        <f t="shared" si="2"/>
        <v>0.51966075558982272</v>
      </c>
      <c r="H44" s="68">
        <f t="shared" ref="H44" si="10">D44/5</f>
        <v>112.4</v>
      </c>
      <c r="I44" s="68">
        <f t="shared" ref="I44" si="11">+H44+D44</f>
        <v>674.4</v>
      </c>
      <c r="J44" s="68">
        <f t="shared" ref="J44" si="12">E44-I44</f>
        <v>-0.39999999999997726</v>
      </c>
    </row>
    <row r="45" spans="1:10">
      <c r="A45" s="65"/>
      <c r="B45" s="65"/>
      <c r="C45" s="65"/>
      <c r="D45" s="65"/>
      <c r="E45" s="65"/>
      <c r="F45" s="65"/>
    </row>
  </sheetData>
  <mergeCells count="8">
    <mergeCell ref="A2:F2"/>
    <mergeCell ref="A3:F3"/>
    <mergeCell ref="E4:F4"/>
    <mergeCell ref="A5:A6"/>
    <mergeCell ref="B5:B6"/>
    <mergeCell ref="C5:C6"/>
    <mergeCell ref="D5:E5"/>
    <mergeCell ref="F5:F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"/>
  <sheetViews>
    <sheetView view="pageBreakPreview" zoomScale="110" zoomScaleNormal="100" zoomScaleSheetLayoutView="110" workbookViewId="0">
      <selection activeCell="G6" sqref="G6"/>
    </sheetView>
  </sheetViews>
  <sheetFormatPr defaultColWidth="9.1796875" defaultRowHeight="14.5"/>
  <cols>
    <col min="1" max="1" width="5.81640625" style="13" customWidth="1"/>
    <col min="2" max="2" width="22.81640625" style="13" customWidth="1"/>
    <col min="3" max="5" width="12.54296875" style="13" customWidth="1"/>
    <col min="6" max="11" width="12.1796875" style="13" customWidth="1"/>
    <col min="12" max="16384" width="9.1796875" style="13"/>
  </cols>
  <sheetData>
    <row r="1" spans="1:11" ht="21.75" customHeight="1">
      <c r="A1" s="4"/>
      <c r="B1" s="4"/>
      <c r="C1" s="4"/>
      <c r="D1" s="4"/>
      <c r="E1" s="4"/>
      <c r="F1" s="4"/>
      <c r="G1" s="4"/>
      <c r="H1" s="4"/>
      <c r="I1" s="9"/>
      <c r="J1" s="133" t="s">
        <v>105</v>
      </c>
      <c r="K1" s="133"/>
    </row>
    <row r="2" spans="1:11" ht="36" customHeight="1">
      <c r="A2" s="151" t="s">
        <v>100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20.25" customHeight="1">
      <c r="A3" s="152" t="str">
        <f>'Biểu 03'!A3:F3</f>
        <v>(Kèm theo Báo cáo số         /BC-UBND ngày       /6/2026 của UBND xã Tuần Giáo)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21.75" customHeight="1">
      <c r="A4" s="10"/>
      <c r="B4" s="8"/>
      <c r="C4" s="8"/>
      <c r="D4" s="8"/>
      <c r="E4" s="8"/>
      <c r="F4" s="8"/>
      <c r="G4" s="8"/>
      <c r="H4" s="8"/>
      <c r="I4" s="8"/>
      <c r="J4" s="134" t="s">
        <v>13</v>
      </c>
      <c r="K4" s="134"/>
    </row>
    <row r="5" spans="1:11" ht="46.5" customHeight="1">
      <c r="A5" s="141" t="s">
        <v>14</v>
      </c>
      <c r="B5" s="141" t="s">
        <v>0</v>
      </c>
      <c r="C5" s="141" t="s">
        <v>102</v>
      </c>
      <c r="D5" s="141"/>
      <c r="E5" s="141"/>
      <c r="F5" s="141" t="s">
        <v>103</v>
      </c>
      <c r="G5" s="141"/>
      <c r="H5" s="141"/>
      <c r="I5" s="153" t="s">
        <v>50</v>
      </c>
      <c r="J5" s="154"/>
      <c r="K5" s="155"/>
    </row>
    <row r="6" spans="1:11" ht="61.5" customHeight="1">
      <c r="A6" s="141"/>
      <c r="B6" s="141"/>
      <c r="C6" s="1" t="s">
        <v>40</v>
      </c>
      <c r="D6" s="1" t="s">
        <v>39</v>
      </c>
      <c r="E6" s="2" t="s">
        <v>38</v>
      </c>
      <c r="F6" s="1" t="s">
        <v>104</v>
      </c>
      <c r="G6" s="1" t="s">
        <v>39</v>
      </c>
      <c r="H6" s="2" t="s">
        <v>38</v>
      </c>
      <c r="I6" s="7" t="s">
        <v>47</v>
      </c>
      <c r="J6" s="7" t="s">
        <v>48</v>
      </c>
      <c r="K6" s="7" t="s">
        <v>38</v>
      </c>
    </row>
    <row r="7" spans="1:11" ht="18" customHeight="1">
      <c r="A7" s="3" t="s">
        <v>4</v>
      </c>
      <c r="B7" s="3" t="s">
        <v>5</v>
      </c>
      <c r="C7" s="3">
        <v>1</v>
      </c>
      <c r="D7" s="3">
        <v>2</v>
      </c>
      <c r="E7" s="3" t="s">
        <v>37</v>
      </c>
      <c r="F7" s="3">
        <v>4</v>
      </c>
      <c r="G7" s="3">
        <v>5</v>
      </c>
      <c r="H7" s="3" t="s">
        <v>36</v>
      </c>
      <c r="I7" s="3">
        <v>7</v>
      </c>
      <c r="J7" s="3">
        <v>8</v>
      </c>
      <c r="K7" s="3" t="s">
        <v>49</v>
      </c>
    </row>
    <row r="8" spans="1:11" ht="22.5" customHeight="1">
      <c r="A8" s="109"/>
      <c r="B8" s="119" t="s">
        <v>1</v>
      </c>
      <c r="C8" s="126">
        <v>4288</v>
      </c>
      <c r="D8" s="126">
        <f t="shared" ref="D8:K8" si="0">SUM(D9:D10)</f>
        <v>97.24</v>
      </c>
      <c r="E8" s="126">
        <f>C8-D8</f>
        <v>4190.76</v>
      </c>
      <c r="F8" s="127">
        <f t="shared" si="0"/>
        <v>0</v>
      </c>
      <c r="G8" s="121">
        <f t="shared" si="0"/>
        <v>0</v>
      </c>
      <c r="H8" s="121">
        <f t="shared" si="0"/>
        <v>0</v>
      </c>
      <c r="I8" s="121">
        <f t="shared" si="0"/>
        <v>0</v>
      </c>
      <c r="J8" s="121">
        <f t="shared" si="0"/>
        <v>0</v>
      </c>
      <c r="K8" s="121">
        <f t="shared" si="0"/>
        <v>0</v>
      </c>
    </row>
    <row r="9" spans="1:11" ht="22.5" customHeight="1">
      <c r="A9" s="93">
        <v>1</v>
      </c>
      <c r="B9" s="122" t="s">
        <v>19</v>
      </c>
      <c r="C9" s="120"/>
      <c r="D9" s="120"/>
      <c r="E9" s="120"/>
      <c r="F9" s="123"/>
      <c r="G9" s="123"/>
      <c r="H9" s="123"/>
      <c r="I9" s="123"/>
      <c r="J9" s="123"/>
      <c r="K9" s="123"/>
    </row>
    <row r="10" spans="1:11" ht="22.5" customHeight="1">
      <c r="A10" s="124">
        <v>2</v>
      </c>
      <c r="B10" s="125" t="s">
        <v>20</v>
      </c>
      <c r="C10" s="120"/>
      <c r="D10" s="120">
        <v>97.24</v>
      </c>
      <c r="E10" s="120"/>
      <c r="F10" s="123"/>
      <c r="G10" s="123"/>
      <c r="H10" s="123"/>
      <c r="I10" s="123"/>
      <c r="J10" s="123"/>
      <c r="K10" s="123"/>
    </row>
    <row r="11" spans="1:11">
      <c r="B11" s="14"/>
    </row>
  </sheetData>
  <mergeCells count="9">
    <mergeCell ref="J1:K1"/>
    <mergeCell ref="F5:H5"/>
    <mergeCell ref="A2:K2"/>
    <mergeCell ref="A3:K3"/>
    <mergeCell ref="A5:A6"/>
    <mergeCell ref="B5:B6"/>
    <mergeCell ref="C5:E5"/>
    <mergeCell ref="I5:K5"/>
    <mergeCell ref="J4:K4"/>
  </mergeCells>
  <pageMargins left="0.31496062992125984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view="pageBreakPreview" topLeftCell="B1" zoomScale="110" zoomScaleNormal="100" zoomScaleSheetLayoutView="110" workbookViewId="0">
      <selection activeCell="I11" sqref="I11"/>
    </sheetView>
  </sheetViews>
  <sheetFormatPr defaultColWidth="9.1796875" defaultRowHeight="14"/>
  <cols>
    <col min="1" max="1" width="7.1796875" style="54" customWidth="1"/>
    <col min="2" max="2" width="41" style="54" customWidth="1"/>
    <col min="3" max="3" width="14" style="54" customWidth="1"/>
    <col min="4" max="4" width="14.1796875" style="54" customWidth="1"/>
    <col min="5" max="5" width="16" style="54" customWidth="1"/>
    <col min="6" max="16384" width="9.1796875" style="54"/>
  </cols>
  <sheetData>
    <row r="1" spans="1:6" ht="24" customHeight="1">
      <c r="A1" s="4"/>
      <c r="B1" s="4"/>
      <c r="C1" s="4"/>
      <c r="D1" s="132" t="s">
        <v>137</v>
      </c>
      <c r="E1" s="132"/>
    </row>
    <row r="2" spans="1:6" ht="26.25" customHeight="1">
      <c r="A2" s="156" t="s">
        <v>51</v>
      </c>
      <c r="B2" s="156"/>
      <c r="C2" s="156"/>
      <c r="D2" s="156"/>
      <c r="E2" s="156"/>
    </row>
    <row r="3" spans="1:6" ht="26.25" customHeight="1">
      <c r="A3" s="152" t="str">
        <f>'Biểu 04'!A3:K3</f>
        <v>(Kèm theo Báo cáo số         /BC-UBND ngày       /6/2026 của UBND xã Tuần Giáo)</v>
      </c>
      <c r="B3" s="152"/>
      <c r="C3" s="152"/>
      <c r="D3" s="152"/>
      <c r="E3" s="152"/>
    </row>
    <row r="4" spans="1:6" ht="24" customHeight="1">
      <c r="A4" s="10"/>
      <c r="B4" s="8"/>
      <c r="C4" s="8"/>
      <c r="D4" s="134" t="s">
        <v>13</v>
      </c>
      <c r="E4" s="134"/>
    </row>
    <row r="5" spans="1:6" ht="30.75" customHeight="1">
      <c r="A5" s="141" t="s">
        <v>14</v>
      </c>
      <c r="B5" s="141" t="s">
        <v>0</v>
      </c>
      <c r="C5" s="136" t="s">
        <v>1</v>
      </c>
      <c r="D5" s="154" t="s">
        <v>10</v>
      </c>
      <c r="E5" s="155"/>
      <c r="F5" s="4"/>
    </row>
    <row r="6" spans="1:6" ht="45.75" customHeight="1">
      <c r="A6" s="141"/>
      <c r="B6" s="141"/>
      <c r="C6" s="143"/>
      <c r="D6" s="1" t="s">
        <v>46</v>
      </c>
      <c r="E6" s="1" t="s">
        <v>45</v>
      </c>
    </row>
    <row r="7" spans="1:6" ht="26.25" customHeight="1">
      <c r="A7" s="3" t="s">
        <v>4</v>
      </c>
      <c r="B7" s="3" t="s">
        <v>5</v>
      </c>
      <c r="C7" s="3" t="s">
        <v>44</v>
      </c>
      <c r="D7" s="3">
        <v>2</v>
      </c>
      <c r="E7" s="3">
        <v>3</v>
      </c>
    </row>
    <row r="8" spans="1:6" ht="26.25" customHeight="1">
      <c r="A8" s="109"/>
      <c r="B8" s="109" t="s">
        <v>1</v>
      </c>
      <c r="C8" s="129">
        <f>SUM(C9:C12)</f>
        <v>4940.4985799999995</v>
      </c>
      <c r="D8" s="129">
        <f t="shared" ref="D8:E8" si="0">SUM(D9:D12)</f>
        <v>3965.154266</v>
      </c>
      <c r="E8" s="129">
        <f t="shared" si="0"/>
        <v>975.34431399999994</v>
      </c>
    </row>
    <row r="9" spans="1:6" ht="26.25" customHeight="1">
      <c r="A9" s="93">
        <v>1</v>
      </c>
      <c r="B9" s="130" t="s">
        <v>106</v>
      </c>
      <c r="C9" s="123">
        <f>+D9+E9</f>
        <v>0</v>
      </c>
      <c r="D9" s="123"/>
      <c r="E9" s="123"/>
    </row>
    <row r="10" spans="1:6" ht="26.25" customHeight="1">
      <c r="A10" s="93">
        <v>2</v>
      </c>
      <c r="B10" s="130" t="s">
        <v>43</v>
      </c>
      <c r="C10" s="123">
        <f t="shared" ref="C10:C12" si="1">+D10+E10</f>
        <v>3429.7415799999999</v>
      </c>
      <c r="D10" s="123">
        <v>2747</v>
      </c>
      <c r="E10" s="123">
        <v>682.74158</v>
      </c>
    </row>
    <row r="11" spans="1:6" ht="26.25" customHeight="1">
      <c r="A11" s="93">
        <v>3</v>
      </c>
      <c r="B11" s="130" t="s">
        <v>42</v>
      </c>
      <c r="C11" s="123">
        <f t="shared" si="1"/>
        <v>1510.7570000000001</v>
      </c>
      <c r="D11" s="123">
        <v>1218.154266</v>
      </c>
      <c r="E11" s="123">
        <v>292.602734</v>
      </c>
    </row>
    <row r="12" spans="1:6" ht="26.25" customHeight="1">
      <c r="A12" s="93">
        <v>4</v>
      </c>
      <c r="B12" s="131" t="s">
        <v>41</v>
      </c>
      <c r="C12" s="123">
        <f t="shared" si="1"/>
        <v>0</v>
      </c>
      <c r="D12" s="123"/>
      <c r="E12" s="123"/>
    </row>
    <row r="14" spans="1:6">
      <c r="A14" s="128" t="s">
        <v>177</v>
      </c>
    </row>
  </sheetData>
  <mergeCells count="8">
    <mergeCell ref="D1:E1"/>
    <mergeCell ref="C5:C6"/>
    <mergeCell ref="D5:E5"/>
    <mergeCell ref="A2:E2"/>
    <mergeCell ref="A3:E3"/>
    <mergeCell ref="A5:A6"/>
    <mergeCell ref="B5:B6"/>
    <mergeCell ref="D4:E4"/>
  </mergeCells>
  <pageMargins left="0.55118110236220474" right="0.275590551181102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Biểu 01</vt:lpstr>
      <vt:lpstr>Biểu 02</vt:lpstr>
      <vt:lpstr>Biểu 03</vt:lpstr>
      <vt:lpstr>03</vt:lpstr>
      <vt:lpstr>Biểu 04</vt:lpstr>
      <vt:lpstr>Biểu 05</vt:lpstr>
      <vt:lpstr>'Biểu 02'!Print_Titles</vt:lpstr>
      <vt:lpstr>'Biểu 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Van Chung</dc:creator>
  <cp:lastModifiedBy>Võ Tá Cường</cp:lastModifiedBy>
  <cp:lastPrinted>2026-06-03T09:39:50Z</cp:lastPrinted>
  <dcterms:created xsi:type="dcterms:W3CDTF">2025-10-30T00:52:23Z</dcterms:created>
  <dcterms:modified xsi:type="dcterms:W3CDTF">2026-06-11T07:19:15Z</dcterms:modified>
</cp:coreProperties>
</file>