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LOAN\XÃ TUẦN GIÁO\1. THAM MƯU\tháng 12\TRÌNH HĐND KỲ HỌP THỨ BA\BC, TT, DT NQ TRÌNH HĐND\"/>
    </mc:Choice>
  </mc:AlternateContent>
  <bookViews>
    <workbookView xWindow="0" yWindow="0" windowWidth="20490" windowHeight="7755" tabRatio="741" firstSheet="4" activeTab="4"/>
  </bookViews>
  <sheets>
    <sheet name="foxz" sheetId="188" state="veryHidden" r:id="rId1"/>
    <sheet name="12" sheetId="199" state="hidden" r:id="rId2"/>
    <sheet name="13" sheetId="198" state="hidden" r:id="rId3"/>
    <sheet name="14" sheetId="197" state="hidden" r:id="rId4"/>
    <sheet name="15" sheetId="132" r:id="rId5"/>
    <sheet name="16" sheetId="17" r:id="rId6"/>
    <sheet name="17" sheetId="133" r:id="rId7"/>
    <sheet name="23" sheetId="203" state="hidden" r:id="rId8"/>
    <sheet name="24" sheetId="202" state="hidden" r:id="rId9"/>
    <sheet name="25" sheetId="201" state="hidden" r:id="rId10"/>
    <sheet name="26" sheetId="200" state="hidden" r:id="rId11"/>
    <sheet name="28-quỹ" sheetId="205" state="hidden" r:id="rId12"/>
    <sheet name="29-thusn" sheetId="204" state="hidden" r:id="rId13"/>
    <sheet name="34" sheetId="170" r:id="rId14"/>
    <sheet name="35" sheetId="173" r:id="rId15"/>
    <sheet name="36-ĐT" sheetId="174" state="hidden" r:id="rId16"/>
    <sheet name="37" sheetId="168" r:id="rId17"/>
    <sheet name="38-CTMTQG" sheetId="106" state="hidden" r:id="rId18"/>
    <sheet name="45-Quỹ" sheetId="178" state="hidden" r:id="rId19"/>
    <sheet name="46-ĐT" sheetId="196" state="hidden" r:id="rId20"/>
    <sheet name="47-ThuSN" sheetId="179" state="hidden" r:id="rId21"/>
  </sheets>
  <externalReferences>
    <externalReference r:id="rId22"/>
    <externalReference r:id="rId23"/>
    <externalReference r:id="rId24"/>
  </externalReferences>
  <definedNames>
    <definedName name="ADP">#REF!</definedName>
    <definedName name="AKHAC">#REF!</definedName>
    <definedName name="ALTINH">#REF!</definedName>
    <definedName name="ANN">#REF!</definedName>
    <definedName name="ANQD">#REF!</definedName>
    <definedName name="ANQQH" localSheetId="4">'[1]Dt 2001'!#REF!</definedName>
    <definedName name="ANQQH" localSheetId="6">'[1]Dt 2001'!#REF!</definedName>
    <definedName name="ANQQH" localSheetId="16">'[1]Dt 2001'!#REF!</definedName>
    <definedName name="ANQQH">'[1]Dt 2001'!#REF!</definedName>
    <definedName name="ANSNN" localSheetId="4">'[1]Dt 2001'!#REF!</definedName>
    <definedName name="ANSNN" localSheetId="6">'[1]Dt 2001'!#REF!</definedName>
    <definedName name="ANSNN" localSheetId="16">'[1]Dt 2001'!#REF!</definedName>
    <definedName name="ANSNN">'[1]Dt 2001'!#REF!</definedName>
    <definedName name="ANSNNxnk" localSheetId="4">'[1]Dt 2001'!#REF!</definedName>
    <definedName name="ANSNNxnk" localSheetId="6">'[1]Dt 2001'!#REF!</definedName>
    <definedName name="ANSNNxnk" localSheetId="16">'[1]Dt 2001'!#REF!</definedName>
    <definedName name="ANSNNxnk">'[1]Dt 2001'!#REF!</definedName>
    <definedName name="Anguon" localSheetId="4">'[1]Dt 2001'!#REF!</definedName>
    <definedName name="Anguon" localSheetId="6">'[1]Dt 2001'!#REF!</definedName>
    <definedName name="Anguon" localSheetId="16">'[1]Dt 2001'!#REF!</definedName>
    <definedName name="Anguon">'[1]Dt 2001'!#REF!</definedName>
    <definedName name="APC" localSheetId="4">'[1]Dt 2001'!#REF!</definedName>
    <definedName name="APC" localSheetId="6">'[1]Dt 2001'!#REF!</definedName>
    <definedName name="APC" localSheetId="16">'[1]Dt 2001'!#REF!</definedName>
    <definedName name="APC">'[1]Dt 2001'!#REF!</definedName>
    <definedName name="ATW">#REF!</definedName>
    <definedName name="Can_doi">#REF!</definedName>
    <definedName name="chuong_phuluc_43_name">#REF!</definedName>
    <definedName name="DNNN">#REF!</definedName>
    <definedName name="Khac">#REF!</definedName>
    <definedName name="Khong_can_doi">#REF!</definedName>
    <definedName name="NQD">#REF!</definedName>
    <definedName name="NQQH" localSheetId="4">'[1]Dt 2001'!#REF!</definedName>
    <definedName name="NQQH" localSheetId="6">'[1]Dt 2001'!#REF!</definedName>
    <definedName name="NQQH" localSheetId="16">'[1]Dt 2001'!#REF!</definedName>
    <definedName name="NQQH">'[1]Dt 2001'!#REF!</definedName>
    <definedName name="NSNN" localSheetId="4">'[1]Dt 2001'!#REF!</definedName>
    <definedName name="NSNN" localSheetId="6">'[1]Dt 2001'!#REF!</definedName>
    <definedName name="NSNN" localSheetId="16">'[1]Dt 2001'!#REF!</definedName>
    <definedName name="NSNN">'[1]Dt 2001'!#REF!</definedName>
    <definedName name="PC" localSheetId="4">'[1]Dt 2001'!#REF!</definedName>
    <definedName name="PC" localSheetId="6">'[1]Dt 2001'!#REF!</definedName>
    <definedName name="PC" localSheetId="16">'[1]Dt 2001'!#REF!</definedName>
    <definedName name="PC">'[1]Dt 2001'!#REF!</definedName>
    <definedName name="_xlnm.Print_Area" localSheetId="4">'15'!$A$1:$G$28</definedName>
    <definedName name="_xlnm.Print_Area" localSheetId="5">'16'!$A$1:$H$33</definedName>
    <definedName name="_xlnm.Print_Area" localSheetId="6">'17'!$A$1:$F$43</definedName>
    <definedName name="_xlnm.Print_Area" localSheetId="12">'29-thusn'!$A$1:$E$14</definedName>
    <definedName name="_xlnm.Print_Area" localSheetId="13">'34'!$A$1:$C$33</definedName>
    <definedName name="_xlnm.Print_Area" localSheetId="14">'35'!$A$1:$L$35</definedName>
    <definedName name="_xlnm.Print_Area" localSheetId="15">'36-ĐT'!$A$1:$S$18</definedName>
    <definedName name="_xlnm.Print_Area" localSheetId="17">'38-CTMTQG'!$A$1:$Z$12</definedName>
    <definedName name="_xlnm.Print_Area" localSheetId="18">'45-Quỹ'!$A$1:$M$15</definedName>
    <definedName name="_xlnm.Print_Area" localSheetId="20">'47-ThuSN'!$A$1:$E$13</definedName>
    <definedName name="_xlnm.Print_Area">#REF!</definedName>
    <definedName name="PRINT_AREA_MI" localSheetId="4">#REF!</definedName>
    <definedName name="PRINT_AREA_MI" localSheetId="6">#REF!</definedName>
    <definedName name="PRINT_AREA_MI" localSheetId="16">#REF!</definedName>
    <definedName name="PRINT_AREA_MI">#REF!</definedName>
    <definedName name="_xlnm.Print_Titles" localSheetId="4">'15'!$5:$7</definedName>
    <definedName name="_xlnm.Print_Titles" localSheetId="6">'17'!$5:$7</definedName>
    <definedName name="_xlnm.Print_Titles" localSheetId="13">'34'!$5:$7</definedName>
    <definedName name="_xlnm.Print_Titles" localSheetId="14">'35'!$5:$8</definedName>
    <definedName name="_xlnm.Print_Titles" localSheetId="16">'37'!$5:$8</definedName>
    <definedName name="_xlnm.Print_Titles" localSheetId="17">'38-CTMTQG'!$5:$9</definedName>
    <definedName name="Phan_cap">#REF!</definedName>
    <definedName name="Phi_le_phi">#REF!</definedName>
    <definedName name="TW">#REF!</definedName>
  </definedNames>
  <calcPr calcId="152511"/>
</workbook>
</file>

<file path=xl/calcChain.xml><?xml version="1.0" encoding="utf-8"?>
<calcChain xmlns="http://schemas.openxmlformats.org/spreadsheetml/2006/main">
  <c r="J15" i="205" l="1"/>
  <c r="F15" i="205"/>
  <c r="C10" i="178"/>
  <c r="C11" i="178"/>
  <c r="C12" i="178"/>
  <c r="C13" i="178"/>
  <c r="C14" i="178"/>
  <c r="C15" i="178"/>
  <c r="C9" i="178"/>
  <c r="F11" i="178"/>
  <c r="F12" i="178"/>
  <c r="F13" i="178"/>
  <c r="F14" i="178"/>
  <c r="F15" i="178"/>
  <c r="D11" i="178"/>
  <c r="D12" i="178"/>
  <c r="D13" i="178"/>
  <c r="D14" i="178"/>
  <c r="D15" i="178"/>
  <c r="P13" i="168" l="1"/>
  <c r="E14" i="173"/>
  <c r="C25" i="170" l="1"/>
  <c r="C27" i="170"/>
  <c r="C7" i="179" l="1"/>
  <c r="E9" i="179"/>
  <c r="E12" i="179"/>
  <c r="E13" i="179"/>
  <c r="E8" i="179"/>
  <c r="D11" i="179"/>
  <c r="E11" i="179" s="1"/>
  <c r="D13" i="204"/>
  <c r="E13" i="204" s="1"/>
  <c r="C13" i="204"/>
  <c r="D11" i="204"/>
  <c r="C11" i="204"/>
  <c r="D9" i="204"/>
  <c r="D8" i="204" s="1"/>
  <c r="C9" i="204"/>
  <c r="C8" i="204" s="1"/>
  <c r="E10" i="204"/>
  <c r="E12" i="204"/>
  <c r="E14" i="204"/>
  <c r="E9" i="204" l="1"/>
  <c r="E11" i="204"/>
  <c r="D10" i="179"/>
  <c r="G14" i="205"/>
  <c r="K14" i="205"/>
  <c r="L14" i="205" s="1"/>
  <c r="G15" i="205"/>
  <c r="K15" i="205"/>
  <c r="L15" i="205" s="1"/>
  <c r="G16" i="205"/>
  <c r="K16" i="205"/>
  <c r="L16" i="205" s="1"/>
  <c r="G14" i="178"/>
  <c r="H14" i="178"/>
  <c r="M14" i="178" s="1"/>
  <c r="L14" i="178"/>
  <c r="G15" i="178"/>
  <c r="H15" i="178"/>
  <c r="M15" i="178" s="1"/>
  <c r="L15" i="178"/>
  <c r="E10" i="179" l="1"/>
  <c r="D7" i="179"/>
  <c r="E7" i="179" s="1"/>
  <c r="E8" i="204" l="1"/>
  <c r="G23" i="17"/>
  <c r="L9" i="178" l="1"/>
  <c r="F10" i="178"/>
  <c r="F9" i="178"/>
  <c r="D9" i="178"/>
  <c r="K12" i="205"/>
  <c r="L12" i="205" s="1"/>
  <c r="K13" i="205"/>
  <c r="L13" i="205" s="1"/>
  <c r="H11" i="205"/>
  <c r="H10" i="205"/>
  <c r="K10" i="205" s="1"/>
  <c r="G11" i="205"/>
  <c r="G12" i="205"/>
  <c r="G13" i="205"/>
  <c r="G10" i="205"/>
  <c r="Q15" i="168"/>
  <c r="F34" i="173"/>
  <c r="L16" i="173"/>
  <c r="C31" i="170"/>
  <c r="C29" i="170" s="1"/>
  <c r="C11" i="170"/>
  <c r="C11" i="203"/>
  <c r="E11" i="203"/>
  <c r="D11" i="203"/>
  <c r="D13" i="133"/>
  <c r="D10" i="201"/>
  <c r="E10" i="201"/>
  <c r="F10" i="201"/>
  <c r="G10" i="201"/>
  <c r="H10" i="201"/>
  <c r="I10" i="201"/>
  <c r="J10" i="201"/>
  <c r="K10" i="201"/>
  <c r="L10" i="201"/>
  <c r="M10" i="201"/>
  <c r="N10" i="201"/>
  <c r="O10" i="201"/>
  <c r="P10" i="201"/>
  <c r="Q10" i="201"/>
  <c r="C11" i="201"/>
  <c r="C10" i="201" s="1"/>
  <c r="L10" i="205" l="1"/>
  <c r="D10" i="178"/>
  <c r="K11" i="205"/>
  <c r="L11" i="205" s="1"/>
  <c r="D24" i="203"/>
  <c r="D14" i="203" s="1"/>
  <c r="E32" i="203"/>
  <c r="E33" i="203"/>
  <c r="F33" i="203"/>
  <c r="E35" i="203"/>
  <c r="E36" i="203"/>
  <c r="F36" i="203"/>
  <c r="E38" i="203"/>
  <c r="E39" i="203"/>
  <c r="F39" i="203"/>
  <c r="E41" i="203"/>
  <c r="E42" i="203"/>
  <c r="F42" i="203"/>
  <c r="E43" i="203"/>
  <c r="F43" i="203"/>
  <c r="E44" i="203"/>
  <c r="F44" i="203"/>
  <c r="E45" i="203"/>
  <c r="F45" i="203"/>
  <c r="E16" i="203"/>
  <c r="E17" i="203"/>
  <c r="F17" i="203"/>
  <c r="E18" i="203"/>
  <c r="F18" i="203"/>
  <c r="E19" i="203"/>
  <c r="F19" i="203"/>
  <c r="E20" i="203"/>
  <c r="F20" i="203"/>
  <c r="E21" i="203"/>
  <c r="F21" i="203"/>
  <c r="E22" i="203"/>
  <c r="F22" i="203"/>
  <c r="E23" i="203"/>
  <c r="F23" i="203"/>
  <c r="E25" i="203"/>
  <c r="F25" i="203"/>
  <c r="E26" i="203"/>
  <c r="F26" i="203"/>
  <c r="D40" i="203"/>
  <c r="C40" i="203"/>
  <c r="D37" i="203"/>
  <c r="C37" i="203"/>
  <c r="D34" i="203"/>
  <c r="C34" i="203"/>
  <c r="D31" i="203"/>
  <c r="C31" i="203"/>
  <c r="C28" i="203"/>
  <c r="E28" i="203" s="1"/>
  <c r="C27" i="203"/>
  <c r="E27" i="203" s="1"/>
  <c r="C24" i="203"/>
  <c r="C15" i="203"/>
  <c r="E15" i="203" s="1"/>
  <c r="E40" i="203" l="1"/>
  <c r="C30" i="203"/>
  <c r="C29" i="203" s="1"/>
  <c r="F27" i="203"/>
  <c r="E34" i="203"/>
  <c r="H10" i="178"/>
  <c r="G10" i="178"/>
  <c r="D30" i="203"/>
  <c r="D29" i="203" s="1"/>
  <c r="E29" i="203" s="1"/>
  <c r="F15" i="203"/>
  <c r="C14" i="203"/>
  <c r="F14" i="203" s="1"/>
  <c r="E37" i="203"/>
  <c r="F40" i="203"/>
  <c r="E31" i="203"/>
  <c r="F37" i="203"/>
  <c r="F30" i="203"/>
  <c r="F28" i="203"/>
  <c r="F24" i="203"/>
  <c r="F34" i="203"/>
  <c r="E30" i="203"/>
  <c r="E24" i="203"/>
  <c r="F31" i="203"/>
  <c r="D10" i="203"/>
  <c r="F29" i="203"/>
  <c r="C10" i="203" l="1"/>
  <c r="C9" i="203" s="1"/>
  <c r="E14" i="203"/>
  <c r="D9" i="203"/>
  <c r="F10" i="203" l="1"/>
  <c r="E10" i="203"/>
  <c r="E9" i="203"/>
  <c r="F9" i="203"/>
  <c r="L11" i="202" l="1"/>
  <c r="L10" i="202" s="1"/>
  <c r="J10" i="202"/>
  <c r="I35" i="202"/>
  <c r="F35" i="202"/>
  <c r="I34" i="202"/>
  <c r="F34" i="202"/>
  <c r="I33" i="202"/>
  <c r="F33" i="202"/>
  <c r="C33" i="202" s="1"/>
  <c r="I32" i="202"/>
  <c r="F32" i="202"/>
  <c r="I31" i="202"/>
  <c r="F31" i="202"/>
  <c r="I30" i="202"/>
  <c r="F30" i="202"/>
  <c r="I29" i="202"/>
  <c r="F29" i="202"/>
  <c r="I28" i="202"/>
  <c r="F28" i="202"/>
  <c r="I27" i="202"/>
  <c r="F27" i="202"/>
  <c r="I26" i="202"/>
  <c r="F26" i="202"/>
  <c r="I25" i="202"/>
  <c r="F25" i="202"/>
  <c r="C25" i="202" s="1"/>
  <c r="I24" i="202"/>
  <c r="F24" i="202"/>
  <c r="I23" i="202"/>
  <c r="F23" i="202"/>
  <c r="I22" i="202"/>
  <c r="F22" i="202"/>
  <c r="I21" i="202"/>
  <c r="F21" i="202"/>
  <c r="I20" i="202"/>
  <c r="F20" i="202"/>
  <c r="I19" i="202"/>
  <c r="F19" i="202"/>
  <c r="I18" i="202"/>
  <c r="F18" i="202"/>
  <c r="I17" i="202"/>
  <c r="F17" i="202"/>
  <c r="I16" i="202"/>
  <c r="F16" i="202"/>
  <c r="I15" i="202"/>
  <c r="F15" i="202"/>
  <c r="I14" i="202"/>
  <c r="F14" i="202"/>
  <c r="C14" i="202" s="1"/>
  <c r="I13" i="202"/>
  <c r="C13" i="202" s="1"/>
  <c r="F13" i="202"/>
  <c r="I12" i="202"/>
  <c r="C12" i="202" s="1"/>
  <c r="F12" i="202"/>
  <c r="K11" i="202"/>
  <c r="K10" i="202" s="1"/>
  <c r="J11" i="202"/>
  <c r="H11" i="202"/>
  <c r="H10" i="202" s="1"/>
  <c r="G11" i="202"/>
  <c r="G10" i="202" s="1"/>
  <c r="E11" i="202"/>
  <c r="E10" i="202" s="1"/>
  <c r="D11" i="202"/>
  <c r="D10" i="202" s="1"/>
  <c r="H9" i="173"/>
  <c r="I9" i="173" s="1"/>
  <c r="J9" i="173" s="1"/>
  <c r="K9" i="173" s="1"/>
  <c r="L9" i="173" s="1"/>
  <c r="C14" i="170"/>
  <c r="E39" i="133"/>
  <c r="E40" i="133"/>
  <c r="F40" i="133"/>
  <c r="E41" i="133"/>
  <c r="F41" i="133"/>
  <c r="E42" i="133"/>
  <c r="F42" i="133"/>
  <c r="E43" i="133"/>
  <c r="F43" i="133"/>
  <c r="D38" i="133"/>
  <c r="C38" i="133"/>
  <c r="C15" i="202" l="1"/>
  <c r="C21" i="202"/>
  <c r="C20" i="202"/>
  <c r="C29" i="202"/>
  <c r="C31" i="202"/>
  <c r="C17" i="202"/>
  <c r="C24" i="202"/>
  <c r="C26" i="202"/>
  <c r="C30" i="202"/>
  <c r="C34" i="202"/>
  <c r="C19" i="202"/>
  <c r="C28" i="202"/>
  <c r="C16" i="202"/>
  <c r="C18" i="202"/>
  <c r="C23" i="202"/>
  <c r="C32" i="202"/>
  <c r="C22" i="202"/>
  <c r="C27" i="202"/>
  <c r="C35" i="202"/>
  <c r="I11" i="202"/>
  <c r="I10" i="202" s="1"/>
  <c r="F11" i="202"/>
  <c r="F10" i="202" s="1"/>
  <c r="C11" i="202" l="1"/>
  <c r="C10" i="202" s="1"/>
  <c r="C16" i="133"/>
  <c r="C11" i="133" s="1"/>
  <c r="G16" i="17"/>
  <c r="G17" i="17"/>
  <c r="G18" i="17"/>
  <c r="G19" i="17"/>
  <c r="G20" i="17"/>
  <c r="G21" i="17"/>
  <c r="G22" i="17"/>
  <c r="H22" i="17"/>
  <c r="G24" i="17"/>
  <c r="G25" i="17"/>
  <c r="G26" i="17"/>
  <c r="G29" i="17"/>
  <c r="G31" i="17"/>
  <c r="G32" i="17"/>
  <c r="G33" i="17"/>
  <c r="F33" i="17"/>
  <c r="H33" i="17" s="1"/>
  <c r="F32" i="17"/>
  <c r="H32" i="17" s="1"/>
  <c r="F30" i="17"/>
  <c r="E30" i="17"/>
  <c r="D30" i="17"/>
  <c r="C30" i="17"/>
  <c r="F29" i="17"/>
  <c r="F27" i="17" s="1"/>
  <c r="E27" i="17"/>
  <c r="D27" i="17"/>
  <c r="C27" i="17"/>
  <c r="F26" i="17"/>
  <c r="H26" i="17" s="1"/>
  <c r="F25" i="17"/>
  <c r="H25" i="17" s="1"/>
  <c r="D25" i="17"/>
  <c r="F24" i="17"/>
  <c r="H24" i="17" s="1"/>
  <c r="D24" i="17"/>
  <c r="F21" i="17"/>
  <c r="D21" i="17"/>
  <c r="H21" i="17" s="1"/>
  <c r="F20" i="17"/>
  <c r="H20" i="17" s="1"/>
  <c r="F19" i="17"/>
  <c r="F18" i="17"/>
  <c r="F17" i="17"/>
  <c r="F15" i="17" s="1"/>
  <c r="D17" i="17"/>
  <c r="F16" i="17"/>
  <c r="H16" i="17" s="1"/>
  <c r="E15" i="17"/>
  <c r="D15" i="17"/>
  <c r="C15" i="17"/>
  <c r="C11" i="17"/>
  <c r="E10" i="17"/>
  <c r="F21" i="197"/>
  <c r="F23" i="197"/>
  <c r="F28" i="197"/>
  <c r="F30" i="197"/>
  <c r="F33" i="197"/>
  <c r="F36" i="197"/>
  <c r="F38" i="197"/>
  <c r="F39" i="197"/>
  <c r="F40" i="197"/>
  <c r="F41" i="197"/>
  <c r="G16" i="198"/>
  <c r="G20" i="198"/>
  <c r="H20" i="198"/>
  <c r="G21" i="198"/>
  <c r="H21" i="198"/>
  <c r="G22" i="198"/>
  <c r="H22" i="198"/>
  <c r="G24" i="198"/>
  <c r="G31" i="198"/>
  <c r="G32" i="198"/>
  <c r="G33" i="198"/>
  <c r="H33" i="198"/>
  <c r="G10" i="132"/>
  <c r="F10" i="132"/>
  <c r="F24" i="199"/>
  <c r="E19" i="132"/>
  <c r="E14" i="132"/>
  <c r="F20" i="132"/>
  <c r="F21" i="132"/>
  <c r="F22" i="132"/>
  <c r="C11" i="197"/>
  <c r="E17" i="197"/>
  <c r="E21" i="197"/>
  <c r="E23" i="197"/>
  <c r="E25" i="197"/>
  <c r="E29" i="197"/>
  <c r="E30" i="197"/>
  <c r="E32" i="197"/>
  <c r="E33" i="197"/>
  <c r="E35" i="197"/>
  <c r="E36" i="197"/>
  <c r="E38" i="197"/>
  <c r="E39" i="197"/>
  <c r="E40" i="197"/>
  <c r="E41" i="197"/>
  <c r="D34" i="197"/>
  <c r="E34" i="197" s="1"/>
  <c r="D31" i="197"/>
  <c r="E31" i="197" s="1"/>
  <c r="D28" i="197"/>
  <c r="E28" i="197" s="1"/>
  <c r="D37" i="197"/>
  <c r="F37" i="197" s="1"/>
  <c r="C37" i="197"/>
  <c r="C34" i="197"/>
  <c r="C31" i="197"/>
  <c r="C28" i="197"/>
  <c r="C10" i="197"/>
  <c r="D32" i="198"/>
  <c r="H32" i="198" s="1"/>
  <c r="F30" i="198"/>
  <c r="E30" i="198"/>
  <c r="C30" i="198"/>
  <c r="G30" i="198" s="1"/>
  <c r="F27" i="198"/>
  <c r="E27" i="198"/>
  <c r="F25" i="198"/>
  <c r="F24" i="198"/>
  <c r="H24" i="198" s="1"/>
  <c r="F21" i="198"/>
  <c r="F17" i="198"/>
  <c r="F15" i="198" s="1"/>
  <c r="H15" i="198" s="1"/>
  <c r="D16" i="198"/>
  <c r="D15" i="198" s="1"/>
  <c r="E15" i="198"/>
  <c r="G15" i="198" s="1"/>
  <c r="C15" i="198"/>
  <c r="E11" i="198"/>
  <c r="C11" i="198"/>
  <c r="C10" i="198"/>
  <c r="C9" i="198" s="1"/>
  <c r="E11" i="199"/>
  <c r="E19" i="199"/>
  <c r="E24" i="199"/>
  <c r="E37" i="197" l="1"/>
  <c r="E9" i="17"/>
  <c r="G15" i="17"/>
  <c r="G30" i="17"/>
  <c r="F34" i="197"/>
  <c r="F31" i="197"/>
  <c r="H30" i="17"/>
  <c r="D10" i="17"/>
  <c r="D9" i="17" s="1"/>
  <c r="C27" i="197"/>
  <c r="C10" i="17"/>
  <c r="C9" i="17" s="1"/>
  <c r="G9" i="17"/>
  <c r="D30" i="198"/>
  <c r="H30" i="198" s="1"/>
  <c r="E10" i="198"/>
  <c r="G10" i="198" s="1"/>
  <c r="H16" i="198"/>
  <c r="F10" i="17"/>
  <c r="H10" i="17" s="1"/>
  <c r="H15" i="17"/>
  <c r="H17" i="17"/>
  <c r="G27" i="17"/>
  <c r="E9" i="198"/>
  <c r="G9" i="198" s="1"/>
  <c r="C26" i="197"/>
  <c r="D27" i="197"/>
  <c r="C9" i="197"/>
  <c r="F10" i="198"/>
  <c r="D22" i="199"/>
  <c r="D18" i="199"/>
  <c r="D12" i="199"/>
  <c r="D9" i="199"/>
  <c r="D8" i="199" s="1"/>
  <c r="C23" i="199"/>
  <c r="C22" i="199" s="1"/>
  <c r="C21" i="199"/>
  <c r="C20" i="199"/>
  <c r="C18" i="199" s="1"/>
  <c r="C14" i="199"/>
  <c r="F14" i="199" s="1"/>
  <c r="C13" i="199"/>
  <c r="F13" i="199" s="1"/>
  <c r="C10" i="199"/>
  <c r="F10" i="199" s="1"/>
  <c r="C17" i="199" l="1"/>
  <c r="F18" i="199"/>
  <c r="E18" i="199"/>
  <c r="D26" i="197"/>
  <c r="F26" i="197" s="1"/>
  <c r="E27" i="197"/>
  <c r="F27" i="197"/>
  <c r="G10" i="17"/>
  <c r="F20" i="199"/>
  <c r="E20" i="199"/>
  <c r="F22" i="199"/>
  <c r="E22" i="199"/>
  <c r="E21" i="199"/>
  <c r="F21" i="199"/>
  <c r="F23" i="199"/>
  <c r="E23" i="199"/>
  <c r="D10" i="198"/>
  <c r="D9" i="198" s="1"/>
  <c r="F9" i="17"/>
  <c r="H9" i="17" s="1"/>
  <c r="F9" i="198"/>
  <c r="C9" i="199"/>
  <c r="F9" i="199" s="1"/>
  <c r="E10" i="199"/>
  <c r="E14" i="199"/>
  <c r="E13" i="199"/>
  <c r="D17" i="199"/>
  <c r="C12" i="199"/>
  <c r="F12" i="199" s="1"/>
  <c r="E26" i="197" l="1"/>
  <c r="H9" i="198"/>
  <c r="H10" i="198"/>
  <c r="F17" i="199"/>
  <c r="E17" i="199"/>
  <c r="E9" i="199"/>
  <c r="C8" i="199"/>
  <c r="F8" i="199" s="1"/>
  <c r="E12" i="199"/>
  <c r="E8" i="199" l="1"/>
  <c r="D11" i="196" l="1"/>
  <c r="E11" i="196" s="1"/>
  <c r="F11" i="196" s="1"/>
  <c r="G11" i="196" s="1"/>
  <c r="H11" i="196" s="1"/>
  <c r="I11" i="196" s="1"/>
  <c r="J11" i="196" s="1"/>
  <c r="K11" i="196" s="1"/>
  <c r="L11" i="196" s="1"/>
  <c r="M11" i="196" s="1"/>
  <c r="N11" i="196" s="1"/>
  <c r="O11" i="196" s="1"/>
  <c r="P11" i="196" s="1"/>
  <c r="Q11" i="196" s="1"/>
  <c r="R11" i="196" s="1"/>
  <c r="S11" i="196" s="1"/>
  <c r="T11" i="196" s="1"/>
  <c r="U11" i="196" s="1"/>
  <c r="V11" i="196" s="1"/>
  <c r="I9" i="205"/>
  <c r="J9" i="205" s="1"/>
  <c r="D9" i="205"/>
  <c r="E9" i="205" s="1"/>
  <c r="F9" i="205" s="1"/>
  <c r="A12" i="200"/>
  <c r="A13" i="200" s="1"/>
  <c r="D9" i="200"/>
  <c r="E9" i="200" s="1"/>
  <c r="F9" i="200" s="1"/>
  <c r="G9" i="200" s="1"/>
  <c r="H9" i="200" s="1"/>
  <c r="I9" i="200" s="1"/>
  <c r="J9" i="200" s="1"/>
  <c r="K9" i="200" s="1"/>
  <c r="L9" i="200" s="1"/>
  <c r="M9" i="200" s="1"/>
  <c r="N9" i="200" s="1"/>
  <c r="O9" i="200" s="1"/>
  <c r="P9" i="200" s="1"/>
  <c r="Q9" i="200" s="1"/>
  <c r="R9" i="200" s="1"/>
  <c r="D9" i="201"/>
  <c r="E9" i="201" s="1"/>
  <c r="F9" i="201" s="1"/>
  <c r="G9" i="201" s="1"/>
  <c r="H9" i="201" s="1"/>
  <c r="I9" i="201" s="1"/>
  <c r="J9" i="201" s="1"/>
  <c r="K9" i="201" s="1"/>
  <c r="L9" i="201" s="1"/>
  <c r="M9" i="201" s="1"/>
  <c r="N9" i="201" s="1"/>
  <c r="O9" i="201" s="1"/>
  <c r="P9" i="201" s="1"/>
  <c r="Q9" i="201" s="1"/>
  <c r="R9" i="201" s="1"/>
  <c r="D13" i="132"/>
  <c r="E13" i="132"/>
  <c r="C13" i="132"/>
  <c r="C9" i="132" s="1"/>
  <c r="D8" i="203"/>
  <c r="C37" i="133"/>
  <c r="C35" i="133"/>
  <c r="C34" i="133"/>
  <c r="C32" i="133" s="1"/>
  <c r="C29" i="133"/>
  <c r="C25" i="133"/>
  <c r="C13" i="133"/>
  <c r="C12" i="133" s="1"/>
  <c r="C24" i="132"/>
  <c r="C19" i="132"/>
  <c r="D16" i="197"/>
  <c r="A24" i="197"/>
  <c r="D8" i="197"/>
  <c r="A3" i="198"/>
  <c r="A3" i="197" s="1"/>
  <c r="A3" i="132" s="1"/>
  <c r="A37" i="198"/>
  <c r="A38" i="198" s="1"/>
  <c r="A39" i="198" s="1"/>
  <c r="A40" i="198" s="1"/>
  <c r="A41" i="198" s="1"/>
  <c r="D8" i="198"/>
  <c r="E8" i="198" s="1"/>
  <c r="F8" i="198" s="1"/>
  <c r="A24" i="199"/>
  <c r="A20" i="199"/>
  <c r="A14" i="199"/>
  <c r="A11" i="199"/>
  <c r="D7" i="199"/>
  <c r="E16" i="197" l="1"/>
  <c r="D12" i="197"/>
  <c r="C10" i="133"/>
  <c r="C28" i="133"/>
  <c r="C27" i="133" s="1"/>
  <c r="C18" i="132"/>
  <c r="D11" i="197" l="1"/>
  <c r="E12" i="197"/>
  <c r="C9" i="133"/>
  <c r="D13" i="106"/>
  <c r="G13" i="106"/>
  <c r="J13" i="106"/>
  <c r="E13" i="106" s="1"/>
  <c r="H11" i="106"/>
  <c r="I11" i="106"/>
  <c r="L11" i="106"/>
  <c r="O11" i="106"/>
  <c r="P11" i="106"/>
  <c r="R11" i="106"/>
  <c r="S11" i="106"/>
  <c r="V11" i="106"/>
  <c r="W11" i="106"/>
  <c r="Y11" i="106"/>
  <c r="Z11" i="106"/>
  <c r="K11" i="106"/>
  <c r="E11" i="197" l="1"/>
  <c r="D10" i="197"/>
  <c r="F13" i="106"/>
  <c r="C13" i="106"/>
  <c r="E11" i="173"/>
  <c r="D9" i="197" l="1"/>
  <c r="F10" i="197"/>
  <c r="E10" i="197"/>
  <c r="G12" i="106"/>
  <c r="G11" i="106" s="1"/>
  <c r="U12" i="106"/>
  <c r="U11" i="106" s="1"/>
  <c r="F9" i="197" l="1"/>
  <c r="E9" i="197"/>
  <c r="F11" i="173"/>
  <c r="K11" i="173"/>
  <c r="K10" i="173" s="1"/>
  <c r="F10" i="173" l="1"/>
  <c r="R10" i="168" l="1"/>
  <c r="F28" i="132"/>
  <c r="F27" i="132"/>
  <c r="Q10" i="168"/>
  <c r="E10" i="168"/>
  <c r="F10" i="168"/>
  <c r="G10" i="168"/>
  <c r="H10" i="168"/>
  <c r="I10" i="168"/>
  <c r="J10" i="168"/>
  <c r="K10" i="168"/>
  <c r="L10" i="168"/>
  <c r="N10" i="168"/>
  <c r="C17" i="168"/>
  <c r="C16" i="168"/>
  <c r="C15" i="168"/>
  <c r="C14" i="168"/>
  <c r="C13" i="168"/>
  <c r="D9" i="168"/>
  <c r="E9" i="168" s="1"/>
  <c r="F9" i="168" s="1"/>
  <c r="G9" i="168" s="1"/>
  <c r="H9" i="168" s="1"/>
  <c r="I9" i="168" s="1"/>
  <c r="J9" i="168" s="1"/>
  <c r="K9" i="168" s="1"/>
  <c r="L9" i="168" s="1"/>
  <c r="M9" i="168" s="1"/>
  <c r="N9" i="168" s="1"/>
  <c r="O9" i="168" s="1"/>
  <c r="P9" i="168" s="1"/>
  <c r="Q9" i="168" s="1"/>
  <c r="R9" i="168" s="1"/>
  <c r="J35" i="173"/>
  <c r="G35" i="173"/>
  <c r="J34" i="173"/>
  <c r="G34" i="173"/>
  <c r="J33" i="173"/>
  <c r="J32" i="173"/>
  <c r="G32" i="173"/>
  <c r="J31" i="173"/>
  <c r="G31" i="173"/>
  <c r="J30" i="173"/>
  <c r="G30" i="173"/>
  <c r="J29" i="173"/>
  <c r="G29" i="173"/>
  <c r="J28" i="173"/>
  <c r="G28" i="173"/>
  <c r="J27" i="173"/>
  <c r="G27" i="173"/>
  <c r="J25" i="173"/>
  <c r="G25" i="173"/>
  <c r="J26" i="173"/>
  <c r="G26" i="173"/>
  <c r="J24" i="173"/>
  <c r="G24" i="173"/>
  <c r="J23" i="173"/>
  <c r="G23" i="173"/>
  <c r="J22" i="173"/>
  <c r="G22" i="173"/>
  <c r="J21" i="173"/>
  <c r="G21" i="173"/>
  <c r="G20" i="173"/>
  <c r="J19" i="173"/>
  <c r="G19" i="173"/>
  <c r="J18" i="173"/>
  <c r="G18" i="173"/>
  <c r="J17" i="173"/>
  <c r="G17" i="173"/>
  <c r="J16" i="173"/>
  <c r="G16" i="173"/>
  <c r="J15" i="173"/>
  <c r="J13" i="173"/>
  <c r="G13" i="173"/>
  <c r="J12" i="173"/>
  <c r="G12" i="173"/>
  <c r="J14" i="173"/>
  <c r="G14" i="173"/>
  <c r="D9" i="173"/>
  <c r="E9" i="173" s="1"/>
  <c r="M16" i="174"/>
  <c r="M14" i="174"/>
  <c r="C14" i="174" s="1"/>
  <c r="C13" i="174" s="1"/>
  <c r="E15" i="133"/>
  <c r="L10" i="178"/>
  <c r="L11" i="178"/>
  <c r="L12" i="178"/>
  <c r="L13" i="178"/>
  <c r="G11" i="178"/>
  <c r="G12" i="178"/>
  <c r="G13" i="178"/>
  <c r="G9" i="178"/>
  <c r="H9" i="178"/>
  <c r="M9" i="178" s="1"/>
  <c r="M10" i="178"/>
  <c r="H11" i="178"/>
  <c r="M11" i="178" s="1"/>
  <c r="H12" i="178"/>
  <c r="M12" i="178" s="1"/>
  <c r="H13" i="178"/>
  <c r="M13" i="178" s="1"/>
  <c r="D17" i="174"/>
  <c r="E17" i="174"/>
  <c r="F17" i="174"/>
  <c r="G17" i="174"/>
  <c r="H17" i="174"/>
  <c r="I17" i="174"/>
  <c r="J17" i="174"/>
  <c r="K17" i="174"/>
  <c r="L17" i="174"/>
  <c r="N17" i="174"/>
  <c r="O17" i="174"/>
  <c r="Q17" i="174"/>
  <c r="R17" i="174"/>
  <c r="S17" i="174"/>
  <c r="J12" i="106"/>
  <c r="L10" i="106"/>
  <c r="I10" i="106"/>
  <c r="S15" i="174"/>
  <c r="R15" i="174"/>
  <c r="Q15" i="174"/>
  <c r="P15" i="174"/>
  <c r="O15" i="174"/>
  <c r="N15" i="174"/>
  <c r="L15" i="174"/>
  <c r="K15" i="174"/>
  <c r="J15" i="174"/>
  <c r="I15" i="174"/>
  <c r="H15" i="174"/>
  <c r="G15" i="174"/>
  <c r="F15" i="174"/>
  <c r="E15" i="174"/>
  <c r="D15" i="174"/>
  <c r="P13" i="174"/>
  <c r="P12" i="174" s="1"/>
  <c r="S13" i="174"/>
  <c r="S12" i="174" s="1"/>
  <c r="R13" i="174"/>
  <c r="R12" i="174" s="1"/>
  <c r="Q13" i="174"/>
  <c r="Q12" i="174" s="1"/>
  <c r="O13" i="174"/>
  <c r="L13" i="174"/>
  <c r="L12" i="174" s="1"/>
  <c r="K13" i="174"/>
  <c r="K12" i="174" s="1"/>
  <c r="J13" i="174"/>
  <c r="I13" i="174"/>
  <c r="H13" i="174"/>
  <c r="H12" i="174" s="1"/>
  <c r="G13" i="174"/>
  <c r="G12" i="174" s="1"/>
  <c r="F13" i="174"/>
  <c r="E13" i="174"/>
  <c r="D13" i="174"/>
  <c r="D12" i="174" s="1"/>
  <c r="E26" i="133"/>
  <c r="E14" i="133"/>
  <c r="X12" i="106"/>
  <c r="X11" i="106" s="1"/>
  <c r="Q12" i="106"/>
  <c r="Q11" i="106" s="1"/>
  <c r="N12" i="106"/>
  <c r="N11" i="106" s="1"/>
  <c r="F23" i="132"/>
  <c r="F14" i="132"/>
  <c r="D8" i="17"/>
  <c r="E8" i="17" s="1"/>
  <c r="F8" i="17" s="1"/>
  <c r="A26" i="132"/>
  <c r="A21" i="132"/>
  <c r="D9" i="132"/>
  <c r="D8" i="132"/>
  <c r="E8" i="132" s="1"/>
  <c r="F8" i="132" s="1"/>
  <c r="G8" i="132" s="1"/>
  <c r="Z10" i="106"/>
  <c r="W10" i="106"/>
  <c r="S10" i="106"/>
  <c r="P10" i="106"/>
  <c r="G14" i="132"/>
  <c r="N13" i="174"/>
  <c r="F12" i="106" l="1"/>
  <c r="F11" i="106" s="1"/>
  <c r="J11" i="106"/>
  <c r="E12" i="174"/>
  <c r="I12" i="174"/>
  <c r="O12" i="174"/>
  <c r="S17" i="168"/>
  <c r="N12" i="174"/>
  <c r="F12" i="174"/>
  <c r="J12" i="174"/>
  <c r="C16" i="173"/>
  <c r="S15" i="168" s="1"/>
  <c r="C18" i="173"/>
  <c r="C22" i="173"/>
  <c r="D21" i="168" s="1"/>
  <c r="C24" i="173"/>
  <c r="D23" i="168" s="1"/>
  <c r="C25" i="173"/>
  <c r="D24" i="168" s="1"/>
  <c r="C24" i="168" s="1"/>
  <c r="S24" i="168" s="1"/>
  <c r="C28" i="173"/>
  <c r="D27" i="168" s="1"/>
  <c r="C27" i="168" s="1"/>
  <c r="S27" i="168" s="1"/>
  <c r="C30" i="173"/>
  <c r="D29" i="168" s="1"/>
  <c r="C32" i="173"/>
  <c r="D31" i="168" s="1"/>
  <c r="C34" i="173"/>
  <c r="C12" i="173"/>
  <c r="C13" i="173"/>
  <c r="C14" i="173"/>
  <c r="S13" i="168" s="1"/>
  <c r="C21" i="173"/>
  <c r="D20" i="168" s="1"/>
  <c r="C23" i="173"/>
  <c r="D22" i="168" s="1"/>
  <c r="C22" i="168" s="1"/>
  <c r="S22" i="168" s="1"/>
  <c r="C26" i="173"/>
  <c r="D25" i="168" s="1"/>
  <c r="C27" i="173"/>
  <c r="D26" i="168" s="1"/>
  <c r="C26" i="168" s="1"/>
  <c r="S26" i="168" s="1"/>
  <c r="C29" i="173"/>
  <c r="D28" i="168" s="1"/>
  <c r="C28" i="168" s="1"/>
  <c r="S28" i="168" s="1"/>
  <c r="C31" i="173"/>
  <c r="D30" i="168" s="1"/>
  <c r="C30" i="168" s="1"/>
  <c r="S30" i="168" s="1"/>
  <c r="C35" i="173"/>
  <c r="C23" i="168"/>
  <c r="S23" i="168" s="1"/>
  <c r="C31" i="168"/>
  <c r="S31" i="168" s="1"/>
  <c r="C29" i="168"/>
  <c r="S29" i="168" s="1"/>
  <c r="C17" i="173"/>
  <c r="S16" i="168" s="1"/>
  <c r="C19" i="173"/>
  <c r="D18" i="168" s="1"/>
  <c r="C18" i="168" s="1"/>
  <c r="S18" i="168" s="1"/>
  <c r="C20" i="168"/>
  <c r="S20" i="168" s="1"/>
  <c r="C10" i="170"/>
  <c r="C9" i="170" s="1"/>
  <c r="Q11" i="174"/>
  <c r="R11" i="174"/>
  <c r="S11" i="174"/>
  <c r="C16" i="174"/>
  <c r="C15" i="174" s="1"/>
  <c r="C12" i="174" s="1"/>
  <c r="D12" i="133"/>
  <c r="O11" i="174"/>
  <c r="F11" i="174"/>
  <c r="J11" i="174"/>
  <c r="T12" i="106"/>
  <c r="T11" i="106" s="1"/>
  <c r="E12" i="106"/>
  <c r="E11" i="106" s="1"/>
  <c r="M13" i="174"/>
  <c r="E11" i="174"/>
  <c r="M12" i="106"/>
  <c r="M11" i="106" s="1"/>
  <c r="K11" i="174"/>
  <c r="I11" i="174"/>
  <c r="L11" i="174"/>
  <c r="D11" i="174"/>
  <c r="G11" i="174"/>
  <c r="A3" i="17"/>
  <c r="A3" i="106"/>
  <c r="A3" i="178" s="1"/>
  <c r="A3" i="196" s="1"/>
  <c r="A4" i="174"/>
  <c r="A3" i="168" s="1"/>
  <c r="D12" i="106"/>
  <c r="D11" i="106" s="1"/>
  <c r="N11" i="174"/>
  <c r="M15" i="174"/>
  <c r="A3" i="133"/>
  <c r="A3" i="203" s="1"/>
  <c r="A3" i="202" s="1"/>
  <c r="A4" i="201" s="1"/>
  <c r="A4" i="200" s="1"/>
  <c r="A4" i="205" s="1"/>
  <c r="A4" i="204" s="1"/>
  <c r="A3" i="170"/>
  <c r="A3" i="173" s="1"/>
  <c r="E13" i="133"/>
  <c r="E12" i="133" s="1"/>
  <c r="E11" i="133" s="1"/>
  <c r="H11" i="174"/>
  <c r="C11" i="168"/>
  <c r="S11" i="168" s="1"/>
  <c r="D19" i="132"/>
  <c r="M12" i="174" l="1"/>
  <c r="A3" i="179"/>
  <c r="C21" i="168"/>
  <c r="S21" i="168" s="1"/>
  <c r="O10" i="168"/>
  <c r="C12" i="168"/>
  <c r="S12" i="168" s="1"/>
  <c r="C12" i="106"/>
  <c r="C11" i="106" s="1"/>
  <c r="E17" i="133"/>
  <c r="E24" i="133"/>
  <c r="E33" i="133"/>
  <c r="L11" i="173" l="1"/>
  <c r="L10" i="173" s="1"/>
  <c r="J20" i="173"/>
  <c r="P10" i="168"/>
  <c r="M10" i="168"/>
  <c r="C25" i="168"/>
  <c r="S25" i="168" s="1"/>
  <c r="E30" i="133"/>
  <c r="E36" i="133"/>
  <c r="D35" i="133"/>
  <c r="E25" i="133"/>
  <c r="F25" i="133"/>
  <c r="D24" i="132"/>
  <c r="D18" i="132" s="1"/>
  <c r="J11" i="173" l="1"/>
  <c r="J10" i="173" s="1"/>
  <c r="C20" i="173"/>
  <c r="D19" i="168" s="1"/>
  <c r="I11" i="173"/>
  <c r="I10" i="173" s="1"/>
  <c r="G15" i="173"/>
  <c r="C15" i="173" s="1"/>
  <c r="S14" i="168" s="1"/>
  <c r="H11" i="173"/>
  <c r="H10" i="173" s="1"/>
  <c r="G33" i="173"/>
  <c r="C33" i="173" s="1"/>
  <c r="D32" i="168" s="1"/>
  <c r="C32" i="168" s="1"/>
  <c r="S32" i="168" s="1"/>
  <c r="E38" i="133"/>
  <c r="F38" i="133"/>
  <c r="E37" i="133"/>
  <c r="F37" i="133"/>
  <c r="F34" i="133"/>
  <c r="E34" i="133"/>
  <c r="F31" i="133"/>
  <c r="E31" i="133"/>
  <c r="D29" i="133"/>
  <c r="E35" i="133"/>
  <c r="F35" i="133"/>
  <c r="C19" i="168" l="1"/>
  <c r="S19" i="168" s="1"/>
  <c r="D10" i="168"/>
  <c r="G11" i="173"/>
  <c r="G10" i="173" s="1"/>
  <c r="P17" i="174"/>
  <c r="P11" i="174" s="1"/>
  <c r="M18" i="174"/>
  <c r="F23" i="133"/>
  <c r="E23" i="133"/>
  <c r="G26" i="132"/>
  <c r="F26" i="132"/>
  <c r="F29" i="133"/>
  <c r="E29" i="133"/>
  <c r="D28" i="133"/>
  <c r="D27" i="133" s="1"/>
  <c r="F32" i="133"/>
  <c r="E32" i="133"/>
  <c r="C10" i="168" l="1"/>
  <c r="M17" i="174"/>
  <c r="M11" i="174" s="1"/>
  <c r="C18" i="174"/>
  <c r="C17" i="174" s="1"/>
  <c r="C11" i="174" s="1"/>
  <c r="E21" i="133"/>
  <c r="E28" i="133"/>
  <c r="F28" i="133"/>
  <c r="F21" i="133" l="1"/>
  <c r="E27" i="133"/>
  <c r="F27" i="133"/>
  <c r="E24" i="132"/>
  <c r="F25" i="132"/>
  <c r="G25" i="132"/>
  <c r="G21" i="132"/>
  <c r="F24" i="132" l="1"/>
  <c r="G24" i="132"/>
  <c r="F15" i="132"/>
  <c r="F13" i="132" s="1"/>
  <c r="E9" i="132"/>
  <c r="G15" i="132"/>
  <c r="F9" i="132" l="1"/>
  <c r="G9" i="132"/>
  <c r="G13" i="132"/>
  <c r="D11" i="173" l="1"/>
  <c r="D10" i="173" s="1"/>
  <c r="E10" i="173" l="1"/>
  <c r="C11" i="173"/>
  <c r="C10" i="173" s="1"/>
  <c r="M10" i="173" s="1"/>
  <c r="N10" i="173" s="1"/>
  <c r="E18" i="133"/>
  <c r="E16" i="133" s="1"/>
  <c r="D16" i="133"/>
  <c r="G20" i="132"/>
  <c r="S10" i="168" l="1"/>
  <c r="D11" i="133"/>
  <c r="D10" i="133" s="1"/>
  <c r="F19" i="132"/>
  <c r="G19" i="132"/>
  <c r="E18" i="132"/>
  <c r="F18" i="132" l="1"/>
  <c r="G18" i="132"/>
  <c r="E10" i="133"/>
  <c r="F10" i="133"/>
  <c r="D9" i="133"/>
  <c r="E9" i="133" l="1"/>
  <c r="F9" i="133"/>
</calcChain>
</file>

<file path=xl/comments1.xml><?xml version="1.0" encoding="utf-8"?>
<comments xmlns="http://schemas.openxmlformats.org/spreadsheetml/2006/main">
  <authors>
    <author>MAY TINH DAT HONG</author>
  </authors>
  <commentList>
    <comment ref="D13" authorId="0" shapeId="0">
      <text>
        <r>
          <rPr>
            <b/>
            <sz val="9"/>
            <color indexed="81"/>
            <rFont val="Tahoma"/>
            <family val="2"/>
          </rPr>
          <t>kế hoạch thu năm 2025 và thu hồi các năm trước</t>
        </r>
      </text>
    </comment>
    <comment ref="C15" authorId="0" shapeId="0">
      <text>
        <r>
          <rPr>
            <b/>
            <sz val="9"/>
            <color indexed="81"/>
            <rFont val="Tahoma"/>
            <family val="2"/>
          </rPr>
          <t>Thị trấn + QC</t>
        </r>
      </text>
    </comment>
  </commentList>
</comments>
</file>

<file path=xl/comments2.xml><?xml version="1.0" encoding="utf-8"?>
<comments xmlns="http://schemas.openxmlformats.org/spreadsheetml/2006/main">
  <authors>
    <author>MAY TINH DAT HONG</author>
  </authors>
  <commentList>
    <comment ref="D14" authorId="0" shapeId="0">
      <text>
        <r>
          <rPr>
            <b/>
            <sz val="9"/>
            <color indexed="81"/>
            <rFont val="Tahoma"/>
            <family val="2"/>
          </rPr>
          <t>Thu 10k/ hộ (trừ hộ nghèo)</t>
        </r>
      </text>
    </comment>
    <comment ref="I14" authorId="0" shapeId="0">
      <text>
        <r>
          <rPr>
            <b/>
            <sz val="9"/>
            <color indexed="81"/>
            <rFont val="Tahoma"/>
            <family val="2"/>
          </rPr>
          <t>Thu 30k/ hộ (trừ hộ nghèo)</t>
        </r>
      </text>
    </comment>
  </commentList>
</comments>
</file>

<file path=xl/sharedStrings.xml><?xml version="1.0" encoding="utf-8"?>
<sst xmlns="http://schemas.openxmlformats.org/spreadsheetml/2006/main" count="949" uniqueCount="326">
  <si>
    <t xml:space="preserve">Thu từ khu vực kinh tế ngoài quốc doanh </t>
  </si>
  <si>
    <t>NSNN</t>
  </si>
  <si>
    <t>Nội dung</t>
  </si>
  <si>
    <t>Dự toán</t>
  </si>
  <si>
    <t>NSĐP</t>
  </si>
  <si>
    <t>A</t>
  </si>
  <si>
    <t>B</t>
  </si>
  <si>
    <t>Thu nội địa</t>
  </si>
  <si>
    <t>Lệ phí trước bạ</t>
  </si>
  <si>
    <t>Thuế sử dụng đất phi nông nghiệp</t>
  </si>
  <si>
    <t>Thuế thu nhập cá nhân</t>
  </si>
  <si>
    <t xml:space="preserve">Thu phí, lệ phí </t>
  </si>
  <si>
    <t>-</t>
  </si>
  <si>
    <t>Thu tiền sử dụng đất</t>
  </si>
  <si>
    <t>Thu khác ngân sách</t>
  </si>
  <si>
    <t>I</t>
  </si>
  <si>
    <t>II</t>
  </si>
  <si>
    <t>III</t>
  </si>
  <si>
    <t>IV</t>
  </si>
  <si>
    <t>Chi đầu tư phát triển</t>
  </si>
  <si>
    <t>Chi thường xuyên</t>
  </si>
  <si>
    <t>Dự phòng ngân sách</t>
  </si>
  <si>
    <t>TỔNG SỐ</t>
  </si>
  <si>
    <t>Tên đơn vị</t>
  </si>
  <si>
    <t>Trong đó</t>
  </si>
  <si>
    <t>Tiền cho thuê đất, thuê mặt nước</t>
  </si>
  <si>
    <t xml:space="preserve">Chi đầu tư phát triển </t>
  </si>
  <si>
    <t>Thu kết dư</t>
  </si>
  <si>
    <t>Thu bổ sung từ ngân sách cấp trên</t>
  </si>
  <si>
    <t>1=2+3</t>
  </si>
  <si>
    <t xml:space="preserve"> Chi khoa học và công nghệ</t>
  </si>
  <si>
    <t>Tổng    số</t>
  </si>
  <si>
    <t>Thu NSĐP được hưởng theo phân cấp</t>
  </si>
  <si>
    <t>Thu NSĐP hưởng 100%</t>
  </si>
  <si>
    <t>Tổng chi cân đối NSĐP</t>
  </si>
  <si>
    <t>STT</t>
  </si>
  <si>
    <t>So sánh</t>
  </si>
  <si>
    <t>5=3/1</t>
  </si>
  <si>
    <t>6=4/2</t>
  </si>
  <si>
    <t xml:space="preserve"> Chi giáo dục - đào tạo và dạy nghề</t>
  </si>
  <si>
    <t>Chi chuyển nguồn sang năm sau</t>
  </si>
  <si>
    <t>Vốn  trong  nước</t>
  </si>
  <si>
    <t>Vốn  ngoài  nước</t>
  </si>
  <si>
    <t>8=9+10</t>
  </si>
  <si>
    <t>Thu chuyển nguồn từ năm trước chuyển sang</t>
  </si>
  <si>
    <t>Thu từ quỹ đất công ích, hoa lợi công sản khác</t>
  </si>
  <si>
    <t>Chi đầu tư cho các dự án</t>
  </si>
  <si>
    <t>Chi tạo nguồn, điều chỉnh tiền lương</t>
  </si>
  <si>
    <t>Thu bổ sung cân đối ngân sách</t>
  </si>
  <si>
    <t>Tổng số</t>
  </si>
  <si>
    <t>2=5+12</t>
  </si>
  <si>
    <t>3=8+15</t>
  </si>
  <si>
    <t>4=5+8</t>
  </si>
  <si>
    <t>5=6+7</t>
  </si>
  <si>
    <t>11=12+15</t>
  </si>
  <si>
    <t>12=13+14</t>
  </si>
  <si>
    <t>15=16+17</t>
  </si>
  <si>
    <t>Thu bổ sung có mục tiêu</t>
  </si>
  <si>
    <t>Đơn vị: Triệu đồng</t>
  </si>
  <si>
    <t>Tuyệt đối</t>
  </si>
  <si>
    <t>3=2-1</t>
  </si>
  <si>
    <t>4=2/1</t>
  </si>
  <si>
    <t>So sánh (%)</t>
  </si>
  <si>
    <t xml:space="preserve">Chi dự phòng ngân sách </t>
  </si>
  <si>
    <t>TỔNG CHI NSĐP</t>
  </si>
  <si>
    <t>TỔNG NGUỒN THU NSĐP</t>
  </si>
  <si>
    <t>Chi các chương trình mục tiêu</t>
  </si>
  <si>
    <t>Chi các chương trình mục tiêu quốc gia</t>
  </si>
  <si>
    <t>TỔNG THU NSNN</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</si>
  <si>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</si>
  <si>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</si>
  <si>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</si>
  <si>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</si>
  <si>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</si>
  <si>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</si>
  <si>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</si>
  <si>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</si>
  <si>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</si>
  <si>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</si>
  <si>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</si>
  <si>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</si>
  <si>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</si>
  <si>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chương trình MTQG</t>
  </si>
  <si>
    <t>CÁC CƠ QUAN, TỔ CHỨC</t>
  </si>
  <si>
    <t>Chi giao thông</t>
  </si>
  <si>
    <t>Chi nông nghiệp, lâm nghiệp, thủy lợi, thủy sản</t>
  </si>
  <si>
    <t>CHI DỰ PHÒNG NGÂN SÁCH</t>
  </si>
  <si>
    <t>Đầu tư phát triển</t>
  </si>
  <si>
    <t>Kinh phí sự nghiệp</t>
  </si>
  <si>
    <t>Thu NSĐP hưởng từ các khoản thu phân chia</t>
  </si>
  <si>
    <t>Chi đầu tư phát triển khác</t>
  </si>
  <si>
    <t>Trong đó: Chia theo lĩnh vực</t>
  </si>
  <si>
    <t>Trong đó: Chia theo nguồn vốn</t>
  </si>
  <si>
    <t>Tương đối (%)</t>
  </si>
  <si>
    <t>Chương trình mục tiêu quốc gia giảm nghèo bền vững</t>
  </si>
  <si>
    <t>Chương trình mục tiêu quốc gia XD nông thôn mới</t>
  </si>
  <si>
    <t xml:space="preserve">Tên đơn vị         </t>
  </si>
  <si>
    <t>Văn phòng HĐND-UBND</t>
  </si>
  <si>
    <t>Biểu số 38 - NĐ 31/2017/NĐ-CP</t>
  </si>
  <si>
    <t>Biểu số 37 - NĐ 31/2017/NĐ-CP</t>
  </si>
  <si>
    <t>Biểu số 36 - NĐ 31/2017/NĐ-CP</t>
  </si>
  <si>
    <t>Biểu số 35 - NĐ 31/2017/NĐ-CP</t>
  </si>
  <si>
    <t>Biểu số 34 - NĐ 31/2017/NĐ-CP</t>
  </si>
  <si>
    <t>Chương trình xây dựng nông thôn mới</t>
  </si>
  <si>
    <t>Vốn đầu tư</t>
  </si>
  <si>
    <t>Vốn sự nghiệp</t>
  </si>
  <si>
    <t>Thuế giá trị gia tăng</t>
  </si>
  <si>
    <t>Thuế thu nhập doanh nghiệp</t>
  </si>
  <si>
    <t>Thuế tài nguyên</t>
  </si>
  <si>
    <t>Biểu số 17 - NĐ 31/2017/NĐ-CP</t>
  </si>
  <si>
    <t>Biểu số 16 - NĐ 31/2017/NĐ-CP</t>
  </si>
  <si>
    <t xml:space="preserve">So sánh </t>
  </si>
  <si>
    <t>Biểu số 15 - NĐ 31/2017/NĐ-CP</t>
  </si>
  <si>
    <t>Chi nộp trả ngân sách cấp trên</t>
  </si>
  <si>
    <t>Thu ngân sách trung ương, tỉnh hưởng</t>
  </si>
  <si>
    <t>Sự nghiệp Giáo dục - Đào tạo và dạy nghề</t>
  </si>
  <si>
    <t>Đơn vị: triệu đồng</t>
  </si>
  <si>
    <t>Tên Quỹ</t>
  </si>
  <si>
    <t>Tổng nguồn vốn phát sinh trong năm</t>
  </si>
  <si>
    <t>Tổng sử dụng nguồn vốn trong năm</t>
  </si>
  <si>
    <t>Trong đó: Hỗ trợ từ NSĐP</t>
  </si>
  <si>
    <t>Chênh lệch nguồn trong năm</t>
  </si>
  <si>
    <t>5=2-4</t>
  </si>
  <si>
    <t>6=1+2-4</t>
  </si>
  <si>
    <t>10=7-9</t>
  </si>
  <si>
    <t>11=6+7-9</t>
  </si>
  <si>
    <t>Biểu số 45 - NĐ 31/2017/NĐ-CP</t>
  </si>
  <si>
    <t>Đơn vị: Triệu đồng</t>
  </si>
  <si>
    <t>Biểu số 47 - NĐ 31/2017/NĐ-CP</t>
  </si>
  <si>
    <t>3=2/1</t>
  </si>
  <si>
    <t>Thuế GTGT</t>
  </si>
  <si>
    <t>Thu tiền cấp quyền khai thác khoáng sản, tài nguyên nước</t>
  </si>
  <si>
    <t xml:space="preserve"> - Cơ quan Trung ương cấp phép</t>
  </si>
  <si>
    <t xml:space="preserve"> - Cơ quan địa phương cấp phép</t>
  </si>
  <si>
    <t>Chương trình MTQG Phát triển KT-XH vùng đồng bào dân tộc thiểu số và miền núi</t>
  </si>
  <si>
    <t>Chương trình MTQG Giảm nghèo bền vững</t>
  </si>
  <si>
    <t>Chương trình mục tiêu phát triển lâm nghiệp bền vững</t>
  </si>
  <si>
    <t>Chi giáo dục - đào tạo và dạy nghề</t>
  </si>
  <si>
    <t>Đầu tư XDCB vốn trong nước</t>
  </si>
  <si>
    <t>Đầu tư từ nguồn thu tiền sử dụng đất</t>
  </si>
  <si>
    <t>C</t>
  </si>
  <si>
    <t xml:space="preserve">CHI CHUYỂN NGUỒN SANG NĂM SAU </t>
  </si>
  <si>
    <t>Trung tâm chính trị</t>
  </si>
  <si>
    <t>Chi các hoạt động kinh tế khác</t>
  </si>
  <si>
    <t>Chi phát thanh, truyền hình</t>
  </si>
  <si>
    <t>Số dư nguồn đến ngày 31/12/
2024</t>
  </si>
  <si>
    <t>Thuế tiêu thụ đặc biệt</t>
  </si>
  <si>
    <t>Vốn đầu tư các Chương trình MTQG</t>
  </si>
  <si>
    <t>Chi cân đối</t>
  </si>
  <si>
    <t>Tổng thu NSNN</t>
  </si>
  <si>
    <t>Thu NSĐP</t>
  </si>
  <si>
    <t>Kinh phí thực hiện nhiệm vụ đảm bảo trật tự an toàn giao thông</t>
  </si>
  <si>
    <t>Dự toán năm 2025</t>
  </si>
  <si>
    <t xml:space="preserve"> </t>
  </si>
  <si>
    <t>Chi thực hiện một số mục tiêu, nhiệm vụ và các chương trình mục tiêu (vốn sự nghiệp)</t>
  </si>
  <si>
    <t xml:space="preserve">Chi thực hiện một số mục tiêu, nhiệm vụ và các chương trình mục tiêu </t>
  </si>
  <si>
    <t>CHO TỪNG CƠ QUAN, TỔ CHỨC THEO LĨNH VỰC NĂM 2025</t>
  </si>
  <si>
    <t>Kế hoạch năm 2025</t>
  </si>
  <si>
    <t>Chi các chương trình mục tiêu, nhiệm vụ</t>
  </si>
  <si>
    <t>Sự nghiệp khoa học, công nghệ, chuyển đổi số</t>
  </si>
  <si>
    <t>Chương trình xóa nhà tạm, nhà dột nát</t>
  </si>
  <si>
    <t>Hỗ trợ nhà ở đối với người có công với cách mạng và thân nhân liệt sĩ</t>
  </si>
  <si>
    <t xml:space="preserve">CHI CHUYỂN NGUỒN SANG NĂM SAU  </t>
  </si>
  <si>
    <t>Văn phòng Đảng ủy</t>
  </si>
  <si>
    <t>Ủy ban mặt trận tổ quốc</t>
  </si>
  <si>
    <t>Phòng Kinh tế</t>
  </si>
  <si>
    <t>Phòng Văn hóa - xã hội</t>
  </si>
  <si>
    <t>Trung tâm phục vụ hành chính công</t>
  </si>
  <si>
    <t>Trung tâm dịch vụ tổng hợp</t>
  </si>
  <si>
    <t>Trường MN 20/7</t>
  </si>
  <si>
    <t>Trường MN Quài Cang</t>
  </si>
  <si>
    <t>Trường MN Quài Nưa</t>
  </si>
  <si>
    <t>Trường MN Sơn Ca</t>
  </si>
  <si>
    <t>Trường TH Quài Cang</t>
  </si>
  <si>
    <t>Trường TH số 2 Quài Cang</t>
  </si>
  <si>
    <t>Trường TH số 1 Quài Nưa</t>
  </si>
  <si>
    <t>Trường TH số 2 Quài Nưa</t>
  </si>
  <si>
    <t>Trường THCS Quài Cang</t>
  </si>
  <si>
    <t>Trường THCS Quài Nưa</t>
  </si>
  <si>
    <t>Các khoản chưa phân bổ chi tiết</t>
  </si>
  <si>
    <t>DỰ TOÁN CHI ĐẦU TƯ PHÁT TRIỂN CỦA NGÂN SÁCH CẤP XÃ</t>
  </si>
  <si>
    <t>Chi khoa học, công nghệ, chuyển đổi số</t>
  </si>
  <si>
    <t>Chi thường xuyên khác</t>
  </si>
  <si>
    <t>Chi đầu tư từ nguồn thu tiền sử dụng đất</t>
  </si>
  <si>
    <t>Trường MN Tuần Giáo</t>
  </si>
  <si>
    <t>Trường TH số 1 Tuần Giáo</t>
  </si>
  <si>
    <t>Trường TH số 2 Tuần Giáo</t>
  </si>
  <si>
    <t>Trường THCS Tuần Giáo</t>
  </si>
  <si>
    <t>(Dùng cho ngân sách các cấp chính quyền địa phương)</t>
  </si>
  <si>
    <t>T</t>
  </si>
  <si>
    <t>Biểu số 12 - NĐ 31/2017/NĐ-CP</t>
  </si>
  <si>
    <t>ĐÁNH GIÁ CÂN ĐỐI NGÂN SÁCH ĐỊA PHƯƠNG NĂM 2025</t>
  </si>
  <si>
    <t>Ước thực hiện năm 2025</t>
  </si>
  <si>
    <t>Tổng thu</t>
  </si>
  <si>
    <t xml:space="preserve">Thu </t>
  </si>
  <si>
    <t>Thu từ dầu thô</t>
  </si>
  <si>
    <t>Thu từ hoạt động xuất, nhập khẩu</t>
  </si>
  <si>
    <t>Thuế GTGT thu từ hàng hóa nhập khẩu</t>
  </si>
  <si>
    <t>Thuế xuất khẩu</t>
  </si>
  <si>
    <t>Thuế nhập khẩu</t>
  </si>
  <si>
    <t>Thuế TTĐB thu từ hàng hóa nhập khẩu</t>
  </si>
  <si>
    <t>Thuế BVMT thu từ hàng hóa nhập khẩu</t>
  </si>
  <si>
    <t>Thu khác</t>
  </si>
  <si>
    <t>Thu viện trợ</t>
  </si>
  <si>
    <t>Biểu số 13 - NĐ 31/2017/NĐ-CP</t>
  </si>
  <si>
    <t>(Kèm theo Nghị quyết số         /NQ-HĐND ngày       tháng 12 năm 2025 của HĐND xã Tuần Giáo)</t>
  </si>
  <si>
    <t>ĐÁNH GIÁ THỰC HIỆN THU NGÂN SÁCH NHÀ NƯỚC THEO LĨNH VỰC NĂM 2025</t>
  </si>
  <si>
    <t>Thu từ khu vực DNNN do địa phương quản lý</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</si>
  <si>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</si>
  <si>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</si>
  <si>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Trong đó:</t>
  </si>
  <si>
    <t xml:space="preserve">  Chi giáo dục - đào tạo và dạy nghề</t>
  </si>
  <si>
    <t xml:space="preserve">  Chi khoa học và công nghệ </t>
  </si>
  <si>
    <t>a</t>
  </si>
  <si>
    <t>b</t>
  </si>
  <si>
    <t>Biểu số 14 - NĐ 31/2017/NĐ-CP</t>
  </si>
  <si>
    <t xml:space="preserve"> CÂN ĐỐI NGÂN SÁCH ĐỊA PHƯƠNG NĂM 2026</t>
  </si>
  <si>
    <t>Dự toán năm 2026</t>
  </si>
  <si>
    <t>DỰ TOÁN THU NGÂN SÁCH NHÀ NƯỚC THEO LĨNH VỰC NĂM 2026</t>
  </si>
  <si>
    <t>DỰ TOÁN CHI NGÂN SÁCH ĐỊA PHƯƠNG THEO CƠ CẤU CHI NĂM 2026</t>
  </si>
  <si>
    <t>Chi khoa học và công nghệ</t>
  </si>
  <si>
    <t>Biểu số 23 - NĐ 31/2017/NĐ-CP</t>
  </si>
  <si>
    <t>ĐÁNH GIÁ THỰC HIỆN CHI NGÂN SÁCH CẤP XÃ THEO LĨNH VỰC NĂM 2025</t>
  </si>
  <si>
    <t>S
T
T</t>
  </si>
  <si>
    <t>Chi chuyển nguồn sang ngân sách năm sau</t>
  </si>
  <si>
    <t>Cơ quan A</t>
  </si>
  <si>
    <t>Tổ chức B</t>
  </si>
  <si>
    <t>………</t>
  </si>
  <si>
    <t>ĐÁNH GIÁ THỰC HIỆN CHI NGÂN SÁCH CẤP XÃ TỪNG CƠ QUAN, TỔ CHỨC THEO LĨNH VỰC NĂM 2025</t>
  </si>
  <si>
    <t>ĐÁNH GIÁ THỰC HIỆN CHI ĐẦU TƯ PHÁT TRIỂN CỦA NGÂN SÁCH CẤP XÃ</t>
  </si>
  <si>
    <t>Biểu số 25 - NĐ 31/2017/NĐ-CP</t>
  </si>
  <si>
    <t>Biểu số 24 - NĐ 31/2017/NĐ-CP</t>
  </si>
  <si>
    <t>Biểu số 26 - NĐ 31/2017/NĐ-CP</t>
  </si>
  <si>
    <t>ĐÁNH GIÁ THỰC HIỆN CHI THƯỜNG XUYÊN CỦA NGÂN SÁCH CẤP XÃ</t>
  </si>
  <si>
    <t xml:space="preserve"> CHO TỪNG CƠ QUAN, TỔ CHỨC THEO LĨNH VỰC NĂM 2025</t>
  </si>
  <si>
    <t>TÌNH HÌNH THỰC HIỆN KẾ HOẠCH TÀI CHÍNH CÁC QUỸ TÀI CHÍNH NHÀ NƯỚC</t>
  </si>
  <si>
    <t>Tên quỹ</t>
  </si>
  <si>
    <t>5=1+2-4</t>
  </si>
  <si>
    <t>9=6-8</t>
  </si>
  <si>
    <t>10=1+6-8</t>
  </si>
  <si>
    <t>Biểu số 28 - NĐ 31/2017/NĐ-CP</t>
  </si>
  <si>
    <r>
      <t xml:space="preserve">Trong đó: Hỗ trợ từ NSĐP </t>
    </r>
    <r>
      <rPr>
        <sz val="12"/>
        <rFont val="Times New Roman"/>
        <family val="1"/>
      </rPr>
      <t>(nếu có)</t>
    </r>
  </si>
  <si>
    <t>NGOÀI NGÂN SÁCH DO ĐỊA PHƯƠNG QUẢN LÝ NĂM 2025</t>
  </si>
  <si>
    <t xml:space="preserve">(KHÔNG BAO GỒM NGUỒN NSNN) </t>
  </si>
  <si>
    <t>Biểu mẫu số 18</t>
  </si>
  <si>
    <t>ĐÁNH GIÁ THỰC HIỆN THU DỊCH VỤ CỦA ĐƠN VỊ SỰ NGHIỆP CÔNG NĂM HIỆN HÀNH</t>
  </si>
  <si>
    <t>(KHÔNG BAO GỒM NGUỒN NSNN ĐẶT HÀNG, GIAO NHIỆM VỤ)</t>
  </si>
  <si>
    <t>Kế hoạch năm hiện hành</t>
  </si>
  <si>
    <t>Ước thực hiện năm hiện hành</t>
  </si>
  <si>
    <t>- Sự nghiệp giáo dục - đào tạo và dạy nghề</t>
  </si>
  <si>
    <t>- Sự nghiệp y tế</t>
  </si>
  <si>
    <t>-….</t>
  </si>
  <si>
    <t>Các đơn vị do cấp tỉnh quản lý</t>
  </si>
  <si>
    <t>Các đơn vị do cấp huyện quản lý</t>
  </si>
  <si>
    <t>Các đơn vị do cấp xã quản lý</t>
  </si>
  <si>
    <t>Biểu số 29 - NĐ 31/2017/NĐ-CP</t>
  </si>
  <si>
    <t>ĐÁNH GIÁ THỰC HIỆN THU DỊCH VỤ CỦA ĐƠN VỊ SỰ NGHIỆP CÔNG NĂM 2025</t>
  </si>
  <si>
    <t>DỰ TOÁN CHI NGÂN SÁCH CẤP XÃ THEO LĨNH VỰC NĂM 2026</t>
  </si>
  <si>
    <t>DỰ TOÁN CHI NGÂN SÁCH CẤP XÃ CHO TỪNG CƠ QUAN, TỔ CHỨC THEO LĨNH VỰC NĂM 2026</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</si>
  <si>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</si>
  <si>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</si>
  <si>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CHO TỪNG CƠ QUAN, TỔ CHỨC THEO LĨNH VỰC NĂM 2026</t>
  </si>
  <si>
    <t>DỰ TOÁN CHI THƯỜNG XUYÊN CỦA NGÂN SÁCH CẤP XÃ CHO  TỪNG CƠ QUAN, TỔ CHỨC THEO LĨNH VỰC NĂM 2026</t>
  </si>
  <si>
    <t>DỰ TOÁN CHI CHƯƠNG TRÌNH MỤC TIÊU QUỐC GIA NGÂN SÁCH XÃ NĂM 2026</t>
  </si>
  <si>
    <t>KẾ HOẠCH TÀI CHÍNH CỦA CÁC QUỸ TÀI CHÍNH NHÀ NƯỚC NGOÀI NGÂN SÁCH 
DO ĐỊA PHƯƠNG QUẢN LÝ NĂM 2026</t>
  </si>
  <si>
    <t>Kế hoạch năm 2026</t>
  </si>
  <si>
    <t>S TT</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</si>
  <si>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</si>
  <si>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</si>
  <si>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</si>
  <si>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</si>
  <si>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</si>
  <si>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</si>
  <si>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</si>
  <si>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</si>
  <si>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</si>
  <si>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</si>
  <si>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Chuẩn bị đầu tư</t>
  </si>
  <si>
    <t>Dự án A</t>
  </si>
  <si>
    <t>………..</t>
  </si>
  <si>
    <t>Thực hiện dự án</t>
  </si>
  <si>
    <t>Dự án B</t>
  </si>
  <si>
    <t>Dự án khởi công mới trong giai đoạn 5 năm ...</t>
  </si>
  <si>
    <t>Dự án C</t>
  </si>
  <si>
    <t>DANH MỤC CÁC CHƯƠNG TRÌNH, DỰ ÁN SỬ DỤNG VỐN NGÂN SÁCH NHÀ NƯỚC NĂM 2026</t>
  </si>
  <si>
    <t>Biểu số 46 - NĐ 31/2017/NĐ-CP</t>
  </si>
  <si>
    <r>
      <t>Tổng số</t>
    </r>
    <r>
      <rPr>
        <sz val="12"/>
        <rFont val="Times New Roman"/>
        <family val="1"/>
      </rPr>
      <t xml:space="preserve"> (tất cả các nguồn vốn)</t>
    </r>
  </si>
  <si>
    <t>Giá trị khối lượng thực hiện từ khởi công đến 31/12/2025</t>
  </si>
  <si>
    <t>Lũy kế vốn đã bố trí đến 31/12/2025</t>
  </si>
  <si>
    <t>Kế hoạch vốn năm 2026</t>
  </si>
  <si>
    <t>Ngân sách địa phương</t>
  </si>
  <si>
    <t>Trong đó: Phí BVMT khai thác khoáng sản</t>
  </si>
  <si>
    <t>Thu ngân sách xã hưởng</t>
  </si>
  <si>
    <t>Kinh phí thực hiện nhiệm vụ đảm bảo trật tự ATGT</t>
  </si>
  <si>
    <t>Kinh phí thực hiện chính sách, chế độ ưu đãi người có công với Cách Mạng</t>
  </si>
  <si>
    <t>THU TIỀN SỬ DỤNG ĐẤT</t>
  </si>
  <si>
    <t>CHƯƠNG TRÌNH MỤC TIÊU QUỐC GIA</t>
  </si>
  <si>
    <t>*</t>
  </si>
  <si>
    <r>
      <t xml:space="preserve">Số dư nguồn đến 31/12/2025 </t>
    </r>
    <r>
      <rPr>
        <sz val="12"/>
        <color theme="1"/>
        <rFont val="Times New Roman"/>
        <family val="1"/>
      </rPr>
      <t xml:space="preserve">(năm </t>
    </r>
    <r>
      <rPr>
        <sz val="12"/>
        <color indexed="8"/>
        <rFont val="Times New Roman"/>
        <family val="1"/>
      </rPr>
      <t>hiện hành)</t>
    </r>
  </si>
  <si>
    <t>Sự nghiệp kinh tế</t>
  </si>
  <si>
    <t>CHI NGÂN SÁCH CẤP XÃ</t>
  </si>
  <si>
    <t>Nhà khách</t>
  </si>
  <si>
    <t>Thuê ăng ten + TB rơi giấy tờ</t>
  </si>
  <si>
    <t>Thuê hội trường</t>
  </si>
  <si>
    <t>Quỹ đền ơn đáp nghĩa</t>
  </si>
  <si>
    <t>Quỹ bảo trợ trẻ em</t>
  </si>
  <si>
    <t>ĐÁNH GIÁ THỰC HIỆN CHI NGÂN SÁCH ĐỊA PHƯƠNG 
THEO CƠ CẤU CHI NĂM 2025</t>
  </si>
  <si>
    <t>Viettel/năm</t>
  </si>
  <si>
    <t>Mobi/năm</t>
  </si>
  <si>
    <t>Quỹ khuyến học</t>
  </si>
  <si>
    <t>Quỹ phòng chống thiên tai</t>
  </si>
  <si>
    <t>Quỹ hoạt động chữ thập đỏ</t>
  </si>
  <si>
    <t>Quỹ vì người nghèo</t>
  </si>
  <si>
    <t xml:space="preserve">Quỹ cứu trợ </t>
  </si>
  <si>
    <t>năm 2025 vừa đại hội xong chưa thu</t>
  </si>
  <si>
    <t>Sự nghiệp văn hóa thông tin</t>
  </si>
  <si>
    <t>Trung tâm văn hóa - truyền thanh - truyền hình</t>
  </si>
  <si>
    <t>Sự nghiệp phát thanh truyền hình</t>
  </si>
  <si>
    <t>Nhà khách HĐND-UBND</t>
  </si>
  <si>
    <r>
      <t xml:space="preserve">Kế hoạch năm 2025 </t>
    </r>
    <r>
      <rPr>
        <sz val="12"/>
        <rFont val="Times New Roman"/>
        <family val="1"/>
      </rPr>
      <t>(sau khi thực hiện CQĐP 2 cấp)</t>
    </r>
  </si>
  <si>
    <r>
      <t xml:space="preserve">Ước thực hiện năm 2025 </t>
    </r>
    <r>
      <rPr>
        <sz val="12"/>
        <color indexed="8"/>
        <rFont val="Times New Roman"/>
        <family val="1"/>
      </rPr>
      <t>(sau khi thực hiện CQĐP 2 cấp)</t>
    </r>
  </si>
  <si>
    <t xml:space="preserve">Số dư nguồn đến ngày 30/6/2025
</t>
  </si>
  <si>
    <t>Quỹ cứu trợ (thiên tai)</t>
  </si>
  <si>
    <t>năm 2025 chưa đại hội</t>
  </si>
  <si>
    <t>KẾ HOẠCH THU DỊCH VỤ CỦA ĐƠN VỊ SỰ NGHIỆP CÔNG NĂM 2026
(KHÔNG BAO GỒM NGUỒN NSNN)</t>
  </si>
  <si>
    <t>Dự án chuyển tiếp từ giai đoạn 5 năm 2021-2025 sang giai đoạn 5 năm 2026-2030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</si>
</sst>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_(* \(#,##0.00\);_(* &quot;-&quot;??_);_(@_)"/>
    <numFmt numFmtId="165" formatCode="#,##0.0"/>
    <numFmt numFmtId="166" formatCode="#,###;\-#,###;&quot;&quot;;_(@_)"/>
    <numFmt numFmtId="167" formatCode="###,###,###"/>
    <numFmt numFmtId="168" formatCode="&quot;$&quot;#,##0;\-&quot;$&quot;#,##0"/>
    <numFmt numFmtId="169" formatCode="_(* #,##0_);_(* \(#,##0\);_(* &quot;-&quot;??_);_(@_)"/>
    <numFmt numFmtId="170" formatCode="#,##0.000"/>
    <numFmt numFmtId="171" formatCode="_(* #,##0.000_);_(* \(#,##0.000\);_(* &quot;-&quot;??_);_(@_)"/>
  </numFmts>
  <fonts count="66">
    <font>
      <sz val="12"/>
      <name val=".Vntime"/>
    </font>
    <font>
      <sz val="12"/>
      <name val=".VnTime"/>
      <family val="2"/>
    </font>
    <font>
      <b/>
      <sz val="12"/>
      <name val="Times New Roman"/>
      <family val="1"/>
    </font>
    <font>
      <sz val="12"/>
      <name val="Times New Roman"/>
      <family val="1"/>
    </font>
    <font>
      <b/>
      <sz val="14"/>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sz val="10"/>
      <name val="Times New Roman"/>
      <family val="1"/>
    </font>
    <font>
      <b/>
      <sz val="12"/>
      <color indexed="8"/>
      <name val="Times New Roman"/>
      <family val="1"/>
    </font>
    <font>
      <sz val="12"/>
      <color indexed="8"/>
      <name val="Times New Roman"/>
      <family val="1"/>
    </font>
    <font>
      <b/>
      <sz val="14"/>
      <color indexed="8"/>
      <name val="Times New Roman"/>
      <family val="1"/>
    </font>
    <font>
      <i/>
      <sz val="12"/>
      <color indexed="8"/>
      <name val="Times New Roman"/>
      <family val="1"/>
    </font>
    <font>
      <sz val="10"/>
      <color indexed="8"/>
      <name val="Times New Roman"/>
      <family val="1"/>
    </font>
    <font>
      <sz val="10"/>
      <name val="Times New Roman"/>
      <family val="1"/>
      <charset val="163"/>
    </font>
    <font>
      <b/>
      <sz val="10"/>
      <name val="Times New Roman"/>
      <family val="1"/>
    </font>
    <font>
      <sz val="10"/>
      <name val="Arial"/>
      <family val="2"/>
    </font>
    <font>
      <sz val="13"/>
      <name val="VnTime"/>
    </font>
    <font>
      <i/>
      <sz val="11"/>
      <name val="Times New Roman"/>
      <family val="1"/>
    </font>
    <font>
      <sz val="11"/>
      <color indexed="8"/>
      <name val="Calibri"/>
      <family val="2"/>
    </font>
    <font>
      <b/>
      <i/>
      <sz val="12"/>
      <name val="Times New Roman"/>
      <family val="1"/>
    </font>
    <font>
      <sz val="11"/>
      <color theme="1"/>
      <name val="Calibri"/>
      <family val="2"/>
      <scheme val="minor"/>
    </font>
    <font>
      <sz val="12"/>
      <color theme="1"/>
      <name val="Times New Roman"/>
      <family val="2"/>
      <charset val="163"/>
    </font>
    <font>
      <sz val="12"/>
      <color theme="1"/>
      <name val="Times New Roman"/>
      <family val="2"/>
    </font>
    <font>
      <sz val="11"/>
      <color theme="1"/>
      <name val="Calibri"/>
      <family val="2"/>
      <charset val="163"/>
      <scheme val="minor"/>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2"/>
      <color rgb="FFFF0000"/>
      <name val="Times New Roman"/>
      <family val="1"/>
    </font>
    <font>
      <sz val="16"/>
      <name val="Times New Roman"/>
      <family val="1"/>
    </font>
    <font>
      <sz val="8"/>
      <name val="Times New Roman"/>
      <family val="1"/>
    </font>
    <font>
      <i/>
      <sz val="10"/>
      <name val="Times New Roman"/>
      <family val="1"/>
    </font>
    <font>
      <b/>
      <sz val="12"/>
      <name val="Times New Romanh"/>
    </font>
    <font>
      <u/>
      <sz val="12"/>
      <name val="Times New Roman"/>
      <family val="1"/>
    </font>
    <font>
      <b/>
      <sz val="12"/>
      <name val="Times New Roman h"/>
    </font>
    <font>
      <i/>
      <sz val="10"/>
      <name val="Times New Roman"/>
      <family val="1"/>
      <charset val="163"/>
    </font>
    <font>
      <b/>
      <sz val="10"/>
      <name val="Times New Roman"/>
      <family val="1"/>
      <charset val="163"/>
    </font>
    <font>
      <b/>
      <sz val="12"/>
      <name val="Times New Roman h"/>
      <charset val="163"/>
    </font>
    <font>
      <sz val="14"/>
      <color theme="1"/>
      <name val="Times New Roman"/>
      <family val="1"/>
    </font>
    <font>
      <b/>
      <sz val="14"/>
      <color theme="1"/>
      <name val="Times New Roman"/>
      <family val="1"/>
    </font>
    <font>
      <b/>
      <sz val="8"/>
      <name val="Times New Roman"/>
      <family val="1"/>
    </font>
    <font>
      <sz val="12"/>
      <color theme="1"/>
      <name val="Times New Roman"/>
      <family val="1"/>
    </font>
    <font>
      <b/>
      <sz val="12"/>
      <color theme="1"/>
      <name val="Times New Roman"/>
      <family val="1"/>
    </font>
    <font>
      <i/>
      <sz val="18"/>
      <name val="Times New Roman"/>
      <family val="1"/>
    </font>
    <font>
      <sz val="18"/>
      <name val="Times New Roman"/>
      <family val="1"/>
    </font>
    <font>
      <b/>
      <i/>
      <sz val="18"/>
      <color indexed="8"/>
      <name val="Times New Roman"/>
      <family val="1"/>
    </font>
    <font>
      <sz val="12"/>
      <color indexed="9"/>
      <name val="Times New Roman"/>
      <family val="1"/>
    </font>
    <font>
      <b/>
      <sz val="12"/>
      <name val=".VnTime"/>
      <family val="2"/>
    </font>
    <font>
      <b/>
      <sz val="12"/>
      <color rgb="FFFF0000"/>
      <name val="Times New Roman"/>
      <family val="1"/>
    </font>
    <font>
      <b/>
      <sz val="12"/>
      <color rgb="FFC00000"/>
      <name val="Times New Roman"/>
      <family val="1"/>
    </font>
    <font>
      <sz val="12"/>
      <color rgb="FFC00000"/>
      <name val="Times New Roman"/>
      <family val="1"/>
    </font>
    <font>
      <sz val="9"/>
      <name val="Times New Roman"/>
      <family val="1"/>
    </font>
    <font>
      <b/>
      <sz val="13"/>
      <name val="Times New Roman"/>
      <family val="1"/>
      <charset val="163"/>
    </font>
    <font>
      <b/>
      <sz val="9"/>
      <color indexed="81"/>
      <name val="Tahoma"/>
      <family val="2"/>
    </font>
    <font>
      <sz val="12"/>
      <color theme="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4">
    <xf numFmtId="0" fontId="0" fillId="0" borderId="0"/>
    <xf numFmtId="0" fontId="28" fillId="0" borderId="0"/>
    <xf numFmtId="164" fontId="25" fillId="0" borderId="0" applyFont="0" applyFill="0" applyBorder="0" applyAlignment="0" applyProtection="0"/>
    <xf numFmtId="168" fontId="14" fillId="0" borderId="0" applyProtection="0"/>
    <xf numFmtId="164" fontId="6" fillId="0" borderId="0" applyFont="0" applyFill="0" applyBorder="0" applyAlignment="0" applyProtection="0"/>
    <xf numFmtId="164" fontId="3" fillId="0" borderId="0" applyFont="0" applyFill="0" applyBorder="0" applyAlignment="0" applyProtection="0"/>
    <xf numFmtId="43" fontId="31" fillId="0" borderId="0" applyFont="0" applyFill="0" applyBorder="0" applyAlignment="0" applyProtection="0"/>
    <xf numFmtId="164" fontId="3" fillId="0" borderId="0" applyFont="0" applyFill="0" applyBorder="0" applyAlignment="0" applyProtection="0"/>
    <xf numFmtId="166" fontId="12" fillId="0" borderId="0" applyFont="0" applyFill="0" applyBorder="0" applyAlignment="0" applyProtection="0"/>
    <xf numFmtId="0" fontId="25" fillId="0" borderId="0"/>
    <xf numFmtId="0" fontId="25" fillId="0" borderId="0"/>
    <xf numFmtId="0" fontId="30" fillId="0" borderId="0"/>
    <xf numFmtId="0" fontId="14" fillId="0" borderId="0"/>
    <xf numFmtId="0" fontId="1" fillId="0" borderId="0"/>
    <xf numFmtId="0" fontId="1" fillId="0" borderId="0"/>
    <xf numFmtId="0" fontId="23" fillId="0" borderId="0"/>
    <xf numFmtId="0" fontId="32" fillId="0" borderId="0"/>
    <xf numFmtId="0" fontId="13" fillId="0" borderId="0" applyProtection="0"/>
    <xf numFmtId="0" fontId="10" fillId="0" borderId="0"/>
    <xf numFmtId="0" fontId="33" fillId="0" borderId="0"/>
    <xf numFmtId="0" fontId="1" fillId="0" borderId="0"/>
    <xf numFmtId="0" fontId="26" fillId="0" borderId="0"/>
    <xf numFmtId="164" fontId="25" fillId="0" borderId="0" applyFont="0" applyFill="0" applyBorder="0" applyAlignment="0" applyProtection="0"/>
    <xf numFmtId="0" fontId="25" fillId="0" borderId="0"/>
  </cellStyleXfs>
  <cellXfs count="477">
    <xf numFmtId="0" fontId="0" fillId="0" borderId="0" xfId="0"/>
    <xf numFmtId="0" fontId="19" fillId="0" borderId="0" xfId="0" applyFont="1"/>
    <xf numFmtId="0" fontId="3" fillId="0" borderId="0" xfId="13" applyFont="1"/>
    <xf numFmtId="0" fontId="6" fillId="0" borderId="0" xfId="13" applyFont="1"/>
    <xf numFmtId="0" fontId="8" fillId="0" borderId="0" xfId="13" applyFont="1"/>
    <xf numFmtId="0" fontId="3" fillId="2" borderId="0" xfId="19" applyFont="1" applyFill="1" applyAlignment="1">
      <alignment vertical="center" wrapText="1"/>
    </xf>
    <xf numFmtId="0" fontId="24" fillId="2" borderId="0" xfId="19" applyFont="1" applyFill="1" applyAlignment="1">
      <alignment horizontal="center" vertical="center" wrapText="1"/>
    </xf>
    <xf numFmtId="0" fontId="2" fillId="2" borderId="0" xfId="19" applyFont="1" applyFill="1" applyAlignment="1">
      <alignment horizontal="center" vertical="center" wrapText="1"/>
    </xf>
    <xf numFmtId="0" fontId="3" fillId="2" borderId="1" xfId="19" applyFont="1" applyFill="1" applyBorder="1" applyAlignment="1">
      <alignment horizontal="center" vertical="center" wrapText="1"/>
    </xf>
    <xf numFmtId="0" fontId="3" fillId="2" borderId="0" xfId="19" applyFont="1" applyFill="1" applyAlignment="1">
      <alignment horizontal="center" vertical="center" wrapText="1"/>
    </xf>
    <xf numFmtId="0" fontId="3" fillId="2" borderId="0" xfId="19" applyFont="1" applyFill="1" applyAlignment="1">
      <alignment vertical="center"/>
    </xf>
    <xf numFmtId="0" fontId="22" fillId="0" borderId="0" xfId="0" applyFont="1"/>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4" fillId="2" borderId="0" xfId="0" applyFont="1" applyFill="1"/>
    <xf numFmtId="0" fontId="3" fillId="2" borderId="0" xfId="0" applyFont="1" applyFill="1"/>
    <xf numFmtId="0" fontId="18" fillId="0" borderId="0" xfId="0" applyFont="1" applyAlignment="1">
      <alignment vertical="center"/>
    </xf>
    <xf numFmtId="0" fontId="3" fillId="0" borderId="1" xfId="0" applyFont="1" applyBorder="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2" fillId="2" borderId="2" xfId="19" applyFont="1" applyFill="1" applyBorder="1" applyAlignment="1">
      <alignment horizontal="center" vertical="center" wrapText="1"/>
    </xf>
    <xf numFmtId="0" fontId="2" fillId="2" borderId="0" xfId="0" applyFont="1" applyFill="1" applyAlignment="1">
      <alignment horizontal="centerContinuous" vertical="center"/>
    </xf>
    <xf numFmtId="0" fontId="11" fillId="2" borderId="0" xfId="0" applyFont="1" applyFill="1" applyAlignment="1">
      <alignment horizontal="lef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3" fontId="3" fillId="0" borderId="1" xfId="0" applyNumberFormat="1" applyFont="1" applyBorder="1" applyAlignment="1">
      <alignment vertical="center"/>
    </xf>
    <xf numFmtId="0" fontId="22" fillId="0" borderId="0" xfId="0" applyFont="1" applyAlignment="1">
      <alignment vertical="center"/>
    </xf>
    <xf numFmtId="0" fontId="24" fillId="2" borderId="0" xfId="0" applyFont="1" applyFill="1" applyAlignment="1">
      <alignment horizontal="right" vertical="center"/>
    </xf>
    <xf numFmtId="0" fontId="2" fillId="0" borderId="0" xfId="13" applyFont="1" applyAlignment="1">
      <alignment horizontal="centerContinuous" vertical="center"/>
    </xf>
    <xf numFmtId="0" fontId="3" fillId="0" borderId="0" xfId="13" applyFont="1" applyAlignment="1">
      <alignment horizontal="centerContinuous" vertical="center"/>
    </xf>
    <xf numFmtId="0" fontId="7" fillId="0" borderId="0" xfId="13" applyFont="1" applyAlignment="1">
      <alignment horizontal="centerContinuous" vertical="center"/>
    </xf>
    <xf numFmtId="0" fontId="8" fillId="0" borderId="0" xfId="13" applyFont="1" applyAlignment="1">
      <alignment horizontal="centerContinuous" vertical="center"/>
    </xf>
    <xf numFmtId="0" fontId="5" fillId="0" borderId="0" xfId="13" applyFont="1" applyAlignment="1">
      <alignment horizontal="left" vertical="center"/>
    </xf>
    <xf numFmtId="0" fontId="6" fillId="0" borderId="0" xfId="13" applyFont="1" applyAlignment="1">
      <alignment vertical="center"/>
    </xf>
    <xf numFmtId="0" fontId="6" fillId="2" borderId="0" xfId="19" applyFont="1" applyFill="1" applyAlignment="1">
      <alignment vertical="center"/>
    </xf>
    <xf numFmtId="0" fontId="6" fillId="2" borderId="0" xfId="19" applyFont="1" applyFill="1" applyAlignment="1">
      <alignment horizontal="right" vertical="center"/>
    </xf>
    <xf numFmtId="0" fontId="3" fillId="2" borderId="0" xfId="19" applyFont="1" applyFill="1" applyAlignment="1">
      <alignment horizontal="right" vertical="center" wrapText="1"/>
    </xf>
    <xf numFmtId="169" fontId="6" fillId="2" borderId="0" xfId="19" applyNumberFormat="1" applyFont="1" applyFill="1" applyAlignment="1">
      <alignment vertical="center"/>
    </xf>
    <xf numFmtId="0" fontId="11" fillId="2" borderId="3" xfId="14" applyFont="1" applyFill="1" applyBorder="1" applyAlignment="1">
      <alignment vertical="center"/>
    </xf>
    <xf numFmtId="0" fontId="5" fillId="2" borderId="0" xfId="14" applyFont="1" applyFill="1" applyAlignment="1">
      <alignment vertical="center"/>
    </xf>
    <xf numFmtId="0" fontId="17" fillId="2" borderId="0" xfId="19" applyFont="1" applyFill="1" applyAlignment="1">
      <alignment vertical="center"/>
    </xf>
    <xf numFmtId="0" fontId="17" fillId="2" borderId="0" xfId="19" applyFont="1" applyFill="1" applyAlignment="1">
      <alignment horizontal="right" vertical="center" wrapText="1"/>
    </xf>
    <xf numFmtId="0" fontId="11" fillId="2" borderId="0" xfId="0" applyFont="1" applyFill="1" applyAlignment="1">
      <alignment horizontal="center" vertical="center"/>
    </xf>
    <xf numFmtId="0" fontId="2" fillId="2" borderId="0" xfId="0" applyFont="1" applyFill="1" applyAlignment="1">
      <alignment horizontal="center" vertical="center"/>
    </xf>
    <xf numFmtId="0" fontId="16" fillId="0" borderId="1" xfId="0" applyFont="1" applyBorder="1" applyAlignment="1">
      <alignment horizontal="center" vertical="center"/>
    </xf>
    <xf numFmtId="0" fontId="2" fillId="0" borderId="0" xfId="13" applyFont="1" applyAlignment="1">
      <alignment horizontal="centerContinuous" vertical="center" wrapText="1"/>
    </xf>
    <xf numFmtId="0" fontId="4" fillId="0" borderId="0" xfId="13" applyFont="1" applyAlignment="1">
      <alignment horizontal="centerContinuous" vertical="center"/>
    </xf>
    <xf numFmtId="0" fontId="7" fillId="0" borderId="0" xfId="13" applyFont="1" applyAlignment="1">
      <alignment horizontal="centerContinuous" vertical="center" wrapText="1"/>
    </xf>
    <xf numFmtId="0" fontId="2" fillId="0" borderId="0" xfId="17" applyFont="1" applyAlignment="1">
      <alignment vertical="center" wrapText="1"/>
    </xf>
    <xf numFmtId="0" fontId="5" fillId="0" borderId="0" xfId="13" applyFont="1" applyAlignment="1">
      <alignment horizontal="left" vertical="center" wrapText="1"/>
    </xf>
    <xf numFmtId="0" fontId="16" fillId="0" borderId="0" xfId="0" applyFont="1"/>
    <xf numFmtId="0" fontId="6" fillId="0" borderId="0" xfId="13" applyFont="1" applyAlignment="1">
      <alignment wrapText="1"/>
    </xf>
    <xf numFmtId="0" fontId="3" fillId="0" borderId="0" xfId="13" applyFont="1" applyAlignment="1">
      <alignment wrapText="1"/>
    </xf>
    <xf numFmtId="3" fontId="2" fillId="0" borderId="1" xfId="0" applyNumberFormat="1" applyFont="1" applyBorder="1" applyAlignment="1">
      <alignment vertical="center"/>
    </xf>
    <xf numFmtId="3" fontId="3" fillId="0" borderId="0" xfId="0" applyNumberFormat="1" applyFont="1"/>
    <xf numFmtId="0" fontId="3" fillId="0" borderId="0" xfId="0" applyFont="1"/>
    <xf numFmtId="0" fontId="2" fillId="0" borderId="0" xfId="0" applyFont="1"/>
    <xf numFmtId="0" fontId="4" fillId="0" borderId="0" xfId="0" applyFont="1" applyAlignment="1">
      <alignment horizontal="centerContinuous" vertical="center"/>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Continuous" vertical="center"/>
    </xf>
    <xf numFmtId="0" fontId="6" fillId="0" borderId="0" xfId="0" applyFont="1"/>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16" fillId="0" borderId="1" xfId="0" quotePrefix="1" applyFont="1" applyBorder="1" applyAlignment="1">
      <alignment horizontal="center" vertical="center"/>
    </xf>
    <xf numFmtId="0" fontId="16" fillId="0" borderId="0" xfId="0" applyFont="1" applyAlignment="1">
      <alignment vertical="center"/>
    </xf>
    <xf numFmtId="0" fontId="3" fillId="0" borderId="1"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3" fontId="16" fillId="0" borderId="0" xfId="0" applyNumberFormat="1" applyFont="1"/>
    <xf numFmtId="0" fontId="2" fillId="0" borderId="1" xfId="0" applyFont="1" applyBorder="1" applyAlignment="1">
      <alignment vertical="center" wrapText="1"/>
    </xf>
    <xf numFmtId="3" fontId="6" fillId="0" borderId="0" xfId="0" applyNumberFormat="1" applyFont="1" applyAlignment="1">
      <alignment vertical="center"/>
    </xf>
    <xf numFmtId="0" fontId="5" fillId="0" borderId="0" xfId="0" applyFont="1" applyAlignment="1">
      <alignment vertical="center"/>
    </xf>
    <xf numFmtId="0" fontId="9" fillId="0" borderId="0" xfId="0" applyFont="1" applyAlignment="1">
      <alignment horizontal="centerContinuous" vertical="center"/>
    </xf>
    <xf numFmtId="0" fontId="16" fillId="0" borderId="0" xfId="0" applyFont="1" applyAlignment="1">
      <alignment horizontal="centerContinuous" vertical="center"/>
    </xf>
    <xf numFmtId="3" fontId="9" fillId="0" borderId="1" xfId="0" applyNumberFormat="1" applyFont="1" applyBorder="1" applyAlignment="1">
      <alignment vertical="center"/>
    </xf>
    <xf numFmtId="0" fontId="16" fillId="0" borderId="1" xfId="0" applyFont="1" applyBorder="1" applyAlignment="1">
      <alignment vertical="center"/>
    </xf>
    <xf numFmtId="3" fontId="16" fillId="0" borderId="1" xfId="0" applyNumberFormat="1" applyFont="1" applyBorder="1" applyAlignment="1">
      <alignment vertical="center"/>
    </xf>
    <xf numFmtId="3" fontId="2" fillId="0" borderId="0" xfId="0" applyNumberFormat="1" applyFont="1"/>
    <xf numFmtId="0" fontId="5" fillId="0" borderId="0" xfId="13" applyFont="1" applyAlignment="1">
      <alignment horizontal="center" vertical="center"/>
    </xf>
    <xf numFmtId="169" fontId="2" fillId="0" borderId="1" xfId="2" applyNumberFormat="1" applyFont="1" applyFill="1" applyBorder="1" applyAlignment="1">
      <alignment horizontal="right" vertical="center"/>
    </xf>
    <xf numFmtId="169" fontId="3" fillId="0" borderId="1" xfId="2" applyNumberFormat="1" applyFont="1" applyFill="1" applyBorder="1" applyAlignment="1">
      <alignment horizontal="right" vertical="center"/>
    </xf>
    <xf numFmtId="0" fontId="3" fillId="2" borderId="0" xfId="0" applyFont="1" applyFill="1" applyAlignment="1">
      <alignment horizontal="right"/>
    </xf>
    <xf numFmtId="0" fontId="11" fillId="0" borderId="0" xfId="0" applyFont="1" applyAlignment="1">
      <alignment horizontal="centerContinuous" vertical="center"/>
    </xf>
    <xf numFmtId="0" fontId="29" fillId="0" borderId="0" xfId="0" quotePrefix="1" applyFont="1" applyAlignment="1">
      <alignment horizontal="centerContinuous" vertical="center"/>
    </xf>
    <xf numFmtId="0" fontId="11" fillId="0" borderId="0" xfId="0" applyFont="1"/>
    <xf numFmtId="0" fontId="11" fillId="0" borderId="0" xfId="0" applyFont="1" applyAlignment="1">
      <alignment horizontal="left" vertical="center"/>
    </xf>
    <xf numFmtId="0" fontId="2" fillId="0" borderId="1" xfId="0" quotePrefix="1" applyFont="1" applyBorder="1" applyAlignment="1">
      <alignment horizontal="center" vertical="center"/>
    </xf>
    <xf numFmtId="0" fontId="3" fillId="0" borderId="1" xfId="0" applyFont="1" applyBorder="1" applyAlignment="1">
      <alignment horizontal="center"/>
    </xf>
    <xf numFmtId="169" fontId="2" fillId="0" borderId="1" xfId="2" applyNumberFormat="1" applyFont="1" applyFill="1" applyBorder="1" applyAlignment="1">
      <alignment vertical="center"/>
    </xf>
    <xf numFmtId="169" fontId="3" fillId="0" borderId="1" xfId="2" applyNumberFormat="1" applyFont="1" applyFill="1" applyBorder="1" applyAlignment="1">
      <alignment vertical="center"/>
    </xf>
    <xf numFmtId="170" fontId="3" fillId="0" borderId="0" xfId="0" applyNumberFormat="1" applyFont="1"/>
    <xf numFmtId="0" fontId="2" fillId="2" borderId="0" xfId="19" applyFont="1" applyFill="1" applyAlignment="1">
      <alignment horizontal="left" vertical="center"/>
    </xf>
    <xf numFmtId="0" fontId="2" fillId="0" borderId="1" xfId="0" applyFont="1" applyBorder="1" applyAlignment="1">
      <alignment horizontal="center" vertical="center"/>
    </xf>
    <xf numFmtId="0" fontId="9" fillId="0" borderId="4" xfId="10" applyFont="1" applyBorder="1" applyAlignment="1">
      <alignment vertical="center" wrapText="1"/>
    </xf>
    <xf numFmtId="170" fontId="16" fillId="0" borderId="1" xfId="0" applyNumberFormat="1" applyFont="1" applyBorder="1" applyAlignment="1">
      <alignment vertical="center"/>
    </xf>
    <xf numFmtId="0" fontId="2" fillId="0" borderId="0" xfId="13" applyFont="1"/>
    <xf numFmtId="3" fontId="3" fillId="0" borderId="1" xfId="0" applyNumberFormat="1" applyFont="1" applyBorder="1" applyAlignment="1">
      <alignment horizontal="center" vertical="center"/>
    </xf>
    <xf numFmtId="0" fontId="17" fillId="0" borderId="1" xfId="13" applyFont="1" applyBorder="1" applyAlignment="1">
      <alignment horizontal="center" vertical="center"/>
    </xf>
    <xf numFmtId="0" fontId="17" fillId="0" borderId="1" xfId="13" applyFont="1" applyBorder="1" applyAlignment="1">
      <alignment horizontal="center" vertical="center" wrapText="1"/>
    </xf>
    <xf numFmtId="0" fontId="17" fillId="0" borderId="1" xfId="13" quotePrefix="1" applyFont="1" applyBorder="1" applyAlignment="1">
      <alignment horizontal="center" vertical="center"/>
    </xf>
    <xf numFmtId="0" fontId="17" fillId="0" borderId="0" xfId="13" applyFont="1" applyAlignment="1">
      <alignment vertical="center"/>
    </xf>
    <xf numFmtId="0" fontId="2" fillId="0" borderId="0" xfId="0" applyFont="1" applyAlignment="1">
      <alignment horizontal="right" vertical="center"/>
    </xf>
    <xf numFmtId="0" fontId="11" fillId="0" borderId="0" xfId="0" applyFont="1" applyAlignment="1">
      <alignment horizontal="center" vertical="center"/>
    </xf>
    <xf numFmtId="0" fontId="34" fillId="0" borderId="0" xfId="0" applyFont="1" applyAlignment="1">
      <alignment horizontal="right" vertical="center"/>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24" fillId="2" borderId="0" xfId="0" applyFont="1" applyFill="1" applyAlignment="1">
      <alignment horizontal="right" vertical="center"/>
    </xf>
    <xf numFmtId="0" fontId="2" fillId="0" borderId="0" xfId="0" applyFont="1" applyAlignment="1">
      <alignment horizontal="centerContinuous"/>
    </xf>
    <xf numFmtId="0" fontId="3" fillId="0" borderId="0" xfId="0" applyFont="1" applyAlignment="1">
      <alignment horizontal="right" vertical="top"/>
    </xf>
    <xf numFmtId="0" fontId="3" fillId="0" borderId="0" xfId="0" applyFont="1" applyAlignment="1">
      <alignment horizontal="centerContinuous"/>
    </xf>
    <xf numFmtId="0" fontId="4" fillId="0" borderId="0" xfId="0" applyFont="1" applyAlignment="1">
      <alignment horizontal="left"/>
    </xf>
    <xf numFmtId="0" fontId="4" fillId="0" borderId="0" xfId="0" applyFont="1" applyAlignment="1">
      <alignment horizontal="centerContinuous"/>
    </xf>
    <xf numFmtId="0" fontId="40" fillId="0" borderId="0" xfId="0" applyFont="1" applyAlignment="1">
      <alignment horizontal="centerContinuous"/>
    </xf>
    <xf numFmtId="0" fontId="5" fillId="0" borderId="0" xfId="0" applyFont="1" applyAlignment="1">
      <alignment horizontal="left"/>
    </xf>
    <xf numFmtId="0" fontId="4" fillId="0" borderId="0" xfId="0" applyFont="1" applyAlignment="1">
      <alignment horizontal="right"/>
    </xf>
    <xf numFmtId="0" fontId="4" fillId="0" borderId="0" xfId="0" quotePrefix="1" applyFont="1" applyAlignment="1">
      <alignment horizontal="centerContinuous"/>
    </xf>
    <xf numFmtId="0" fontId="5" fillId="0" borderId="0" xfId="0" applyFont="1"/>
    <xf numFmtId="0" fontId="11" fillId="0" borderId="0" xfId="0" quotePrefix="1" applyFont="1" applyAlignment="1">
      <alignment horizontal="left"/>
    </xf>
    <xf numFmtId="0" fontId="4" fillId="0" borderId="0" xfId="0" applyFont="1" applyAlignment="1">
      <alignment horizontal="center"/>
    </xf>
    <xf numFmtId="0" fontId="4" fillId="0" borderId="0" xfId="0" applyFont="1" applyAlignment="1"/>
    <xf numFmtId="0" fontId="1" fillId="0" borderId="0" xfId="0" applyFont="1"/>
    <xf numFmtId="0" fontId="11" fillId="0" borderId="0" xfId="0" applyFont="1" applyAlignment="1">
      <alignment horizontal="centerContinuous"/>
    </xf>
    <xf numFmtId="0" fontId="3" fillId="0" borderId="0" xfId="0" applyFont="1" applyAlignment="1">
      <alignment horizontal="right"/>
    </xf>
    <xf numFmtId="0" fontId="2" fillId="0" borderId="0" xfId="0" applyFont="1" applyFill="1" applyAlignment="1">
      <alignment horizontal="right"/>
    </xf>
    <xf numFmtId="0" fontId="4" fillId="0" borderId="0" xfId="0" applyFont="1"/>
    <xf numFmtId="0" fontId="34" fillId="0" borderId="0" xfId="0" applyFont="1" applyAlignment="1">
      <alignment vertical="center"/>
    </xf>
    <xf numFmtId="0" fontId="11" fillId="0" borderId="0" xfId="0" applyFont="1" applyAlignment="1">
      <alignment horizontal="left"/>
    </xf>
    <xf numFmtId="0" fontId="2" fillId="0" borderId="1" xfId="0" applyFont="1" applyBorder="1" applyAlignment="1">
      <alignment horizontal="centerContinuous" vertical="center" wrapText="1"/>
    </xf>
    <xf numFmtId="0" fontId="2" fillId="0" borderId="1" xfId="0" applyFont="1" applyFill="1" applyBorder="1" applyAlignment="1">
      <alignment horizontal="center" vertical="center"/>
    </xf>
    <xf numFmtId="0" fontId="2" fillId="0" borderId="1" xfId="0" applyFont="1" applyBorder="1" applyAlignment="1">
      <alignment horizontal="center"/>
    </xf>
    <xf numFmtId="0" fontId="43" fillId="0" borderId="1" xfId="0" applyFont="1" applyBorder="1" applyAlignment="1">
      <alignment wrapText="1"/>
    </xf>
    <xf numFmtId="3" fontId="3" fillId="0" borderId="1" xfId="0" applyNumberFormat="1" applyFont="1" applyBorder="1"/>
    <xf numFmtId="0" fontId="2" fillId="0" borderId="1" xfId="0" applyFont="1" applyBorder="1" applyAlignment="1">
      <alignment wrapText="1"/>
    </xf>
    <xf numFmtId="0" fontId="3" fillId="0" borderId="1" xfId="0" applyFont="1" applyBorder="1" applyAlignment="1">
      <alignment wrapText="1"/>
    </xf>
    <xf numFmtId="3" fontId="2" fillId="0" borderId="1" xfId="0" applyNumberFormat="1" applyFont="1" applyBorder="1"/>
    <xf numFmtId="0" fontId="2" fillId="0" borderId="1" xfId="0" applyFont="1" applyBorder="1" applyAlignment="1"/>
    <xf numFmtId="0" fontId="2" fillId="0" borderId="1" xfId="0" applyFont="1" applyBorder="1"/>
    <xf numFmtId="0" fontId="3" fillId="0" borderId="1" xfId="0" applyFont="1" applyBorder="1"/>
    <xf numFmtId="0" fontId="11" fillId="0" borderId="1" xfId="0" applyFont="1" applyBorder="1" applyAlignment="1">
      <alignment horizontal="center"/>
    </xf>
    <xf numFmtId="0" fontId="11" fillId="0" borderId="1" xfId="0" quotePrefix="1" applyFont="1" applyBorder="1" applyAlignment="1">
      <alignment horizontal="center"/>
    </xf>
    <xf numFmtId="0" fontId="11" fillId="0" borderId="1" xfId="0" applyFont="1" applyBorder="1"/>
    <xf numFmtId="3" fontId="11" fillId="0" borderId="1" xfId="0" applyNumberFormat="1" applyFont="1" applyBorder="1"/>
    <xf numFmtId="0" fontId="3" fillId="0" borderId="1" xfId="0" quotePrefix="1" applyFont="1" applyBorder="1" applyAlignment="1">
      <alignment horizontal="center"/>
    </xf>
    <xf numFmtId="3" fontId="3" fillId="0" borderId="1" xfId="0" applyNumberFormat="1" applyFont="1" applyBorder="1" applyAlignment="1">
      <alignment horizontal="right"/>
    </xf>
    <xf numFmtId="3" fontId="44" fillId="0" borderId="1" xfId="0" applyNumberFormat="1" applyFont="1" applyBorder="1"/>
    <xf numFmtId="0" fontId="3" fillId="0" borderId="1" xfId="0" applyFont="1" applyBorder="1" applyAlignment="1">
      <alignment horizontal="left" vertical="center" wrapText="1"/>
    </xf>
    <xf numFmtId="0" fontId="45" fillId="0" borderId="1" xfId="0" applyFont="1" applyBorder="1"/>
    <xf numFmtId="0" fontId="11" fillId="0" borderId="0" xfId="0" applyFont="1" applyAlignment="1">
      <alignment horizontal="right"/>
    </xf>
    <xf numFmtId="0" fontId="3" fillId="0" borderId="1" xfId="0" quotePrefix="1" applyFont="1" applyBorder="1" applyAlignment="1">
      <alignment horizontal="center" vertical="center"/>
    </xf>
    <xf numFmtId="3" fontId="3" fillId="0" borderId="0" xfId="0" applyNumberFormat="1" applyFont="1" applyAlignment="1">
      <alignment vertical="center"/>
    </xf>
    <xf numFmtId="3" fontId="39" fillId="0" borderId="1" xfId="0" applyNumberFormat="1" applyFont="1" applyBorder="1" applyAlignment="1">
      <alignment vertical="center"/>
    </xf>
    <xf numFmtId="0" fontId="2" fillId="0" borderId="0" xfId="0" applyFont="1" applyAlignment="1">
      <alignment horizontal="center" vertical="center"/>
    </xf>
    <xf numFmtId="3" fontId="2" fillId="0" borderId="0" xfId="0" applyNumberFormat="1" applyFont="1" applyAlignment="1">
      <alignment vertical="center"/>
    </xf>
    <xf numFmtId="165" fontId="3" fillId="0" borderId="0" xfId="0" applyNumberFormat="1" applyFont="1" applyAlignment="1">
      <alignment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3" fontId="3" fillId="2" borderId="0" xfId="0" applyNumberFormat="1" applyFont="1" applyFill="1" applyAlignment="1">
      <alignment vertical="center"/>
    </xf>
    <xf numFmtId="0" fontId="11" fillId="2" borderId="0" xfId="0" applyFont="1" applyFill="1" applyAlignment="1">
      <alignment vertical="center"/>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xf>
    <xf numFmtId="0" fontId="34" fillId="0" borderId="1" xfId="0" applyFont="1" applyBorder="1" applyAlignment="1">
      <alignment horizontal="center"/>
    </xf>
    <xf numFmtId="3" fontId="35" fillId="0" borderId="1" xfId="0" applyNumberFormat="1" applyFont="1" applyBorder="1" applyAlignment="1">
      <alignment horizontal="right"/>
    </xf>
    <xf numFmtId="0" fontId="35" fillId="0" borderId="1" xfId="0" quotePrefix="1" applyFont="1" applyBorder="1" applyAlignment="1">
      <alignment horizontal="center"/>
    </xf>
    <xf numFmtId="0" fontId="5" fillId="0" borderId="0" xfId="0" applyFont="1" applyBorder="1" applyAlignment="1">
      <alignment horizontal="center"/>
    </xf>
    <xf numFmtId="0" fontId="11" fillId="0" borderId="0" xfId="0" applyFont="1" applyBorder="1" applyAlignment="1">
      <alignment horizontal="right"/>
    </xf>
    <xf numFmtId="0" fontId="49" fillId="0" borderId="0" xfId="19" applyFont="1"/>
    <xf numFmtId="0" fontId="49" fillId="0" borderId="0" xfId="19" applyFont="1" applyAlignment="1">
      <alignment vertical="center" wrapText="1"/>
    </xf>
    <xf numFmtId="0" fontId="52" fillId="0" borderId="0" xfId="19" applyFont="1" applyAlignment="1">
      <alignment vertical="center"/>
    </xf>
    <xf numFmtId="0" fontId="52" fillId="0" borderId="0" xfId="19" applyFont="1"/>
    <xf numFmtId="0" fontId="53" fillId="0" borderId="0" xfId="19" applyFont="1" applyAlignment="1">
      <alignment horizontal="center" vertical="center" wrapText="1"/>
    </xf>
    <xf numFmtId="0" fontId="52" fillId="0" borderId="0" xfId="19" applyFont="1" applyAlignment="1">
      <alignment horizontal="center" vertical="center" wrapText="1"/>
    </xf>
    <xf numFmtId="0" fontId="11" fillId="0" borderId="0" xfId="0" applyFont="1" applyBorder="1" applyAlignment="1"/>
    <xf numFmtId="0" fontId="2" fillId="0" borderId="0" xfId="18" applyFont="1" applyFill="1" applyAlignment="1">
      <alignment vertical="center"/>
    </xf>
    <xf numFmtId="0" fontId="17" fillId="0" borderId="0" xfId="18" applyFont="1" applyFill="1" applyAlignment="1">
      <alignment vertical="center"/>
    </xf>
    <xf numFmtId="0" fontId="3" fillId="0" borderId="0" xfId="18" applyFont="1" applyFill="1" applyAlignment="1">
      <alignment vertical="center"/>
    </xf>
    <xf numFmtId="0" fontId="41" fillId="0" borderId="0" xfId="18" applyNumberFormat="1" applyFont="1" applyFill="1" applyAlignment="1">
      <alignment vertical="center"/>
    </xf>
    <xf numFmtId="0" fontId="4" fillId="0" borderId="0" xfId="18" applyNumberFormat="1" applyFont="1" applyFill="1" applyAlignment="1">
      <alignment horizontal="right" vertical="center"/>
    </xf>
    <xf numFmtId="0" fontId="17" fillId="0" borderId="0" xfId="18" applyNumberFormat="1" applyFont="1" applyFill="1" applyAlignment="1">
      <alignment vertical="center"/>
    </xf>
    <xf numFmtId="0" fontId="3" fillId="0" borderId="0" xfId="18" applyFont="1" applyFill="1"/>
    <xf numFmtId="167" fontId="42" fillId="0" borderId="10" xfId="18" applyNumberFormat="1" applyFont="1" applyFill="1" applyBorder="1" applyAlignment="1">
      <alignment horizontal="right" vertical="center"/>
    </xf>
    <xf numFmtId="167" fontId="5" fillId="0" borderId="10" xfId="18" applyNumberFormat="1" applyFont="1" applyFill="1" applyBorder="1" applyAlignment="1">
      <alignment horizontal="right" vertical="center"/>
    </xf>
    <xf numFmtId="167" fontId="4" fillId="0" borderId="11" xfId="18" applyNumberFormat="1" applyFont="1" applyFill="1" applyBorder="1" applyAlignment="1" applyProtection="1">
      <alignment horizontal="center" vertical="center" wrapText="1"/>
    </xf>
    <xf numFmtId="167" fontId="4" fillId="0" borderId="12" xfId="18" applyNumberFormat="1" applyFont="1" applyFill="1" applyBorder="1" applyAlignment="1" applyProtection="1">
      <alignment horizontal="center" vertical="center" wrapText="1"/>
    </xf>
    <xf numFmtId="0" fontId="4" fillId="0" borderId="21" xfId="18" applyFont="1" applyFill="1" applyBorder="1" applyAlignment="1">
      <alignment horizontal="center" vertical="center" wrapText="1"/>
    </xf>
    <xf numFmtId="167" fontId="4" fillId="0" borderId="21" xfId="18" applyNumberFormat="1" applyFont="1" applyFill="1" applyBorder="1" applyAlignment="1" applyProtection="1">
      <alignment horizontal="center" vertical="center" wrapText="1"/>
    </xf>
    <xf numFmtId="0" fontId="4" fillId="0" borderId="26" xfId="18" applyFont="1" applyFill="1" applyBorder="1" applyAlignment="1">
      <alignment horizontal="center" vertical="center" wrapText="1"/>
    </xf>
    <xf numFmtId="167" fontId="41" fillId="0" borderId="13" xfId="18" applyNumberFormat="1" applyFont="1" applyFill="1" applyBorder="1" applyAlignment="1" applyProtection="1">
      <alignment horizontal="center" vertical="center" wrapText="1"/>
    </xf>
    <xf numFmtId="167" fontId="41" fillId="0" borderId="5" xfId="18" applyNumberFormat="1" applyFont="1" applyFill="1" applyBorder="1" applyAlignment="1" applyProtection="1">
      <alignment vertical="center" wrapText="1"/>
    </xf>
    <xf numFmtId="0" fontId="41" fillId="0" borderId="15" xfId="18" applyFont="1" applyFill="1" applyBorder="1" applyAlignment="1">
      <alignment vertical="center" wrapText="1"/>
    </xf>
    <xf numFmtId="167" fontId="41" fillId="0" borderId="16" xfId="18" applyNumberFormat="1" applyFont="1" applyFill="1" applyBorder="1" applyAlignment="1" applyProtection="1">
      <alignment horizontal="center" vertical="center" wrapText="1"/>
    </xf>
    <xf numFmtId="167" fontId="41" fillId="0" borderId="6" xfId="18" applyNumberFormat="1" applyFont="1" applyFill="1" applyBorder="1" applyAlignment="1" applyProtection="1">
      <alignment vertical="center" wrapText="1"/>
    </xf>
    <xf numFmtId="0" fontId="41" fillId="0" borderId="18" xfId="18" applyFont="1" applyFill="1" applyBorder="1" applyAlignment="1">
      <alignment vertical="center" wrapText="1"/>
    </xf>
    <xf numFmtId="167" fontId="9" fillId="0" borderId="19" xfId="18" applyNumberFormat="1" applyFont="1" applyFill="1" applyBorder="1" applyAlignment="1" applyProtection="1">
      <alignment horizontal="center" vertical="center" wrapText="1"/>
    </xf>
    <xf numFmtId="167" fontId="9" fillId="0" borderId="1" xfId="18" applyNumberFormat="1" applyFont="1" applyFill="1" applyBorder="1" applyAlignment="1" applyProtection="1">
      <alignment horizontal="center" vertical="center" wrapText="1"/>
    </xf>
    <xf numFmtId="167" fontId="9" fillId="0" borderId="20" xfId="18" applyNumberFormat="1" applyFont="1" applyFill="1" applyBorder="1" applyAlignment="1">
      <alignment horizontal="center" vertical="center" wrapText="1"/>
    </xf>
    <xf numFmtId="0" fontId="17" fillId="0" borderId="0" xfId="18" applyFont="1" applyFill="1"/>
    <xf numFmtId="0" fontId="3" fillId="0" borderId="0" xfId="18" applyFont="1" applyFill="1" applyAlignment="1">
      <alignment vertical="center" wrapText="1"/>
    </xf>
    <xf numFmtId="167" fontId="2" fillId="0" borderId="27" xfId="18" applyNumberFormat="1" applyFont="1" applyFill="1" applyBorder="1" applyAlignment="1" applyProtection="1">
      <alignment horizontal="center" vertical="center"/>
    </xf>
    <xf numFmtId="167" fontId="4" fillId="0" borderId="22" xfId="18" applyNumberFormat="1" applyFont="1" applyFill="1" applyBorder="1" applyAlignment="1">
      <alignment horizontal="left" vertical="center"/>
    </xf>
    <xf numFmtId="167" fontId="51" fillId="0" borderId="22" xfId="18" applyNumberFormat="1" applyFont="1" applyFill="1" applyBorder="1" applyAlignment="1">
      <alignment horizontal="center" vertical="center"/>
    </xf>
    <xf numFmtId="0" fontId="3" fillId="0" borderId="28" xfId="18" applyFont="1" applyFill="1" applyBorder="1" applyAlignment="1">
      <alignment vertical="center"/>
    </xf>
    <xf numFmtId="167" fontId="11" fillId="0" borderId="29" xfId="18" applyNumberFormat="1" applyFont="1" applyFill="1" applyBorder="1" applyAlignment="1">
      <alignment horizontal="center" vertical="center"/>
    </xf>
    <xf numFmtId="167" fontId="5" fillId="0" borderId="4" xfId="18" applyNumberFormat="1" applyFont="1" applyFill="1" applyBorder="1" applyAlignment="1" applyProtection="1">
      <alignment horizontal="left" vertical="center"/>
    </xf>
    <xf numFmtId="0" fontId="46" fillId="0" borderId="4" xfId="18" applyFont="1" applyFill="1" applyBorder="1"/>
    <xf numFmtId="0" fontId="46" fillId="0" borderId="23" xfId="18" applyFont="1" applyFill="1" applyBorder="1"/>
    <xf numFmtId="167" fontId="5" fillId="0" borderId="4" xfId="18" quotePrefix="1" applyNumberFormat="1" applyFont="1" applyFill="1" applyBorder="1" applyAlignment="1" applyProtection="1">
      <alignment horizontal="left" vertical="center"/>
    </xf>
    <xf numFmtId="167" fontId="2" fillId="0" borderId="29" xfId="18" applyNumberFormat="1" applyFont="1" applyFill="1" applyBorder="1" applyAlignment="1">
      <alignment horizontal="center" vertical="center"/>
    </xf>
    <xf numFmtId="167" fontId="4" fillId="0" borderId="4" xfId="18" applyNumberFormat="1" applyFont="1" applyFill="1" applyBorder="1" applyAlignment="1" applyProtection="1">
      <alignment horizontal="left" vertical="center"/>
    </xf>
    <xf numFmtId="0" fontId="47" fillId="0" borderId="4" xfId="18" applyFont="1" applyFill="1" applyBorder="1"/>
    <xf numFmtId="0" fontId="47" fillId="0" borderId="23" xfId="18" applyFont="1" applyFill="1" applyBorder="1"/>
    <xf numFmtId="0" fontId="17" fillId="0" borderId="4" xfId="18" applyFont="1" applyFill="1" applyBorder="1"/>
    <xf numFmtId="0" fontId="17" fillId="0" borderId="23" xfId="18" applyFont="1" applyFill="1" applyBorder="1"/>
    <xf numFmtId="167" fontId="3" fillId="0" borderId="30" xfId="18" applyNumberFormat="1" applyFont="1" applyFill="1" applyBorder="1" applyAlignment="1" applyProtection="1">
      <alignment horizontal="justify" vertical="center"/>
    </xf>
    <xf numFmtId="167" fontId="6" fillId="0" borderId="31" xfId="18" applyNumberFormat="1" applyFont="1" applyFill="1" applyBorder="1" applyAlignment="1" applyProtection="1">
      <alignment horizontal="justify" vertical="center"/>
    </xf>
    <xf numFmtId="0" fontId="3" fillId="0" borderId="31" xfId="18" applyFont="1" applyFill="1" applyBorder="1"/>
    <xf numFmtId="0" fontId="3" fillId="0" borderId="32" xfId="18" applyFont="1" applyFill="1" applyBorder="1"/>
    <xf numFmtId="0" fontId="2" fillId="0" borderId="0" xfId="18" applyFont="1" applyFill="1"/>
    <xf numFmtId="167" fontId="2" fillId="0" borderId="0" xfId="18" applyNumberFormat="1" applyFont="1" applyFill="1" applyAlignment="1">
      <alignment horizontal="center" vertical="center" wrapText="1"/>
    </xf>
    <xf numFmtId="167" fontId="2" fillId="0" borderId="0" xfId="18" applyNumberFormat="1" applyFont="1" applyFill="1" applyAlignment="1">
      <alignment vertical="center" wrapText="1"/>
    </xf>
    <xf numFmtId="167" fontId="2" fillId="0" borderId="1" xfId="18" applyNumberFormat="1" applyFont="1" applyFill="1" applyBorder="1" applyAlignment="1" applyProtection="1">
      <alignment horizontal="center" vertical="center" wrapText="1"/>
    </xf>
    <xf numFmtId="0" fontId="11" fillId="0" borderId="0" xfId="18" applyFont="1" applyFill="1"/>
    <xf numFmtId="167" fontId="42" fillId="0" borderId="0" xfId="18" applyNumberFormat="1" applyFont="1" applyFill="1" applyBorder="1" applyAlignment="1">
      <alignment horizontal="right" vertical="center"/>
    </xf>
    <xf numFmtId="0" fontId="2" fillId="0" borderId="1" xfId="18" applyFont="1" applyFill="1" applyBorder="1" applyAlignment="1">
      <alignment horizontal="center" vertical="center" wrapText="1"/>
    </xf>
    <xf numFmtId="167" fontId="2" fillId="0" borderId="1" xfId="18" applyNumberFormat="1" applyFont="1" applyFill="1" applyBorder="1" applyAlignment="1">
      <alignment horizontal="center" vertical="center" wrapText="1"/>
    </xf>
    <xf numFmtId="3" fontId="3" fillId="2" borderId="0" xfId="0" applyNumberFormat="1" applyFont="1" applyFill="1"/>
    <xf numFmtId="170" fontId="3" fillId="2" borderId="0" xfId="0" applyNumberFormat="1" applyFont="1" applyFill="1"/>
    <xf numFmtId="0" fontId="11" fillId="2" borderId="0" xfId="0" applyFont="1" applyFill="1"/>
    <xf numFmtId="0" fontId="2" fillId="2" borderId="1" xfId="0" applyFont="1" applyFill="1" applyBorder="1" applyAlignment="1">
      <alignment horizontal="center"/>
    </xf>
    <xf numFmtId="3" fontId="2"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3" fillId="0" borderId="0" xfId="0" applyFont="1" applyAlignment="1">
      <alignment horizontal="center" vertical="center"/>
    </xf>
    <xf numFmtId="3" fontId="39" fillId="0" borderId="1" xfId="0" applyNumberFormat="1" applyFont="1" applyFill="1" applyBorder="1" applyAlignment="1">
      <alignment vertical="center"/>
    </xf>
    <xf numFmtId="3" fontId="3" fillId="0" borderId="1" xfId="0" applyNumberFormat="1" applyFont="1" applyFill="1" applyBorder="1" applyAlignment="1">
      <alignment vertical="center"/>
    </xf>
    <xf numFmtId="1" fontId="2" fillId="0" borderId="0" xfId="23" applyNumberFormat="1" applyFont="1" applyFill="1" applyAlignment="1">
      <alignment vertical="center"/>
    </xf>
    <xf numFmtId="1" fontId="3" fillId="0" borderId="0" xfId="23" applyNumberFormat="1" applyFont="1" applyFill="1" applyAlignment="1">
      <alignment vertical="center"/>
    </xf>
    <xf numFmtId="1" fontId="54" fillId="0" borderId="0" xfId="23" applyNumberFormat="1" applyFont="1" applyFill="1" applyAlignment="1">
      <alignment vertical="center"/>
    </xf>
    <xf numFmtId="1" fontId="55" fillId="0" borderId="0" xfId="23" applyNumberFormat="1" applyFont="1" applyFill="1" applyAlignment="1">
      <alignment vertical="center"/>
    </xf>
    <xf numFmtId="0" fontId="56" fillId="0" borderId="0" xfId="11" applyFont="1" applyFill="1" applyAlignment="1">
      <alignment vertical="center" wrapText="1"/>
    </xf>
    <xf numFmtId="1" fontId="6" fillId="0" borderId="0" xfId="23" applyNumberFormat="1" applyFont="1" applyFill="1" applyAlignment="1">
      <alignment vertical="center"/>
    </xf>
    <xf numFmtId="49" fontId="2" fillId="0" borderId="0" xfId="23" applyNumberFormat="1" applyFont="1" applyFill="1" applyAlignment="1">
      <alignment horizontal="center" vertical="center"/>
    </xf>
    <xf numFmtId="1" fontId="6" fillId="0" borderId="0" xfId="23" applyNumberFormat="1" applyFont="1" applyFill="1" applyAlignment="1">
      <alignment vertical="center" wrapText="1"/>
    </xf>
    <xf numFmtId="1" fontId="6" fillId="0" borderId="0" xfId="23" applyNumberFormat="1" applyFont="1" applyFill="1" applyAlignment="1">
      <alignment horizontal="center" vertical="center" wrapText="1"/>
    </xf>
    <xf numFmtId="1" fontId="6" fillId="0" borderId="0" xfId="23" applyNumberFormat="1" applyFont="1" applyFill="1" applyAlignment="1">
      <alignment horizontal="right" vertical="center"/>
    </xf>
    <xf numFmtId="49" fontId="2" fillId="0" borderId="0" xfId="23" applyNumberFormat="1" applyFont="1" applyFill="1" applyAlignment="1">
      <alignment vertical="center"/>
    </xf>
    <xf numFmtId="0" fontId="24" fillId="2" borderId="0" xfId="0" applyFont="1" applyFill="1" applyAlignment="1">
      <alignment vertical="center"/>
    </xf>
    <xf numFmtId="1" fontId="57" fillId="0" borderId="0" xfId="23" applyNumberFormat="1" applyFont="1" applyFill="1" applyAlignment="1">
      <alignment vertical="center"/>
    </xf>
    <xf numFmtId="3" fontId="2" fillId="0" borderId="0" xfId="23" applyNumberFormat="1" applyFont="1" applyBorder="1" applyAlignment="1">
      <alignment horizontal="center" vertical="center" wrapText="1"/>
    </xf>
    <xf numFmtId="3" fontId="2" fillId="0" borderId="1" xfId="23" applyNumberFormat="1" applyFont="1" applyFill="1" applyBorder="1" applyAlignment="1">
      <alignment horizontal="center" vertical="center" wrapText="1"/>
    </xf>
    <xf numFmtId="0" fontId="2" fillId="0" borderId="1" xfId="23" applyNumberFormat="1" applyFont="1" applyFill="1" applyBorder="1" applyAlignment="1">
      <alignment horizontal="center" vertical="center" wrapText="1"/>
    </xf>
    <xf numFmtId="3" fontId="2" fillId="0" borderId="0" xfId="23" applyNumberFormat="1" applyFont="1" applyFill="1" applyBorder="1" applyAlignment="1">
      <alignment horizontal="center" vertical="center" wrapText="1"/>
    </xf>
    <xf numFmtId="3" fontId="3" fillId="0" borderId="0" xfId="23" applyNumberFormat="1" applyFont="1" applyFill="1" applyBorder="1" applyAlignment="1">
      <alignment vertical="center" wrapText="1"/>
    </xf>
    <xf numFmtId="1" fontId="3" fillId="0" borderId="0" xfId="23" applyNumberFormat="1" applyFont="1" applyFill="1" applyAlignment="1">
      <alignment vertical="center" wrapText="1"/>
    </xf>
    <xf numFmtId="1" fontId="3" fillId="0" borderId="0" xfId="23" applyNumberFormat="1" applyFont="1" applyFill="1" applyAlignment="1">
      <alignment horizontal="center" vertical="center" wrapText="1"/>
    </xf>
    <xf numFmtId="1" fontId="3" fillId="0" borderId="0" xfId="23" applyNumberFormat="1" applyFont="1" applyFill="1" applyAlignment="1">
      <alignment horizontal="right" vertical="center"/>
    </xf>
    <xf numFmtId="1" fontId="11" fillId="0" borderId="0" xfId="23" applyNumberFormat="1" applyFont="1" applyFill="1" applyBorder="1" applyAlignment="1">
      <alignment vertical="center"/>
    </xf>
    <xf numFmtId="1" fontId="11" fillId="0" borderId="0" xfId="23" applyNumberFormat="1" applyFont="1" applyFill="1" applyBorder="1" applyAlignment="1">
      <alignment horizontal="right" vertical="center"/>
    </xf>
    <xf numFmtId="49" fontId="2" fillId="0" borderId="1" xfId="23" quotePrefix="1" applyNumberFormat="1" applyFont="1" applyFill="1" applyBorder="1" applyAlignment="1">
      <alignment horizontal="center" vertical="center" wrapText="1"/>
    </xf>
    <xf numFmtId="3" fontId="3" fillId="0" borderId="1" xfId="23" quotePrefix="1" applyNumberFormat="1" applyFont="1" applyFill="1" applyBorder="1" applyAlignment="1">
      <alignment horizontal="center" vertical="center" wrapText="1"/>
    </xf>
    <xf numFmtId="49" fontId="2" fillId="0" borderId="1" xfId="23" applyNumberFormat="1" applyFont="1" applyFill="1" applyBorder="1" applyAlignment="1">
      <alignment horizontal="center" vertical="center"/>
    </xf>
    <xf numFmtId="1" fontId="3" fillId="0" borderId="1" xfId="23" applyNumberFormat="1" applyFont="1" applyFill="1" applyBorder="1" applyAlignment="1">
      <alignment horizontal="center" vertical="center" wrapText="1"/>
    </xf>
    <xf numFmtId="1" fontId="3" fillId="0" borderId="1" xfId="23" applyNumberFormat="1" applyFont="1" applyFill="1" applyBorder="1" applyAlignment="1">
      <alignment horizontal="right" vertical="center"/>
    </xf>
    <xf numFmtId="1" fontId="2" fillId="0" borderId="1" xfId="23" applyNumberFormat="1" applyFont="1" applyFill="1" applyBorder="1" applyAlignment="1">
      <alignment horizontal="center" vertical="center"/>
    </xf>
    <xf numFmtId="1" fontId="2" fillId="0" borderId="1" xfId="23" applyNumberFormat="1" applyFont="1" applyFill="1" applyBorder="1" applyAlignment="1">
      <alignment horizontal="left" vertical="center" wrapText="1"/>
    </xf>
    <xf numFmtId="1" fontId="2" fillId="0" borderId="1" xfId="23" quotePrefix="1" applyNumberFormat="1" applyFont="1" applyFill="1" applyBorder="1" applyAlignment="1">
      <alignment horizontal="center" vertical="center"/>
    </xf>
    <xf numFmtId="1" fontId="3" fillId="0" borderId="1" xfId="23" applyNumberFormat="1" applyFont="1" applyFill="1" applyBorder="1" applyAlignment="1">
      <alignment vertical="center" wrapText="1"/>
    </xf>
    <xf numFmtId="1" fontId="3" fillId="0" borderId="1" xfId="23" quotePrefix="1" applyNumberFormat="1" applyFont="1" applyFill="1" applyBorder="1" applyAlignment="1">
      <alignment vertical="center" wrapText="1"/>
    </xf>
    <xf numFmtId="1" fontId="2" fillId="0" borderId="1" xfId="23" applyNumberFormat="1" applyFont="1" applyFill="1" applyBorder="1" applyAlignment="1">
      <alignment vertical="center"/>
    </xf>
    <xf numFmtId="0" fontId="58" fillId="0" borderId="0" xfId="0" applyFont="1"/>
    <xf numFmtId="0" fontId="3" fillId="0" borderId="1" xfId="0" applyFont="1" applyBorder="1" applyAlignment="1"/>
    <xf numFmtId="170" fontId="0" fillId="0" borderId="0" xfId="0" applyNumberFormat="1"/>
    <xf numFmtId="165" fontId="3" fillId="0" borderId="1" xfId="0" applyNumberFormat="1" applyFont="1" applyBorder="1"/>
    <xf numFmtId="0" fontId="2" fillId="2" borderId="1" xfId="0" applyFont="1" applyFill="1" applyBorder="1" applyAlignment="1"/>
    <xf numFmtId="3" fontId="2" fillId="2" borderId="1" xfId="0" applyNumberFormat="1" applyFont="1" applyFill="1" applyBorder="1" applyAlignment="1"/>
    <xf numFmtId="0" fontId="3" fillId="2" borderId="1" xfId="0" applyFont="1" applyFill="1" applyBorder="1" applyAlignment="1">
      <alignment horizontal="center"/>
    </xf>
    <xf numFmtId="3" fontId="3" fillId="2" borderId="1" xfId="7" applyNumberFormat="1" applyFont="1" applyFill="1" applyBorder="1" applyAlignment="1">
      <alignment horizontal="right"/>
    </xf>
    <xf numFmtId="0" fontId="3" fillId="2" borderId="1" xfId="0" quotePrefix="1" applyFont="1" applyFill="1" applyBorder="1" applyAlignment="1">
      <alignment horizontal="center"/>
    </xf>
    <xf numFmtId="3" fontId="3" fillId="0" borderId="1" xfId="7" applyNumberFormat="1" applyFont="1" applyFill="1" applyBorder="1" applyAlignment="1">
      <alignment horizontal="right"/>
    </xf>
    <xf numFmtId="0" fontId="3" fillId="2" borderId="1" xfId="0" applyFont="1" applyFill="1" applyBorder="1" applyAlignment="1">
      <alignment wrapText="1"/>
    </xf>
    <xf numFmtId="3" fontId="3" fillId="0" borderId="1" xfId="0" applyNumberFormat="1" applyFont="1" applyBorder="1" applyAlignment="1"/>
    <xf numFmtId="165" fontId="2" fillId="0" borderId="1" xfId="0" applyNumberFormat="1" applyFont="1" applyBorder="1"/>
    <xf numFmtId="165" fontId="2" fillId="2" borderId="1" xfId="0" applyNumberFormat="1" applyFont="1" applyFill="1" applyBorder="1" applyAlignment="1"/>
    <xf numFmtId="165" fontId="3" fillId="2" borderId="1" xfId="0" applyNumberFormat="1" applyFont="1" applyFill="1" applyBorder="1" applyAlignment="1"/>
    <xf numFmtId="0" fontId="2" fillId="0" borderId="1" xfId="0" applyFont="1" applyBorder="1" applyAlignment="1">
      <alignment horizontal="center" vertical="center"/>
    </xf>
    <xf numFmtId="0" fontId="2" fillId="0" borderId="1" xfId="19" applyFont="1" applyBorder="1" applyAlignment="1">
      <alignment horizontal="center" vertical="center" wrapText="1"/>
    </xf>
    <xf numFmtId="0" fontId="34" fillId="0" borderId="0" xfId="0" applyFont="1" applyFill="1" applyAlignment="1">
      <alignment horizontal="centerContinuous" vertical="center"/>
    </xf>
    <xf numFmtId="0" fontId="35" fillId="0" borderId="0" xfId="0" applyFont="1" applyFill="1"/>
    <xf numFmtId="0" fontId="38" fillId="0" borderId="0" xfId="0" applyFont="1" applyFill="1"/>
    <xf numFmtId="0" fontId="37" fillId="0" borderId="0" xfId="0" applyFont="1" applyFill="1" applyAlignment="1">
      <alignment horizontal="left" vertical="center"/>
    </xf>
    <xf numFmtId="3" fontId="35" fillId="0" borderId="0" xfId="0" applyNumberFormat="1" applyFont="1" applyFill="1"/>
    <xf numFmtId="0" fontId="3" fillId="0" borderId="1" xfId="0" applyFont="1" applyFill="1" applyBorder="1" applyAlignment="1">
      <alignment horizontal="center"/>
    </xf>
    <xf numFmtId="0" fontId="2" fillId="2" borderId="0" xfId="0" applyFont="1" applyFill="1"/>
    <xf numFmtId="49" fontId="59" fillId="0" borderId="1" xfId="23" applyNumberFormat="1" applyFont="1" applyFill="1" applyBorder="1" applyAlignment="1">
      <alignment horizontal="center" vertical="center"/>
    </xf>
    <xf numFmtId="1" fontId="59" fillId="0" borderId="1" xfId="23" applyNumberFormat="1" applyFont="1" applyFill="1" applyBorder="1" applyAlignment="1">
      <alignment horizontal="left" vertical="center"/>
    </xf>
    <xf numFmtId="1" fontId="39" fillId="0" borderId="1" xfId="23" applyNumberFormat="1" applyFont="1" applyFill="1" applyBorder="1" applyAlignment="1">
      <alignment horizontal="center" vertical="center" wrapText="1"/>
    </xf>
    <xf numFmtId="1" fontId="39" fillId="0" borderId="1" xfId="23" applyNumberFormat="1" applyFont="1" applyFill="1" applyBorder="1" applyAlignment="1">
      <alignment horizontal="right" vertical="center"/>
    </xf>
    <xf numFmtId="1" fontId="39" fillId="0" borderId="0" xfId="23" applyNumberFormat="1" applyFont="1" applyFill="1" applyAlignment="1">
      <alignment vertical="center"/>
    </xf>
    <xf numFmtId="49" fontId="60" fillId="0" borderId="1" xfId="23" applyNumberFormat="1" applyFont="1" applyFill="1" applyBorder="1" applyAlignment="1">
      <alignment horizontal="center" vertical="center"/>
    </xf>
    <xf numFmtId="3" fontId="60" fillId="0" borderId="1" xfId="23" applyNumberFormat="1" applyFont="1" applyFill="1" applyBorder="1" applyAlignment="1">
      <alignment horizontal="left" vertical="center"/>
    </xf>
    <xf numFmtId="1" fontId="61" fillId="0" borderId="1" xfId="23" applyNumberFormat="1" applyFont="1" applyFill="1" applyBorder="1" applyAlignment="1">
      <alignment horizontal="center" vertical="center" wrapText="1"/>
    </xf>
    <xf numFmtId="1" fontId="61" fillId="0" borderId="1" xfId="23" applyNumberFormat="1" applyFont="1" applyFill="1" applyBorder="1" applyAlignment="1">
      <alignment horizontal="right" vertical="center"/>
    </xf>
    <xf numFmtId="1" fontId="61" fillId="0" borderId="0" xfId="23" applyNumberFormat="1" applyFont="1" applyFill="1" applyAlignment="1">
      <alignment vertical="center"/>
    </xf>
    <xf numFmtId="3" fontId="34" fillId="0" borderId="1" xfId="0" applyNumberFormat="1" applyFont="1" applyBorder="1" applyAlignment="1">
      <alignment horizontal="right"/>
    </xf>
    <xf numFmtId="165" fontId="35" fillId="0" borderId="1" xfId="0" applyNumberFormat="1" applyFont="1" applyBorder="1" applyAlignment="1">
      <alignment horizontal="right"/>
    </xf>
    <xf numFmtId="165" fontId="2" fillId="0" borderId="1" xfId="0" applyNumberFormat="1" applyFont="1" applyBorder="1" applyAlignment="1">
      <alignment horizontal="right"/>
    </xf>
    <xf numFmtId="165" fontId="3" fillId="0" borderId="1" xfId="0" applyNumberFormat="1" applyFont="1" applyBorder="1" applyAlignment="1">
      <alignment horizontal="right"/>
    </xf>
    <xf numFmtId="3" fontId="2" fillId="0" borderId="1" xfId="0" applyNumberFormat="1" applyFont="1" applyBorder="1" applyAlignment="1">
      <alignment horizontal="right"/>
    </xf>
    <xf numFmtId="0" fontId="35" fillId="0" borderId="0" xfId="0" applyFont="1"/>
    <xf numFmtId="0" fontId="43" fillId="0" borderId="1" xfId="0" applyFont="1" applyBorder="1" applyAlignment="1"/>
    <xf numFmtId="3" fontId="2" fillId="0" borderId="1" xfId="0" applyNumberFormat="1" applyFont="1" applyBorder="1" applyAlignment="1"/>
    <xf numFmtId="165" fontId="2" fillId="0" borderId="1" xfId="0" applyNumberFormat="1" applyFont="1" applyBorder="1" applyAlignment="1"/>
    <xf numFmtId="165" fontId="3" fillId="0" borderId="1" xfId="0" applyNumberFormat="1" applyFont="1" applyBorder="1" applyAlignment="1"/>
    <xf numFmtId="0" fontId="4" fillId="2" borderId="1" xfId="0" applyFont="1" applyFill="1" applyBorder="1" applyAlignment="1">
      <alignment horizontal="center"/>
    </xf>
    <xf numFmtId="0" fontId="4" fillId="2" borderId="1" xfId="0" applyFont="1" applyFill="1" applyBorder="1" applyAlignment="1"/>
    <xf numFmtId="3" fontId="4" fillId="2" borderId="1" xfId="0" applyNumberFormat="1" applyFont="1" applyFill="1" applyBorder="1" applyAlignment="1"/>
    <xf numFmtId="0" fontId="6" fillId="2" borderId="1" xfId="0" applyFont="1" applyFill="1" applyBorder="1" applyAlignment="1">
      <alignment horizontal="center"/>
    </xf>
    <xf numFmtId="0" fontId="6" fillId="2" borderId="1" xfId="0" applyFont="1" applyFill="1" applyBorder="1" applyAlignment="1"/>
    <xf numFmtId="3" fontId="6" fillId="2" borderId="1" xfId="7" applyNumberFormat="1" applyFont="1" applyFill="1" applyBorder="1" applyAlignment="1">
      <alignment horizontal="right"/>
    </xf>
    <xf numFmtId="0" fontId="6" fillId="2" borderId="1" xfId="0" quotePrefix="1" applyFont="1" applyFill="1" applyBorder="1" applyAlignment="1">
      <alignment horizontal="center"/>
    </xf>
    <xf numFmtId="2" fontId="6" fillId="2" borderId="1" xfId="0" applyNumberFormat="1" applyFont="1" applyFill="1" applyBorder="1" applyAlignment="1"/>
    <xf numFmtId="3" fontId="6" fillId="0" borderId="1" xfId="7" applyNumberFormat="1" applyFont="1" applyFill="1" applyBorder="1" applyAlignment="1">
      <alignment horizontal="right"/>
    </xf>
    <xf numFmtId="0" fontId="6" fillId="2" borderId="1" xfId="0" applyFont="1" applyFill="1" applyBorder="1" applyAlignment="1">
      <alignment wrapText="1"/>
    </xf>
    <xf numFmtId="0" fontId="34" fillId="0" borderId="1" xfId="0" applyFont="1" applyFill="1" applyBorder="1" applyAlignment="1">
      <alignment horizontal="center"/>
    </xf>
    <xf numFmtId="3" fontId="34" fillId="0" borderId="1" xfId="0" applyNumberFormat="1" applyFont="1" applyFill="1" applyBorder="1" applyAlignment="1"/>
    <xf numFmtId="165" fontId="34" fillId="0" borderId="1" xfId="0" applyNumberFormat="1" applyFont="1" applyFill="1" applyBorder="1" applyAlignment="1"/>
    <xf numFmtId="0" fontId="35" fillId="0" borderId="1" xfId="0" applyFont="1" applyFill="1" applyBorder="1" applyAlignment="1">
      <alignment horizontal="center"/>
    </xf>
    <xf numFmtId="0" fontId="35" fillId="0" borderId="1" xfId="0" applyFont="1" applyFill="1" applyBorder="1" applyAlignment="1"/>
    <xf numFmtId="3" fontId="35" fillId="0" borderId="1" xfId="0" applyNumberFormat="1" applyFont="1" applyFill="1" applyBorder="1" applyAlignment="1"/>
    <xf numFmtId="165" fontId="35" fillId="0" borderId="1" xfId="0" applyNumberFormat="1" applyFont="1" applyFill="1" applyBorder="1" applyAlignment="1"/>
    <xf numFmtId="0" fontId="35" fillId="0" borderId="1" xfId="0" quotePrefix="1" applyFont="1" applyFill="1" applyBorder="1" applyAlignment="1">
      <alignment horizontal="center"/>
    </xf>
    <xf numFmtId="0" fontId="35" fillId="0" borderId="1" xfId="9" applyFont="1" applyFill="1" applyBorder="1" applyAlignment="1">
      <alignment wrapText="1"/>
    </xf>
    <xf numFmtId="0" fontId="34" fillId="0" borderId="1" xfId="0" applyFont="1" applyFill="1" applyBorder="1" applyAlignment="1">
      <alignment wrapText="1"/>
    </xf>
    <xf numFmtId="3" fontId="3" fillId="0" borderId="1" xfId="0" applyNumberFormat="1" applyFont="1" applyFill="1" applyBorder="1" applyAlignment="1"/>
    <xf numFmtId="165" fontId="3" fillId="0" borderId="1" xfId="0" applyNumberFormat="1" applyFont="1" applyFill="1" applyBorder="1" applyAlignment="1"/>
    <xf numFmtId="0" fontId="34" fillId="0" borderId="1" xfId="0" applyFont="1" applyBorder="1" applyAlignment="1"/>
    <xf numFmtId="3" fontId="34" fillId="0" borderId="1" xfId="0" applyNumberFormat="1" applyFont="1" applyBorder="1" applyAlignment="1"/>
    <xf numFmtId="0" fontId="35" fillId="0" borderId="1" xfId="0" applyFont="1" applyBorder="1" applyAlignment="1"/>
    <xf numFmtId="0" fontId="34" fillId="0" borderId="1" xfId="0" applyNumberFormat="1" applyFont="1" applyBorder="1" applyAlignment="1">
      <alignment horizontal="center"/>
    </xf>
    <xf numFmtId="0" fontId="34" fillId="0" borderId="1" xfId="0" applyNumberFormat="1" applyFont="1" applyBorder="1" applyAlignment="1"/>
    <xf numFmtId="0" fontId="35" fillId="0" borderId="1" xfId="0" quotePrefix="1" applyNumberFormat="1" applyFont="1" applyBorder="1" applyAlignment="1">
      <alignment horizontal="center"/>
    </xf>
    <xf numFmtId="0" fontId="35" fillId="0" borderId="1" xfId="0" applyNumberFormat="1" applyFont="1" applyFill="1" applyBorder="1" applyAlignment="1"/>
    <xf numFmtId="0" fontId="2" fillId="0" borderId="1" xfId="0" applyNumberFormat="1" applyFont="1" applyBorder="1" applyAlignment="1">
      <alignment horizontal="center"/>
    </xf>
    <xf numFmtId="0" fontId="2" fillId="0" borderId="1" xfId="0" applyNumberFormat="1" applyFont="1" applyBorder="1" applyAlignment="1"/>
    <xf numFmtId="0" fontId="35" fillId="0" borderId="1" xfId="0" applyNumberFormat="1" applyFont="1" applyBorder="1" applyAlignment="1"/>
    <xf numFmtId="0" fontId="35" fillId="0" borderId="1" xfId="21" applyNumberFormat="1" applyFont="1" applyFill="1" applyBorder="1" applyAlignment="1">
      <alignment wrapText="1"/>
    </xf>
    <xf numFmtId="3" fontId="3" fillId="0" borderId="1" xfId="0" applyNumberFormat="1" applyFont="1" applyFill="1" applyBorder="1" applyAlignment="1">
      <alignment horizontal="right"/>
    </xf>
    <xf numFmtId="3" fontId="3" fillId="3" borderId="0" xfId="0" applyNumberFormat="1" applyFont="1" applyFill="1"/>
    <xf numFmtId="169" fontId="62" fillId="0" borderId="1" xfId="0" applyNumberFormat="1" applyFont="1" applyFill="1" applyBorder="1" applyAlignment="1">
      <alignment horizontal="right" vertical="center"/>
    </xf>
    <xf numFmtId="3" fontId="2" fillId="0" borderId="1" xfId="18" applyNumberFormat="1" applyFont="1" applyFill="1" applyBorder="1" applyAlignment="1" applyProtection="1">
      <alignment horizontal="center"/>
    </xf>
    <xf numFmtId="3" fontId="2" fillId="0" borderId="1" xfId="18" applyNumberFormat="1" applyFont="1" applyFill="1" applyBorder="1" applyAlignment="1">
      <alignment horizontal="left"/>
    </xf>
    <xf numFmtId="3" fontId="3" fillId="0" borderId="1" xfId="18" applyNumberFormat="1" applyFont="1" applyFill="1" applyBorder="1" applyAlignment="1">
      <alignment horizontal="center"/>
    </xf>
    <xf numFmtId="3" fontId="3" fillId="0" borderId="1" xfId="18" applyNumberFormat="1" applyFont="1" applyFill="1" applyBorder="1" applyAlignment="1" applyProtection="1">
      <alignment horizontal="left"/>
    </xf>
    <xf numFmtId="165" fontId="3" fillId="0" borderId="1" xfId="18" applyNumberFormat="1" applyFont="1" applyFill="1" applyBorder="1"/>
    <xf numFmtId="0" fontId="52" fillId="0" borderId="1" xfId="19" applyFont="1" applyBorder="1" applyAlignment="1">
      <alignment horizontal="center"/>
    </xf>
    <xf numFmtId="0" fontId="52" fillId="0" borderId="1" xfId="19" applyFont="1" applyBorder="1" applyAlignment="1"/>
    <xf numFmtId="0" fontId="52" fillId="0" borderId="1" xfId="19" applyFont="1" applyBorder="1" applyAlignment="1">
      <alignment horizontal="center" vertical="center" wrapText="1"/>
    </xf>
    <xf numFmtId="0" fontId="3" fillId="0" borderId="1" xfId="19" applyFont="1" applyBorder="1" applyAlignment="1">
      <alignment horizontal="center" vertical="center" wrapText="1"/>
    </xf>
    <xf numFmtId="2" fontId="3" fillId="2" borderId="1" xfId="0" applyNumberFormat="1" applyFont="1" applyFill="1" applyBorder="1" applyAlignment="1">
      <alignment wrapText="1"/>
    </xf>
    <xf numFmtId="0" fontId="2" fillId="2" borderId="1" xfId="0" applyFont="1" applyFill="1" applyBorder="1" applyAlignment="1">
      <alignment wrapText="1"/>
    </xf>
    <xf numFmtId="2" fontId="3" fillId="0" borderId="1" xfId="0" applyNumberFormat="1" applyFont="1" applyFill="1" applyBorder="1" applyAlignment="1">
      <alignment wrapText="1"/>
    </xf>
    <xf numFmtId="0" fontId="3" fillId="0" borderId="0" xfId="0" applyFont="1" applyFill="1"/>
    <xf numFmtId="0" fontId="6" fillId="0" borderId="1" xfId="0" applyFont="1" applyFill="1" applyBorder="1" applyAlignment="1">
      <alignment horizontal="center"/>
    </xf>
    <xf numFmtId="2" fontId="6" fillId="0" borderId="1" xfId="0" applyNumberFormat="1" applyFont="1" applyFill="1" applyBorder="1" applyAlignment="1"/>
    <xf numFmtId="0" fontId="11" fillId="0" borderId="0" xfId="0" applyFont="1" applyFill="1" applyAlignment="1">
      <alignment vertical="center"/>
    </xf>
    <xf numFmtId="0" fontId="35" fillId="0" borderId="1" xfId="0" applyFont="1" applyFill="1" applyBorder="1" applyAlignment="1">
      <alignment wrapText="1"/>
    </xf>
    <xf numFmtId="0" fontId="3" fillId="0" borderId="1" xfId="0" applyFont="1" applyFill="1" applyBorder="1" applyAlignment="1">
      <alignment wrapText="1"/>
    </xf>
    <xf numFmtId="0" fontId="48" fillId="0" borderId="1" xfId="0" applyFont="1" applyFill="1" applyBorder="1" applyAlignment="1">
      <alignment wrapText="1"/>
    </xf>
    <xf numFmtId="0" fontId="16" fillId="0" borderId="1" xfId="0" applyFont="1" applyFill="1" applyBorder="1" applyAlignment="1">
      <alignment horizontal="left" wrapText="1"/>
    </xf>
    <xf numFmtId="0" fontId="35" fillId="0" borderId="1" xfId="0" applyFont="1" applyBorder="1" applyAlignment="1">
      <alignment wrapText="1"/>
    </xf>
    <xf numFmtId="167" fontId="11" fillId="0" borderId="0" xfId="18" applyNumberFormat="1" applyFont="1" applyFill="1" applyBorder="1" applyAlignment="1">
      <alignment horizontal="right" vertical="center"/>
    </xf>
    <xf numFmtId="0" fontId="11" fillId="2" borderId="0" xfId="0" applyFont="1" applyFill="1" applyAlignment="1">
      <alignment horizontal="right" vertical="center"/>
    </xf>
    <xf numFmtId="0" fontId="11" fillId="0" borderId="3" xfId="0" applyFont="1" applyBorder="1" applyAlignment="1">
      <alignmen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52" fillId="0" borderId="0" xfId="19" applyNumberFormat="1" applyFont="1" applyAlignment="1"/>
    <xf numFmtId="165" fontId="2" fillId="0" borderId="1" xfId="18" applyNumberFormat="1" applyFont="1" applyFill="1" applyBorder="1" applyAlignment="1">
      <alignment horizontal="right"/>
    </xf>
    <xf numFmtId="165" fontId="3" fillId="0" borderId="1" xfId="18" applyNumberFormat="1" applyFont="1" applyFill="1" applyBorder="1" applyAlignment="1"/>
    <xf numFmtId="165" fontId="2" fillId="0" borderId="1" xfId="18" applyNumberFormat="1" applyFont="1" applyFill="1" applyBorder="1" applyAlignment="1"/>
    <xf numFmtId="0" fontId="52" fillId="0" borderId="1" xfId="19" applyFont="1" applyFill="1" applyBorder="1" applyAlignment="1">
      <alignment horizontal="center"/>
    </xf>
    <xf numFmtId="0" fontId="52" fillId="0" borderId="1" xfId="19" applyFont="1" applyFill="1" applyBorder="1" applyAlignment="1"/>
    <xf numFmtId="0" fontId="52" fillId="0" borderId="0" xfId="19" applyFont="1" applyFill="1" applyAlignment="1">
      <alignment vertical="center"/>
    </xf>
    <xf numFmtId="0" fontId="52" fillId="0" borderId="0" xfId="19" applyNumberFormat="1" applyFont="1" applyFill="1" applyAlignment="1"/>
    <xf numFmtId="3" fontId="49" fillId="0" borderId="0" xfId="19" applyNumberFormat="1" applyFont="1"/>
    <xf numFmtId="170" fontId="49" fillId="0" borderId="0" xfId="19" applyNumberFormat="1" applyFont="1"/>
    <xf numFmtId="171" fontId="3" fillId="0" borderId="1" xfId="19" applyNumberFormat="1" applyFont="1" applyBorder="1" applyAlignment="1">
      <alignment horizontal="right" wrapText="1"/>
    </xf>
    <xf numFmtId="171" fontId="52" fillId="0" borderId="1" xfId="19" applyNumberFormat="1" applyFont="1" applyBorder="1" applyAlignment="1">
      <alignment horizontal="right"/>
    </xf>
    <xf numFmtId="3" fontId="65" fillId="0" borderId="0" xfId="0" applyNumberFormat="1" applyFont="1"/>
    <xf numFmtId="49" fontId="2" fillId="3" borderId="1" xfId="23" applyNumberFormat="1" applyFont="1" applyFill="1" applyBorder="1" applyAlignment="1">
      <alignment horizontal="center" vertical="center"/>
    </xf>
    <xf numFmtId="1" fontId="2" fillId="3" borderId="1" xfId="23" applyNumberFormat="1" applyFont="1" applyFill="1" applyBorder="1" applyAlignment="1">
      <alignment vertical="center"/>
    </xf>
    <xf numFmtId="1" fontId="3" fillId="3" borderId="1" xfId="23" applyNumberFormat="1" applyFont="1" applyFill="1" applyBorder="1" applyAlignment="1">
      <alignment horizontal="center" vertical="center" wrapText="1"/>
    </xf>
    <xf numFmtId="1" fontId="3" fillId="3" borderId="1" xfId="23" applyNumberFormat="1" applyFont="1" applyFill="1" applyBorder="1" applyAlignment="1">
      <alignment horizontal="right" vertical="center"/>
    </xf>
    <xf numFmtId="1" fontId="3" fillId="3" borderId="0" xfId="23" applyNumberFormat="1" applyFont="1" applyFill="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applyAlignment="1">
      <alignment horizontal="center"/>
    </xf>
    <xf numFmtId="0" fontId="11" fillId="0" borderId="0" xfId="0" applyFont="1" applyAlignment="1">
      <alignment horizontal="center"/>
    </xf>
    <xf numFmtId="0" fontId="11" fillId="0" borderId="0" xfId="0" applyFont="1" applyBorder="1" applyAlignment="1">
      <alignment horizontal="right"/>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xf>
    <xf numFmtId="0" fontId="11" fillId="0" borderId="0" xfId="0" applyFont="1" applyAlignment="1">
      <alignment horizontal="center" vertical="center"/>
    </xf>
    <xf numFmtId="0" fontId="2" fillId="2" borderId="0" xfId="0" applyFont="1" applyFill="1" applyAlignment="1">
      <alignment horizontal="righ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xf>
    <xf numFmtId="0" fontId="2" fillId="2" borderId="8" xfId="0" applyFont="1" applyFill="1" applyBorder="1" applyAlignment="1">
      <alignment horizontal="center" vertical="center" wrapText="1"/>
    </xf>
    <xf numFmtId="0" fontId="1" fillId="2" borderId="7" xfId="0" applyFont="1" applyFill="1" applyBorder="1" applyAlignment="1">
      <alignment vertical="center" wrapText="1"/>
    </xf>
    <xf numFmtId="0" fontId="2" fillId="2" borderId="1" xfId="0" applyFont="1" applyFill="1" applyBorder="1" applyAlignment="1">
      <alignment horizontal="center" vertical="center"/>
    </xf>
    <xf numFmtId="0" fontId="11" fillId="2" borderId="0" xfId="0" applyFont="1" applyFill="1" applyAlignment="1">
      <alignment horizontal="center"/>
    </xf>
    <xf numFmtId="0" fontId="2" fillId="2" borderId="1" xfId="0" applyFont="1" applyFill="1" applyBorder="1" applyAlignment="1">
      <alignment horizontal="center" vertical="center" wrapText="1"/>
    </xf>
    <xf numFmtId="0" fontId="11" fillId="2" borderId="3" xfId="0" applyFont="1" applyFill="1" applyBorder="1" applyAlignment="1">
      <alignment horizontal="right" vertical="center"/>
    </xf>
    <xf numFmtId="0" fontId="34" fillId="0" borderId="0" xfId="0" applyFont="1" applyFill="1" applyAlignment="1">
      <alignment horizontal="right" vertical="center"/>
    </xf>
    <xf numFmtId="0" fontId="36" fillId="0" borderId="0" xfId="0" applyFont="1" applyFill="1" applyAlignment="1">
      <alignment horizontal="center" vertical="center"/>
    </xf>
    <xf numFmtId="0" fontId="37" fillId="0" borderId="0" xfId="0" applyFont="1" applyFill="1" applyAlignment="1">
      <alignment horizontal="center" vertical="center"/>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11" fillId="0" borderId="3" xfId="0" applyFont="1" applyFill="1" applyBorder="1" applyAlignment="1">
      <alignment horizontal="right" vertical="center"/>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0" xfId="0" applyFont="1" applyAlignment="1">
      <alignment horizontal="center"/>
    </xf>
    <xf numFmtId="0" fontId="2" fillId="0" borderId="1" xfId="19" applyFont="1" applyBorder="1" applyAlignment="1">
      <alignment horizontal="center" vertical="center" wrapText="1"/>
    </xf>
    <xf numFmtId="0" fontId="50" fillId="0" borderId="0" xfId="19" applyFont="1" applyAlignment="1">
      <alignment horizontal="center" vertical="center" wrapText="1"/>
    </xf>
    <xf numFmtId="0" fontId="53" fillId="0" borderId="1" xfId="19" applyFont="1" applyBorder="1" applyAlignment="1">
      <alignment horizontal="center" vertical="center" wrapText="1"/>
    </xf>
    <xf numFmtId="0" fontId="53" fillId="0" borderId="1" xfId="19" applyFont="1" applyBorder="1" applyAlignment="1">
      <alignment horizontal="center" vertical="center"/>
    </xf>
    <xf numFmtId="0" fontId="36" fillId="0" borderId="0" xfId="18" applyNumberFormat="1" applyFont="1" applyFill="1" applyAlignment="1">
      <alignment horizontal="center" vertical="center" wrapText="1"/>
    </xf>
    <xf numFmtId="167" fontId="41" fillId="0" borderId="1" xfId="18" applyNumberFormat="1" applyFont="1" applyFill="1" applyBorder="1" applyAlignment="1" applyProtection="1">
      <alignment horizontal="center" vertical="center" wrapText="1"/>
    </xf>
    <xf numFmtId="0" fontId="63" fillId="0" borderId="0" xfId="18" applyNumberFormat="1" applyFont="1" applyFill="1" applyAlignment="1">
      <alignment horizontal="center" vertical="center" wrapText="1"/>
    </xf>
    <xf numFmtId="0" fontId="27" fillId="0" borderId="0" xfId="0" applyFont="1" applyAlignment="1">
      <alignment horizontal="center"/>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3" fillId="0" borderId="3" xfId="0" applyFont="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0" xfId="13" applyFont="1" applyAlignment="1">
      <alignment horizontal="center" vertical="center"/>
    </xf>
    <xf numFmtId="0" fontId="2" fillId="0" borderId="1" xfId="13" applyFont="1" applyBorder="1" applyAlignment="1">
      <alignment horizontal="center" vertical="center" wrapText="1"/>
    </xf>
    <xf numFmtId="0" fontId="2" fillId="0" borderId="0" xfId="13" applyFont="1" applyAlignment="1">
      <alignment horizontal="right" vertical="center"/>
    </xf>
    <xf numFmtId="0" fontId="3" fillId="0" borderId="0" xfId="13" applyFont="1" applyAlignment="1">
      <alignment horizontal="right" vertical="center"/>
    </xf>
    <xf numFmtId="0" fontId="11" fillId="0" borderId="0" xfId="17" applyFont="1" applyAlignment="1">
      <alignment horizontal="center" vertical="center" wrapText="1"/>
    </xf>
    <xf numFmtId="0" fontId="2" fillId="2" borderId="1" xfId="19" applyFont="1" applyFill="1" applyBorder="1" applyAlignment="1">
      <alignment horizontal="center" vertical="center" wrapText="1"/>
    </xf>
    <xf numFmtId="0" fontId="24" fillId="2" borderId="0" xfId="0" applyFont="1" applyFill="1" applyAlignment="1">
      <alignment horizontal="right" vertical="center"/>
    </xf>
    <xf numFmtId="0" fontId="4" fillId="2" borderId="0" xfId="19" applyFont="1" applyFill="1" applyAlignment="1">
      <alignment horizontal="center" vertical="center" wrapText="1"/>
    </xf>
    <xf numFmtId="0" fontId="3" fillId="2" borderId="3" xfId="14" applyFont="1" applyFill="1" applyBorder="1" applyAlignment="1">
      <alignment horizontal="right" vertical="center"/>
    </xf>
    <xf numFmtId="0" fontId="2" fillId="2" borderId="2" xfId="19" applyFont="1" applyFill="1" applyBorder="1" applyAlignment="1">
      <alignment horizontal="center" vertical="center" wrapText="1"/>
    </xf>
    <xf numFmtId="0" fontId="2" fillId="2" borderId="5" xfId="19" applyFont="1" applyFill="1" applyBorder="1" applyAlignment="1">
      <alignment horizontal="center" vertical="center" wrapText="1"/>
    </xf>
    <xf numFmtId="0" fontId="2" fillId="2" borderId="1" xfId="19" applyFont="1" applyFill="1" applyBorder="1" applyAlignment="1">
      <alignment horizontal="center" vertical="center"/>
    </xf>
    <xf numFmtId="0" fontId="2" fillId="2" borderId="8" xfId="19" applyFont="1" applyFill="1" applyBorder="1" applyAlignment="1">
      <alignment horizontal="center" vertical="center" wrapText="1"/>
    </xf>
    <xf numFmtId="0" fontId="2" fillId="2" borderId="9" xfId="19" applyFont="1" applyFill="1" applyBorder="1" applyAlignment="1">
      <alignment horizontal="center" vertical="center" wrapText="1"/>
    </xf>
    <xf numFmtId="0" fontId="2" fillId="2" borderId="7" xfId="19" applyFont="1" applyFill="1" applyBorder="1" applyAlignment="1">
      <alignment horizontal="center" vertical="center" wrapText="1"/>
    </xf>
    <xf numFmtId="0" fontId="2" fillId="2" borderId="6" xfId="19" applyFont="1" applyFill="1" applyBorder="1" applyAlignment="1">
      <alignment horizontal="center" vertical="center" wrapText="1"/>
    </xf>
    <xf numFmtId="0" fontId="11" fillId="2" borderId="0" xfId="19" applyFont="1" applyFill="1" applyAlignment="1">
      <alignment horizontal="center" vertical="center" wrapText="1"/>
    </xf>
    <xf numFmtId="1" fontId="4" fillId="0" borderId="0" xfId="23" applyNumberFormat="1" applyFont="1" applyFill="1" applyAlignment="1">
      <alignment horizontal="center" vertical="center" wrapText="1"/>
    </xf>
    <xf numFmtId="0" fontId="11" fillId="0" borderId="0" xfId="17" applyNumberFormat="1" applyFont="1" applyFill="1" applyBorder="1" applyAlignment="1">
      <alignment horizontal="center" vertical="center" wrapText="1"/>
    </xf>
    <xf numFmtId="49" fontId="2" fillId="0" borderId="1" xfId="23" applyNumberFormat="1" applyFont="1" applyBorder="1" applyAlignment="1">
      <alignment horizontal="center" vertical="center" wrapText="1"/>
    </xf>
    <xf numFmtId="3" fontId="2" fillId="0" borderId="1" xfId="23" applyNumberFormat="1" applyFont="1" applyBorder="1" applyAlignment="1">
      <alignment horizontal="center" vertical="center" wrapText="1"/>
    </xf>
    <xf numFmtId="3" fontId="2" fillId="0" borderId="1" xfId="23" applyNumberFormat="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3" xfId="0" applyFont="1" applyBorder="1" applyAlignment="1">
      <alignment horizontal="center" vertical="center" wrapText="1"/>
    </xf>
  </cellXfs>
  <cellStyles count="24">
    <cellStyle name="_x000d__x000a_JournalTemplate=C:\COMFO\CTALK\JOURSTD.TPL_x000d__x000a_LbStateAddress=3 3 0 251 1 89 2 311_x000d__x000a_LbStateJou" xfId="1"/>
    <cellStyle name="Comma 12" xfId="2"/>
    <cellStyle name="Comma 2" xfId="22"/>
    <cellStyle name="Comma 28" xfId="3"/>
    <cellStyle name="Comma 3" xfId="4"/>
    <cellStyle name="Comma 3 2" xfId="5"/>
    <cellStyle name="Comma 3 2 2" xfId="6"/>
    <cellStyle name="Comma 4" xfId="7"/>
    <cellStyle name="HAI" xfId="8"/>
    <cellStyle name="Normal" xfId="0" builtinId="0"/>
    <cellStyle name="Normal 11" xfId="9"/>
    <cellStyle name="Normal 11 2" xfId="10"/>
    <cellStyle name="Normal 11 3" xfId="11"/>
    <cellStyle name="Normal 16" xfId="12"/>
    <cellStyle name="Normal 2" xfId="13"/>
    <cellStyle name="Normal 2 2" xfId="14"/>
    <cellStyle name="Normal 22" xfId="15"/>
    <cellStyle name="Normal 3" xfId="16"/>
    <cellStyle name="Normal 3 4" xfId="17"/>
    <cellStyle name="Normal 4" xfId="18"/>
    <cellStyle name="Normal 5" xfId="19"/>
    <cellStyle name="Normal 5 3" xfId="20"/>
    <cellStyle name="Normal_Bieu mau (CV )" xfId="23"/>
    <cellStyle name="Normal_Chi NSTW NSDP 2002 - PL"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BAO-CAO-THU-CHI-NAM-2025-2026-B&#225;o%20c&#225;o%20&#272;&#7843;ng%20&#7911;y%20UBND-BTV%20&#272;&#7843;ng%20&#7911;y%20x&#2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QD-GIAO%20THU%20CHI%20NS%202026%20-%20H&#7891;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iểu 01"/>
      <sheetName val="02"/>
      <sheetName val="03"/>
      <sheetName val="04"/>
    </sheetNames>
    <sheetDataSet>
      <sheetData sheetId="0"/>
      <sheetData sheetId="1">
        <row r="10">
          <cell r="C10">
            <v>3864</v>
          </cell>
        </row>
        <row r="14">
          <cell r="C14">
            <v>127243</v>
          </cell>
        </row>
        <row r="15">
          <cell r="C15">
            <v>23851</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Tổng thu"/>
      <sheetName val="Tổng chi"/>
      <sheetName val="Đảng ủy"/>
      <sheetName val="MTTQ"/>
      <sheetName val="HĐND-UBND"/>
      <sheetName val="P K.tế"/>
      <sheetName val="V.hóa"/>
      <sheetName val="HCC"/>
      <sheetName val="TTDV"/>
      <sheetName val="C.trị"/>
      <sheetName val="MN TT"/>
      <sheetName val="MN 20.7"/>
      <sheetName val="MN QC"/>
      <sheetName val="MN QN"/>
      <sheetName val="MN SC"/>
      <sheetName val="TH Số 1"/>
      <sheetName val="TH Số 2"/>
      <sheetName val="TH QC"/>
      <sheetName val="TH Số 2 QC"/>
      <sheetName val="TH Số 1 QN"/>
      <sheetName val="TH Số 2 QN"/>
      <sheetName val="THCS TT"/>
      <sheetName val="THCS QC"/>
      <sheetName val="THCS QN"/>
    </sheetNames>
    <sheetDataSet>
      <sheetData sheetId="0" refreshError="1"/>
      <sheetData sheetId="1" refreshError="1"/>
      <sheetData sheetId="2">
        <row r="101">
          <cell r="Z101">
            <v>4288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5"/>
  <sheetViews>
    <sheetView zoomScale="80" zoomScaleNormal="80" workbookViewId="0">
      <selection activeCell="E19" sqref="E19"/>
    </sheetView>
  </sheetViews>
  <sheetFormatPr defaultRowHeight="15.75"/>
  <cols>
    <col min="1" max="1" width="5.109375" style="62" customWidth="1"/>
    <col min="2" max="2" width="31.33203125" style="62" customWidth="1"/>
    <col min="3" max="5" width="8.6640625" style="62" customWidth="1"/>
    <col min="6" max="14" width="8.21875" style="62" customWidth="1"/>
    <col min="15" max="16" width="10.44140625" style="62" customWidth="1"/>
    <col min="17" max="18" width="8.21875" style="62" customWidth="1"/>
    <col min="19" max="20" width="9.21875" style="62" customWidth="1"/>
    <col min="21" max="255" width="9" style="62"/>
    <col min="256" max="256" width="5.109375" style="62" customWidth="1"/>
    <col min="257" max="257" width="31.33203125" style="62" customWidth="1"/>
    <col min="258" max="260" width="8.6640625" style="62" customWidth="1"/>
    <col min="261" max="269" width="8.21875" style="62" customWidth="1"/>
    <col min="270" max="270" width="9" style="62" customWidth="1"/>
    <col min="271" max="273" width="8.21875" style="62" customWidth="1"/>
    <col min="274" max="276" width="9.21875" style="62" customWidth="1"/>
    <col min="277" max="511" width="9" style="62"/>
    <col min="512" max="512" width="5.109375" style="62" customWidth="1"/>
    <col min="513" max="513" width="31.33203125" style="62" customWidth="1"/>
    <col min="514" max="516" width="8.6640625" style="62" customWidth="1"/>
    <col min="517" max="525" width="8.21875" style="62" customWidth="1"/>
    <col min="526" max="526" width="9" style="62" customWidth="1"/>
    <col min="527" max="529" width="8.21875" style="62" customWidth="1"/>
    <col min="530" max="532" width="9.21875" style="62" customWidth="1"/>
    <col min="533" max="767" width="9" style="62"/>
    <col min="768" max="768" width="5.109375" style="62" customWidth="1"/>
    <col min="769" max="769" width="31.33203125" style="62" customWidth="1"/>
    <col min="770" max="772" width="8.6640625" style="62" customWidth="1"/>
    <col min="773" max="781" width="8.21875" style="62" customWidth="1"/>
    <col min="782" max="782" width="9" style="62" customWidth="1"/>
    <col min="783" max="785" width="8.21875" style="62" customWidth="1"/>
    <col min="786" max="788" width="9.21875" style="62" customWidth="1"/>
    <col min="789" max="1023" width="9" style="62"/>
    <col min="1024" max="1024" width="5.109375" style="62" customWidth="1"/>
    <col min="1025" max="1025" width="31.33203125" style="62" customWidth="1"/>
    <col min="1026" max="1028" width="8.6640625" style="62" customWidth="1"/>
    <col min="1029" max="1037" width="8.21875" style="62" customWidth="1"/>
    <col min="1038" max="1038" width="9" style="62" customWidth="1"/>
    <col min="1039" max="1041" width="8.21875" style="62" customWidth="1"/>
    <col min="1042" max="1044" width="9.21875" style="62" customWidth="1"/>
    <col min="1045" max="1279" width="9" style="62"/>
    <col min="1280" max="1280" width="5.109375" style="62" customWidth="1"/>
    <col min="1281" max="1281" width="31.33203125" style="62" customWidth="1"/>
    <col min="1282" max="1284" width="8.6640625" style="62" customWidth="1"/>
    <col min="1285" max="1293" width="8.21875" style="62" customWidth="1"/>
    <col min="1294" max="1294" width="9" style="62" customWidth="1"/>
    <col min="1295" max="1297" width="8.21875" style="62" customWidth="1"/>
    <col min="1298" max="1300" width="9.21875" style="62" customWidth="1"/>
    <col min="1301" max="1535" width="9" style="62"/>
    <col min="1536" max="1536" width="5.109375" style="62" customWidth="1"/>
    <col min="1537" max="1537" width="31.33203125" style="62" customWidth="1"/>
    <col min="1538" max="1540" width="8.6640625" style="62" customWidth="1"/>
    <col min="1541" max="1549" width="8.21875" style="62" customWidth="1"/>
    <col min="1550" max="1550" width="9" style="62" customWidth="1"/>
    <col min="1551" max="1553" width="8.21875" style="62" customWidth="1"/>
    <col min="1554" max="1556" width="9.21875" style="62" customWidth="1"/>
    <col min="1557" max="1791" width="9" style="62"/>
    <col min="1792" max="1792" width="5.109375" style="62" customWidth="1"/>
    <col min="1793" max="1793" width="31.33203125" style="62" customWidth="1"/>
    <col min="1794" max="1796" width="8.6640625" style="62" customWidth="1"/>
    <col min="1797" max="1805" width="8.21875" style="62" customWidth="1"/>
    <col min="1806" max="1806" width="9" style="62" customWidth="1"/>
    <col min="1807" max="1809" width="8.21875" style="62" customWidth="1"/>
    <col min="1810" max="1812" width="9.21875" style="62" customWidth="1"/>
    <col min="1813" max="2047" width="9" style="62"/>
    <col min="2048" max="2048" width="5.109375" style="62" customWidth="1"/>
    <col min="2049" max="2049" width="31.33203125" style="62" customWidth="1"/>
    <col min="2050" max="2052" width="8.6640625" style="62" customWidth="1"/>
    <col min="2053" max="2061" width="8.21875" style="62" customWidth="1"/>
    <col min="2062" max="2062" width="9" style="62" customWidth="1"/>
    <col min="2063" max="2065" width="8.21875" style="62" customWidth="1"/>
    <col min="2066" max="2068" width="9.21875" style="62" customWidth="1"/>
    <col min="2069" max="2303" width="9" style="62"/>
    <col min="2304" max="2304" width="5.109375" style="62" customWidth="1"/>
    <col min="2305" max="2305" width="31.33203125" style="62" customWidth="1"/>
    <col min="2306" max="2308" width="8.6640625" style="62" customWidth="1"/>
    <col min="2309" max="2317" width="8.21875" style="62" customWidth="1"/>
    <col min="2318" max="2318" width="9" style="62" customWidth="1"/>
    <col min="2319" max="2321" width="8.21875" style="62" customWidth="1"/>
    <col min="2322" max="2324" width="9.21875" style="62" customWidth="1"/>
    <col min="2325" max="2559" width="9" style="62"/>
    <col min="2560" max="2560" width="5.109375" style="62" customWidth="1"/>
    <col min="2561" max="2561" width="31.33203125" style="62" customWidth="1"/>
    <col min="2562" max="2564" width="8.6640625" style="62" customWidth="1"/>
    <col min="2565" max="2573" width="8.21875" style="62" customWidth="1"/>
    <col min="2574" max="2574" width="9" style="62" customWidth="1"/>
    <col min="2575" max="2577" width="8.21875" style="62" customWidth="1"/>
    <col min="2578" max="2580" width="9.21875" style="62" customWidth="1"/>
    <col min="2581" max="2815" width="9" style="62"/>
    <col min="2816" max="2816" width="5.109375" style="62" customWidth="1"/>
    <col min="2817" max="2817" width="31.33203125" style="62" customWidth="1"/>
    <col min="2818" max="2820" width="8.6640625" style="62" customWidth="1"/>
    <col min="2821" max="2829" width="8.21875" style="62" customWidth="1"/>
    <col min="2830" max="2830" width="9" style="62" customWidth="1"/>
    <col min="2831" max="2833" width="8.21875" style="62" customWidth="1"/>
    <col min="2834" max="2836" width="9.21875" style="62" customWidth="1"/>
    <col min="2837" max="3071" width="9" style="62"/>
    <col min="3072" max="3072" width="5.109375" style="62" customWidth="1"/>
    <col min="3073" max="3073" width="31.33203125" style="62" customWidth="1"/>
    <col min="3074" max="3076" width="8.6640625" style="62" customWidth="1"/>
    <col min="3077" max="3085" width="8.21875" style="62" customWidth="1"/>
    <col min="3086" max="3086" width="9" style="62" customWidth="1"/>
    <col min="3087" max="3089" width="8.21875" style="62" customWidth="1"/>
    <col min="3090" max="3092" width="9.21875" style="62" customWidth="1"/>
    <col min="3093" max="3327" width="9" style="62"/>
    <col min="3328" max="3328" width="5.109375" style="62" customWidth="1"/>
    <col min="3329" max="3329" width="31.33203125" style="62" customWidth="1"/>
    <col min="3330" max="3332" width="8.6640625" style="62" customWidth="1"/>
    <col min="3333" max="3341" width="8.21875" style="62" customWidth="1"/>
    <col min="3342" max="3342" width="9" style="62" customWidth="1"/>
    <col min="3343" max="3345" width="8.21875" style="62" customWidth="1"/>
    <col min="3346" max="3348" width="9.21875" style="62" customWidth="1"/>
    <col min="3349" max="3583" width="9" style="62"/>
    <col min="3584" max="3584" width="5.109375" style="62" customWidth="1"/>
    <col min="3585" max="3585" width="31.33203125" style="62" customWidth="1"/>
    <col min="3586" max="3588" width="8.6640625" style="62" customWidth="1"/>
    <col min="3589" max="3597" width="8.21875" style="62" customWidth="1"/>
    <col min="3598" max="3598" width="9" style="62" customWidth="1"/>
    <col min="3599" max="3601" width="8.21875" style="62" customWidth="1"/>
    <col min="3602" max="3604" width="9.21875" style="62" customWidth="1"/>
    <col min="3605" max="3839" width="9" style="62"/>
    <col min="3840" max="3840" width="5.109375" style="62" customWidth="1"/>
    <col min="3841" max="3841" width="31.33203125" style="62" customWidth="1"/>
    <col min="3842" max="3844" width="8.6640625" style="62" customWidth="1"/>
    <col min="3845" max="3853" width="8.21875" style="62" customWidth="1"/>
    <col min="3854" max="3854" width="9" style="62" customWidth="1"/>
    <col min="3855" max="3857" width="8.21875" style="62" customWidth="1"/>
    <col min="3858" max="3860" width="9.21875" style="62" customWidth="1"/>
    <col min="3861" max="4095" width="9" style="62"/>
    <col min="4096" max="4096" width="5.109375" style="62" customWidth="1"/>
    <col min="4097" max="4097" width="31.33203125" style="62" customWidth="1"/>
    <col min="4098" max="4100" width="8.6640625" style="62" customWidth="1"/>
    <col min="4101" max="4109" width="8.21875" style="62" customWidth="1"/>
    <col min="4110" max="4110" width="9" style="62" customWidth="1"/>
    <col min="4111" max="4113" width="8.21875" style="62" customWidth="1"/>
    <col min="4114" max="4116" width="9.21875" style="62" customWidth="1"/>
    <col min="4117" max="4351" width="9" style="62"/>
    <col min="4352" max="4352" width="5.109375" style="62" customWidth="1"/>
    <col min="4353" max="4353" width="31.33203125" style="62" customWidth="1"/>
    <col min="4354" max="4356" width="8.6640625" style="62" customWidth="1"/>
    <col min="4357" max="4365" width="8.21875" style="62" customWidth="1"/>
    <col min="4366" max="4366" width="9" style="62" customWidth="1"/>
    <col min="4367" max="4369" width="8.21875" style="62" customWidth="1"/>
    <col min="4370" max="4372" width="9.21875" style="62" customWidth="1"/>
    <col min="4373" max="4607" width="9" style="62"/>
    <col min="4608" max="4608" width="5.109375" style="62" customWidth="1"/>
    <col min="4609" max="4609" width="31.33203125" style="62" customWidth="1"/>
    <col min="4610" max="4612" width="8.6640625" style="62" customWidth="1"/>
    <col min="4613" max="4621" width="8.21875" style="62" customWidth="1"/>
    <col min="4622" max="4622" width="9" style="62" customWidth="1"/>
    <col min="4623" max="4625" width="8.21875" style="62" customWidth="1"/>
    <col min="4626" max="4628" width="9.21875" style="62" customWidth="1"/>
    <col min="4629" max="4863" width="9" style="62"/>
    <col min="4864" max="4864" width="5.109375" style="62" customWidth="1"/>
    <col min="4865" max="4865" width="31.33203125" style="62" customWidth="1"/>
    <col min="4866" max="4868" width="8.6640625" style="62" customWidth="1"/>
    <col min="4869" max="4877" width="8.21875" style="62" customWidth="1"/>
    <col min="4878" max="4878" width="9" style="62" customWidth="1"/>
    <col min="4879" max="4881" width="8.21875" style="62" customWidth="1"/>
    <col min="4882" max="4884" width="9.21875" style="62" customWidth="1"/>
    <col min="4885" max="5119" width="9" style="62"/>
    <col min="5120" max="5120" width="5.109375" style="62" customWidth="1"/>
    <col min="5121" max="5121" width="31.33203125" style="62" customWidth="1"/>
    <col min="5122" max="5124" width="8.6640625" style="62" customWidth="1"/>
    <col min="5125" max="5133" width="8.21875" style="62" customWidth="1"/>
    <col min="5134" max="5134" width="9" style="62" customWidth="1"/>
    <col min="5135" max="5137" width="8.21875" style="62" customWidth="1"/>
    <col min="5138" max="5140" width="9.21875" style="62" customWidth="1"/>
    <col min="5141" max="5375" width="9" style="62"/>
    <col min="5376" max="5376" width="5.109375" style="62" customWidth="1"/>
    <col min="5377" max="5377" width="31.33203125" style="62" customWidth="1"/>
    <col min="5378" max="5380" width="8.6640625" style="62" customWidth="1"/>
    <col min="5381" max="5389" width="8.21875" style="62" customWidth="1"/>
    <col min="5390" max="5390" width="9" style="62" customWidth="1"/>
    <col min="5391" max="5393" width="8.21875" style="62" customWidth="1"/>
    <col min="5394" max="5396" width="9.21875" style="62" customWidth="1"/>
    <col min="5397" max="5631" width="9" style="62"/>
    <col min="5632" max="5632" width="5.109375" style="62" customWidth="1"/>
    <col min="5633" max="5633" width="31.33203125" style="62" customWidth="1"/>
    <col min="5634" max="5636" width="8.6640625" style="62" customWidth="1"/>
    <col min="5637" max="5645" width="8.21875" style="62" customWidth="1"/>
    <col min="5646" max="5646" width="9" style="62" customWidth="1"/>
    <col min="5647" max="5649" width="8.21875" style="62" customWidth="1"/>
    <col min="5650" max="5652" width="9.21875" style="62" customWidth="1"/>
    <col min="5653" max="5887" width="9" style="62"/>
    <col min="5888" max="5888" width="5.109375" style="62" customWidth="1"/>
    <col min="5889" max="5889" width="31.33203125" style="62" customWidth="1"/>
    <col min="5890" max="5892" width="8.6640625" style="62" customWidth="1"/>
    <col min="5893" max="5901" width="8.21875" style="62" customWidth="1"/>
    <col min="5902" max="5902" width="9" style="62" customWidth="1"/>
    <col min="5903" max="5905" width="8.21875" style="62" customWidth="1"/>
    <col min="5906" max="5908" width="9.21875" style="62" customWidth="1"/>
    <col min="5909" max="6143" width="9" style="62"/>
    <col min="6144" max="6144" width="5.109375" style="62" customWidth="1"/>
    <col min="6145" max="6145" width="31.33203125" style="62" customWidth="1"/>
    <col min="6146" max="6148" width="8.6640625" style="62" customWidth="1"/>
    <col min="6149" max="6157" width="8.21875" style="62" customWidth="1"/>
    <col min="6158" max="6158" width="9" style="62" customWidth="1"/>
    <col min="6159" max="6161" width="8.21875" style="62" customWidth="1"/>
    <col min="6162" max="6164" width="9.21875" style="62" customWidth="1"/>
    <col min="6165" max="6399" width="9" style="62"/>
    <col min="6400" max="6400" width="5.109375" style="62" customWidth="1"/>
    <col min="6401" max="6401" width="31.33203125" style="62" customWidth="1"/>
    <col min="6402" max="6404" width="8.6640625" style="62" customWidth="1"/>
    <col min="6405" max="6413" width="8.21875" style="62" customWidth="1"/>
    <col min="6414" max="6414" width="9" style="62" customWidth="1"/>
    <col min="6415" max="6417" width="8.21875" style="62" customWidth="1"/>
    <col min="6418" max="6420" width="9.21875" style="62" customWidth="1"/>
    <col min="6421" max="6655" width="9" style="62"/>
    <col min="6656" max="6656" width="5.109375" style="62" customWidth="1"/>
    <col min="6657" max="6657" width="31.33203125" style="62" customWidth="1"/>
    <col min="6658" max="6660" width="8.6640625" style="62" customWidth="1"/>
    <col min="6661" max="6669" width="8.21875" style="62" customWidth="1"/>
    <col min="6670" max="6670" width="9" style="62" customWidth="1"/>
    <col min="6671" max="6673" width="8.21875" style="62" customWidth="1"/>
    <col min="6674" max="6676" width="9.21875" style="62" customWidth="1"/>
    <col min="6677" max="6911" width="9" style="62"/>
    <col min="6912" max="6912" width="5.109375" style="62" customWidth="1"/>
    <col min="6913" max="6913" width="31.33203125" style="62" customWidth="1"/>
    <col min="6914" max="6916" width="8.6640625" style="62" customWidth="1"/>
    <col min="6917" max="6925" width="8.21875" style="62" customWidth="1"/>
    <col min="6926" max="6926" width="9" style="62" customWidth="1"/>
    <col min="6927" max="6929" width="8.21875" style="62" customWidth="1"/>
    <col min="6930" max="6932" width="9.21875" style="62" customWidth="1"/>
    <col min="6933" max="7167" width="9" style="62"/>
    <col min="7168" max="7168" width="5.109375" style="62" customWidth="1"/>
    <col min="7169" max="7169" width="31.33203125" style="62" customWidth="1"/>
    <col min="7170" max="7172" width="8.6640625" style="62" customWidth="1"/>
    <col min="7173" max="7181" width="8.21875" style="62" customWidth="1"/>
    <col min="7182" max="7182" width="9" style="62" customWidth="1"/>
    <col min="7183" max="7185" width="8.21875" style="62" customWidth="1"/>
    <col min="7186" max="7188" width="9.21875" style="62" customWidth="1"/>
    <col min="7189" max="7423" width="9" style="62"/>
    <col min="7424" max="7424" width="5.109375" style="62" customWidth="1"/>
    <col min="7425" max="7425" width="31.33203125" style="62" customWidth="1"/>
    <col min="7426" max="7428" width="8.6640625" style="62" customWidth="1"/>
    <col min="7429" max="7437" width="8.21875" style="62" customWidth="1"/>
    <col min="7438" max="7438" width="9" style="62" customWidth="1"/>
    <col min="7439" max="7441" width="8.21875" style="62" customWidth="1"/>
    <col min="7442" max="7444" width="9.21875" style="62" customWidth="1"/>
    <col min="7445" max="7679" width="9" style="62"/>
    <col min="7680" max="7680" width="5.109375" style="62" customWidth="1"/>
    <col min="7681" max="7681" width="31.33203125" style="62" customWidth="1"/>
    <col min="7682" max="7684" width="8.6640625" style="62" customWidth="1"/>
    <col min="7685" max="7693" width="8.21875" style="62" customWidth="1"/>
    <col min="7694" max="7694" width="9" style="62" customWidth="1"/>
    <col min="7695" max="7697" width="8.21875" style="62" customWidth="1"/>
    <col min="7698" max="7700" width="9.21875" style="62" customWidth="1"/>
    <col min="7701" max="7935" width="9" style="62"/>
    <col min="7936" max="7936" width="5.109375" style="62" customWidth="1"/>
    <col min="7937" max="7937" width="31.33203125" style="62" customWidth="1"/>
    <col min="7938" max="7940" width="8.6640625" style="62" customWidth="1"/>
    <col min="7941" max="7949" width="8.21875" style="62" customWidth="1"/>
    <col min="7950" max="7950" width="9" style="62" customWidth="1"/>
    <col min="7951" max="7953" width="8.21875" style="62" customWidth="1"/>
    <col min="7954" max="7956" width="9.21875" style="62" customWidth="1"/>
    <col min="7957" max="8191" width="9" style="62"/>
    <col min="8192" max="8192" width="5.109375" style="62" customWidth="1"/>
    <col min="8193" max="8193" width="31.33203125" style="62" customWidth="1"/>
    <col min="8194" max="8196" width="8.6640625" style="62" customWidth="1"/>
    <col min="8197" max="8205" width="8.21875" style="62" customWidth="1"/>
    <col min="8206" max="8206" width="9" style="62" customWidth="1"/>
    <col min="8207" max="8209" width="8.21875" style="62" customWidth="1"/>
    <col min="8210" max="8212" width="9.21875" style="62" customWidth="1"/>
    <col min="8213" max="8447" width="9" style="62"/>
    <col min="8448" max="8448" width="5.109375" style="62" customWidth="1"/>
    <col min="8449" max="8449" width="31.33203125" style="62" customWidth="1"/>
    <col min="8450" max="8452" width="8.6640625" style="62" customWidth="1"/>
    <col min="8453" max="8461" width="8.21875" style="62" customWidth="1"/>
    <col min="8462" max="8462" width="9" style="62" customWidth="1"/>
    <col min="8463" max="8465" width="8.21875" style="62" customWidth="1"/>
    <col min="8466" max="8468" width="9.21875" style="62" customWidth="1"/>
    <col min="8469" max="8703" width="9" style="62"/>
    <col min="8704" max="8704" width="5.109375" style="62" customWidth="1"/>
    <col min="8705" max="8705" width="31.33203125" style="62" customWidth="1"/>
    <col min="8706" max="8708" width="8.6640625" style="62" customWidth="1"/>
    <col min="8709" max="8717" width="8.21875" style="62" customWidth="1"/>
    <col min="8718" max="8718" width="9" style="62" customWidth="1"/>
    <col min="8719" max="8721" width="8.21875" style="62" customWidth="1"/>
    <col min="8722" max="8724" width="9.21875" style="62" customWidth="1"/>
    <col min="8725" max="8959" width="9" style="62"/>
    <col min="8960" max="8960" width="5.109375" style="62" customWidth="1"/>
    <col min="8961" max="8961" width="31.33203125" style="62" customWidth="1"/>
    <col min="8962" max="8964" width="8.6640625" style="62" customWidth="1"/>
    <col min="8965" max="8973" width="8.21875" style="62" customWidth="1"/>
    <col min="8974" max="8974" width="9" style="62" customWidth="1"/>
    <col min="8975" max="8977" width="8.21875" style="62" customWidth="1"/>
    <col min="8978" max="8980" width="9.21875" style="62" customWidth="1"/>
    <col min="8981" max="9215" width="9" style="62"/>
    <col min="9216" max="9216" width="5.109375" style="62" customWidth="1"/>
    <col min="9217" max="9217" width="31.33203125" style="62" customWidth="1"/>
    <col min="9218" max="9220" width="8.6640625" style="62" customWidth="1"/>
    <col min="9221" max="9229" width="8.21875" style="62" customWidth="1"/>
    <col min="9230" max="9230" width="9" style="62" customWidth="1"/>
    <col min="9231" max="9233" width="8.21875" style="62" customWidth="1"/>
    <col min="9234" max="9236" width="9.21875" style="62" customWidth="1"/>
    <col min="9237" max="9471" width="9" style="62"/>
    <col min="9472" max="9472" width="5.109375" style="62" customWidth="1"/>
    <col min="9473" max="9473" width="31.33203125" style="62" customWidth="1"/>
    <col min="9474" max="9476" width="8.6640625" style="62" customWidth="1"/>
    <col min="9477" max="9485" width="8.21875" style="62" customWidth="1"/>
    <col min="9486" max="9486" width="9" style="62" customWidth="1"/>
    <col min="9487" max="9489" width="8.21875" style="62" customWidth="1"/>
    <col min="9490" max="9492" width="9.21875" style="62" customWidth="1"/>
    <col min="9493" max="9727" width="9" style="62"/>
    <col min="9728" max="9728" width="5.109375" style="62" customWidth="1"/>
    <col min="9729" max="9729" width="31.33203125" style="62" customWidth="1"/>
    <col min="9730" max="9732" width="8.6640625" style="62" customWidth="1"/>
    <col min="9733" max="9741" width="8.21875" style="62" customWidth="1"/>
    <col min="9742" max="9742" width="9" style="62" customWidth="1"/>
    <col min="9743" max="9745" width="8.21875" style="62" customWidth="1"/>
    <col min="9746" max="9748" width="9.21875" style="62" customWidth="1"/>
    <col min="9749" max="9983" width="9" style="62"/>
    <col min="9984" max="9984" width="5.109375" style="62" customWidth="1"/>
    <col min="9985" max="9985" width="31.33203125" style="62" customWidth="1"/>
    <col min="9986" max="9988" width="8.6640625" style="62" customWidth="1"/>
    <col min="9989" max="9997" width="8.21875" style="62" customWidth="1"/>
    <col min="9998" max="9998" width="9" style="62" customWidth="1"/>
    <col min="9999" max="10001" width="8.21875" style="62" customWidth="1"/>
    <col min="10002" max="10004" width="9.21875" style="62" customWidth="1"/>
    <col min="10005" max="10239" width="9" style="62"/>
    <col min="10240" max="10240" width="5.109375" style="62" customWidth="1"/>
    <col min="10241" max="10241" width="31.33203125" style="62" customWidth="1"/>
    <col min="10242" max="10244" width="8.6640625" style="62" customWidth="1"/>
    <col min="10245" max="10253" width="8.21875" style="62" customWidth="1"/>
    <col min="10254" max="10254" width="9" style="62" customWidth="1"/>
    <col min="10255" max="10257" width="8.21875" style="62" customWidth="1"/>
    <col min="10258" max="10260" width="9.21875" style="62" customWidth="1"/>
    <col min="10261" max="10495" width="9" style="62"/>
    <col min="10496" max="10496" width="5.109375" style="62" customWidth="1"/>
    <col min="10497" max="10497" width="31.33203125" style="62" customWidth="1"/>
    <col min="10498" max="10500" width="8.6640625" style="62" customWidth="1"/>
    <col min="10501" max="10509" width="8.21875" style="62" customWidth="1"/>
    <col min="10510" max="10510" width="9" style="62" customWidth="1"/>
    <col min="10511" max="10513" width="8.21875" style="62" customWidth="1"/>
    <col min="10514" max="10516" width="9.21875" style="62" customWidth="1"/>
    <col min="10517" max="10751" width="9" style="62"/>
    <col min="10752" max="10752" width="5.109375" style="62" customWidth="1"/>
    <col min="10753" max="10753" width="31.33203125" style="62" customWidth="1"/>
    <col min="10754" max="10756" width="8.6640625" style="62" customWidth="1"/>
    <col min="10757" max="10765" width="8.21875" style="62" customWidth="1"/>
    <col min="10766" max="10766" width="9" style="62" customWidth="1"/>
    <col min="10767" max="10769" width="8.21875" style="62" customWidth="1"/>
    <col min="10770" max="10772" width="9.21875" style="62" customWidth="1"/>
    <col min="10773" max="11007" width="9" style="62"/>
    <col min="11008" max="11008" width="5.109375" style="62" customWidth="1"/>
    <col min="11009" max="11009" width="31.33203125" style="62" customWidth="1"/>
    <col min="11010" max="11012" width="8.6640625" style="62" customWidth="1"/>
    <col min="11013" max="11021" width="8.21875" style="62" customWidth="1"/>
    <col min="11022" max="11022" width="9" style="62" customWidth="1"/>
    <col min="11023" max="11025" width="8.21875" style="62" customWidth="1"/>
    <col min="11026" max="11028" width="9.21875" style="62" customWidth="1"/>
    <col min="11029" max="11263" width="9" style="62"/>
    <col min="11264" max="11264" width="5.109375" style="62" customWidth="1"/>
    <col min="11265" max="11265" width="31.33203125" style="62" customWidth="1"/>
    <col min="11266" max="11268" width="8.6640625" style="62" customWidth="1"/>
    <col min="11269" max="11277" width="8.21875" style="62" customWidth="1"/>
    <col min="11278" max="11278" width="9" style="62" customWidth="1"/>
    <col min="11279" max="11281" width="8.21875" style="62" customWidth="1"/>
    <col min="11282" max="11284" width="9.21875" style="62" customWidth="1"/>
    <col min="11285" max="11519" width="9" style="62"/>
    <col min="11520" max="11520" width="5.109375" style="62" customWidth="1"/>
    <col min="11521" max="11521" width="31.33203125" style="62" customWidth="1"/>
    <col min="11522" max="11524" width="8.6640625" style="62" customWidth="1"/>
    <col min="11525" max="11533" width="8.21875" style="62" customWidth="1"/>
    <col min="11534" max="11534" width="9" style="62" customWidth="1"/>
    <col min="11535" max="11537" width="8.21875" style="62" customWidth="1"/>
    <col min="11538" max="11540" width="9.21875" style="62" customWidth="1"/>
    <col min="11541" max="11775" width="9" style="62"/>
    <col min="11776" max="11776" width="5.109375" style="62" customWidth="1"/>
    <col min="11777" max="11777" width="31.33203125" style="62" customWidth="1"/>
    <col min="11778" max="11780" width="8.6640625" style="62" customWidth="1"/>
    <col min="11781" max="11789" width="8.21875" style="62" customWidth="1"/>
    <col min="11790" max="11790" width="9" style="62" customWidth="1"/>
    <col min="11791" max="11793" width="8.21875" style="62" customWidth="1"/>
    <col min="11794" max="11796" width="9.21875" style="62" customWidth="1"/>
    <col min="11797" max="12031" width="9" style="62"/>
    <col min="12032" max="12032" width="5.109375" style="62" customWidth="1"/>
    <col min="12033" max="12033" width="31.33203125" style="62" customWidth="1"/>
    <col min="12034" max="12036" width="8.6640625" style="62" customWidth="1"/>
    <col min="12037" max="12045" width="8.21875" style="62" customWidth="1"/>
    <col min="12046" max="12046" width="9" style="62" customWidth="1"/>
    <col min="12047" max="12049" width="8.21875" style="62" customWidth="1"/>
    <col min="12050" max="12052" width="9.21875" style="62" customWidth="1"/>
    <col min="12053" max="12287" width="9" style="62"/>
    <col min="12288" max="12288" width="5.109375" style="62" customWidth="1"/>
    <col min="12289" max="12289" width="31.33203125" style="62" customWidth="1"/>
    <col min="12290" max="12292" width="8.6640625" style="62" customWidth="1"/>
    <col min="12293" max="12301" width="8.21875" style="62" customWidth="1"/>
    <col min="12302" max="12302" width="9" style="62" customWidth="1"/>
    <col min="12303" max="12305" width="8.21875" style="62" customWidth="1"/>
    <col min="12306" max="12308" width="9.21875" style="62" customWidth="1"/>
    <col min="12309" max="12543" width="9" style="62"/>
    <col min="12544" max="12544" width="5.109375" style="62" customWidth="1"/>
    <col min="12545" max="12545" width="31.33203125" style="62" customWidth="1"/>
    <col min="12546" max="12548" width="8.6640625" style="62" customWidth="1"/>
    <col min="12549" max="12557" width="8.21875" style="62" customWidth="1"/>
    <col min="12558" max="12558" width="9" style="62" customWidth="1"/>
    <col min="12559" max="12561" width="8.21875" style="62" customWidth="1"/>
    <col min="12562" max="12564" width="9.21875" style="62" customWidth="1"/>
    <col min="12565" max="12799" width="9" style="62"/>
    <col min="12800" max="12800" width="5.109375" style="62" customWidth="1"/>
    <col min="12801" max="12801" width="31.33203125" style="62" customWidth="1"/>
    <col min="12802" max="12804" width="8.6640625" style="62" customWidth="1"/>
    <col min="12805" max="12813" width="8.21875" style="62" customWidth="1"/>
    <col min="12814" max="12814" width="9" style="62" customWidth="1"/>
    <col min="12815" max="12817" width="8.21875" style="62" customWidth="1"/>
    <col min="12818" max="12820" width="9.21875" style="62" customWidth="1"/>
    <col min="12821" max="13055" width="9" style="62"/>
    <col min="13056" max="13056" width="5.109375" style="62" customWidth="1"/>
    <col min="13057" max="13057" width="31.33203125" style="62" customWidth="1"/>
    <col min="13058" max="13060" width="8.6640625" style="62" customWidth="1"/>
    <col min="13061" max="13069" width="8.21875" style="62" customWidth="1"/>
    <col min="13070" max="13070" width="9" style="62" customWidth="1"/>
    <col min="13071" max="13073" width="8.21875" style="62" customWidth="1"/>
    <col min="13074" max="13076" width="9.21875" style="62" customWidth="1"/>
    <col min="13077" max="13311" width="9" style="62"/>
    <col min="13312" max="13312" width="5.109375" style="62" customWidth="1"/>
    <col min="13313" max="13313" width="31.33203125" style="62" customWidth="1"/>
    <col min="13314" max="13316" width="8.6640625" style="62" customWidth="1"/>
    <col min="13317" max="13325" width="8.21875" style="62" customWidth="1"/>
    <col min="13326" max="13326" width="9" style="62" customWidth="1"/>
    <col min="13327" max="13329" width="8.21875" style="62" customWidth="1"/>
    <col min="13330" max="13332" width="9.21875" style="62" customWidth="1"/>
    <col min="13333" max="13567" width="9" style="62"/>
    <col min="13568" max="13568" width="5.109375" style="62" customWidth="1"/>
    <col min="13569" max="13569" width="31.33203125" style="62" customWidth="1"/>
    <col min="13570" max="13572" width="8.6640625" style="62" customWidth="1"/>
    <col min="13573" max="13581" width="8.21875" style="62" customWidth="1"/>
    <col min="13582" max="13582" width="9" style="62" customWidth="1"/>
    <col min="13583" max="13585" width="8.21875" style="62" customWidth="1"/>
    <col min="13586" max="13588" width="9.21875" style="62" customWidth="1"/>
    <col min="13589" max="13823" width="9" style="62"/>
    <col min="13824" max="13824" width="5.109375" style="62" customWidth="1"/>
    <col min="13825" max="13825" width="31.33203125" style="62" customWidth="1"/>
    <col min="13826" max="13828" width="8.6640625" style="62" customWidth="1"/>
    <col min="13829" max="13837" width="8.21875" style="62" customWidth="1"/>
    <col min="13838" max="13838" width="9" style="62" customWidth="1"/>
    <col min="13839" max="13841" width="8.21875" style="62" customWidth="1"/>
    <col min="13842" max="13844" width="9.21875" style="62" customWidth="1"/>
    <col min="13845" max="14079" width="9" style="62"/>
    <col min="14080" max="14080" width="5.109375" style="62" customWidth="1"/>
    <col min="14081" max="14081" width="31.33203125" style="62" customWidth="1"/>
    <col min="14082" max="14084" width="8.6640625" style="62" customWidth="1"/>
    <col min="14085" max="14093" width="8.21875" style="62" customWidth="1"/>
    <col min="14094" max="14094" width="9" style="62" customWidth="1"/>
    <col min="14095" max="14097" width="8.21875" style="62" customWidth="1"/>
    <col min="14098" max="14100" width="9.21875" style="62" customWidth="1"/>
    <col min="14101" max="14335" width="9" style="62"/>
    <col min="14336" max="14336" width="5.109375" style="62" customWidth="1"/>
    <col min="14337" max="14337" width="31.33203125" style="62" customWidth="1"/>
    <col min="14338" max="14340" width="8.6640625" style="62" customWidth="1"/>
    <col min="14341" max="14349" width="8.21875" style="62" customWidth="1"/>
    <col min="14350" max="14350" width="9" style="62" customWidth="1"/>
    <col min="14351" max="14353" width="8.21875" style="62" customWidth="1"/>
    <col min="14354" max="14356" width="9.21875" style="62" customWidth="1"/>
    <col min="14357" max="14591" width="9" style="62"/>
    <col min="14592" max="14592" width="5.109375" style="62" customWidth="1"/>
    <col min="14593" max="14593" width="31.33203125" style="62" customWidth="1"/>
    <col min="14594" max="14596" width="8.6640625" style="62" customWidth="1"/>
    <col min="14597" max="14605" width="8.21875" style="62" customWidth="1"/>
    <col min="14606" max="14606" width="9" style="62" customWidth="1"/>
    <col min="14607" max="14609" width="8.21875" style="62" customWidth="1"/>
    <col min="14610" max="14612" width="9.21875" style="62" customWidth="1"/>
    <col min="14613" max="14847" width="9" style="62"/>
    <col min="14848" max="14848" width="5.109375" style="62" customWidth="1"/>
    <col min="14849" max="14849" width="31.33203125" style="62" customWidth="1"/>
    <col min="14850" max="14852" width="8.6640625" style="62" customWidth="1"/>
    <col min="14853" max="14861" width="8.21875" style="62" customWidth="1"/>
    <col min="14862" max="14862" width="9" style="62" customWidth="1"/>
    <col min="14863" max="14865" width="8.21875" style="62" customWidth="1"/>
    <col min="14866" max="14868" width="9.21875" style="62" customWidth="1"/>
    <col min="14869" max="15103" width="9" style="62"/>
    <col min="15104" max="15104" width="5.109375" style="62" customWidth="1"/>
    <col min="15105" max="15105" width="31.33203125" style="62" customWidth="1"/>
    <col min="15106" max="15108" width="8.6640625" style="62" customWidth="1"/>
    <col min="15109" max="15117" width="8.21875" style="62" customWidth="1"/>
    <col min="15118" max="15118" width="9" style="62" customWidth="1"/>
    <col min="15119" max="15121" width="8.21875" style="62" customWidth="1"/>
    <col min="15122" max="15124" width="9.21875" style="62" customWidth="1"/>
    <col min="15125" max="15359" width="9" style="62"/>
    <col min="15360" max="15360" width="5.109375" style="62" customWidth="1"/>
    <col min="15361" max="15361" width="31.33203125" style="62" customWidth="1"/>
    <col min="15362" max="15364" width="8.6640625" style="62" customWidth="1"/>
    <col min="15365" max="15373" width="8.21875" style="62" customWidth="1"/>
    <col min="15374" max="15374" width="9" style="62" customWidth="1"/>
    <col min="15375" max="15377" width="8.21875" style="62" customWidth="1"/>
    <col min="15378" max="15380" width="9.21875" style="62" customWidth="1"/>
    <col min="15381" max="15615" width="9" style="62"/>
    <col min="15616" max="15616" width="5.109375" style="62" customWidth="1"/>
    <col min="15617" max="15617" width="31.33203125" style="62" customWidth="1"/>
    <col min="15618" max="15620" width="8.6640625" style="62" customWidth="1"/>
    <col min="15621" max="15629" width="8.21875" style="62" customWidth="1"/>
    <col min="15630" max="15630" width="9" style="62" customWidth="1"/>
    <col min="15631" max="15633" width="8.21875" style="62" customWidth="1"/>
    <col min="15634" max="15636" width="9.21875" style="62" customWidth="1"/>
    <col min="15637" max="15871" width="9" style="62"/>
    <col min="15872" max="15872" width="5.109375" style="62" customWidth="1"/>
    <col min="15873" max="15873" width="31.33203125" style="62" customWidth="1"/>
    <col min="15874" max="15876" width="8.6640625" style="62" customWidth="1"/>
    <col min="15877" max="15885" width="8.21875" style="62" customWidth="1"/>
    <col min="15886" max="15886" width="9" style="62" customWidth="1"/>
    <col min="15887" max="15889" width="8.21875" style="62" customWidth="1"/>
    <col min="15890" max="15892" width="9.21875" style="62" customWidth="1"/>
    <col min="15893" max="16127" width="9" style="62"/>
    <col min="16128" max="16128" width="5.109375" style="62" customWidth="1"/>
    <col min="16129" max="16129" width="31.33203125" style="62" customWidth="1"/>
    <col min="16130" max="16132" width="8.6640625" style="62" customWidth="1"/>
    <col min="16133" max="16141" width="8.21875" style="62" customWidth="1"/>
    <col min="16142" max="16142" width="9" style="62" customWidth="1"/>
    <col min="16143" max="16145" width="8.21875" style="62" customWidth="1"/>
    <col min="16146" max="16148" width="9.21875" style="62" customWidth="1"/>
    <col min="16149" max="16384" width="9" style="62"/>
  </cols>
  <sheetData>
    <row r="1" spans="1:18" ht="21" customHeight="1">
      <c r="A1" s="116"/>
      <c r="B1" s="116"/>
      <c r="C1" s="118"/>
      <c r="D1" s="118"/>
      <c r="E1" s="118"/>
      <c r="F1" s="118"/>
      <c r="G1" s="120"/>
      <c r="H1" s="120"/>
      <c r="I1" s="120"/>
      <c r="J1" s="120"/>
      <c r="K1" s="120"/>
      <c r="L1" s="118"/>
      <c r="M1" s="118"/>
      <c r="N1" s="118"/>
      <c r="O1" s="118"/>
      <c r="P1" s="128"/>
      <c r="Q1" s="128"/>
      <c r="R1" s="112" t="s">
        <v>230</v>
      </c>
    </row>
    <row r="2" spans="1:18" ht="21" customHeight="1">
      <c r="A2" s="120" t="s">
        <v>229</v>
      </c>
      <c r="B2" s="120"/>
      <c r="C2" s="121"/>
      <c r="D2" s="121"/>
      <c r="E2" s="121"/>
      <c r="F2" s="121"/>
      <c r="G2" s="121"/>
      <c r="H2" s="121"/>
      <c r="I2" s="121"/>
      <c r="J2" s="121"/>
      <c r="K2" s="121"/>
      <c r="L2" s="121"/>
      <c r="M2" s="121"/>
      <c r="N2" s="121"/>
      <c r="O2" s="121"/>
      <c r="P2" s="121"/>
      <c r="Q2" s="121"/>
      <c r="R2" s="121"/>
    </row>
    <row r="3" spans="1:18" ht="21" customHeight="1">
      <c r="A3" s="120" t="s">
        <v>156</v>
      </c>
      <c r="B3" s="120"/>
      <c r="C3" s="118"/>
      <c r="D3" s="118"/>
      <c r="E3" s="118"/>
      <c r="F3" s="118"/>
      <c r="G3" s="118"/>
      <c r="H3" s="118"/>
      <c r="I3" s="118"/>
      <c r="J3" s="118"/>
      <c r="K3" s="118"/>
      <c r="L3" s="118"/>
      <c r="M3" s="118"/>
      <c r="N3" s="118"/>
      <c r="O3" s="118"/>
      <c r="P3" s="118"/>
      <c r="Q3" s="118"/>
      <c r="R3" s="118"/>
    </row>
    <row r="4" spans="1:18" ht="18" customHeight="1">
      <c r="A4" s="130" t="str">
        <f>'24'!A3:J3</f>
        <v>(Kèm theo Nghị quyết số         /NQ-HĐND ngày       tháng 12 năm 2025 của HĐND xã Tuần Giáo)</v>
      </c>
      <c r="B4" s="124"/>
      <c r="C4" s="118"/>
      <c r="D4" s="118"/>
      <c r="E4" s="118"/>
      <c r="F4" s="118"/>
      <c r="G4" s="118"/>
      <c r="H4" s="118"/>
      <c r="I4" s="118"/>
      <c r="J4" s="118"/>
      <c r="K4" s="118"/>
      <c r="L4" s="118"/>
      <c r="M4" s="118"/>
      <c r="N4" s="118"/>
      <c r="O4" s="118"/>
      <c r="P4" s="118"/>
      <c r="Q4" s="118"/>
      <c r="R4" s="118"/>
    </row>
    <row r="5" spans="1:18" ht="19.5" customHeight="1">
      <c r="A5" s="122"/>
      <c r="B5" s="122"/>
      <c r="C5" s="68"/>
      <c r="D5" s="68"/>
      <c r="E5" s="68"/>
      <c r="F5" s="68"/>
      <c r="G5" s="173"/>
      <c r="H5" s="173"/>
      <c r="I5" s="173"/>
      <c r="J5" s="173"/>
      <c r="K5" s="173"/>
      <c r="L5" s="173"/>
      <c r="M5" s="173"/>
      <c r="N5" s="173"/>
      <c r="O5" s="173"/>
      <c r="P5" s="173"/>
      <c r="Q5" s="173"/>
      <c r="R5" s="174" t="s">
        <v>58</v>
      </c>
    </row>
    <row r="6" spans="1:18" s="71" customFormat="1" ht="24.75" customHeight="1">
      <c r="A6" s="401" t="s">
        <v>223</v>
      </c>
      <c r="B6" s="401" t="s">
        <v>23</v>
      </c>
      <c r="C6" s="401" t="s">
        <v>49</v>
      </c>
      <c r="D6" s="401" t="s">
        <v>39</v>
      </c>
      <c r="E6" s="401" t="s">
        <v>30</v>
      </c>
      <c r="F6" s="401" t="s">
        <v>71</v>
      </c>
      <c r="G6" s="401" t="s">
        <v>72</v>
      </c>
      <c r="H6" s="401" t="s">
        <v>73</v>
      </c>
      <c r="I6" s="401" t="s">
        <v>74</v>
      </c>
      <c r="J6" s="401" t="s">
        <v>75</v>
      </c>
      <c r="K6" s="401" t="s">
        <v>76</v>
      </c>
      <c r="L6" s="401" t="s">
        <v>77</v>
      </c>
      <c r="M6" s="401" t="s">
        <v>78</v>
      </c>
      <c r="N6" s="401" t="s">
        <v>24</v>
      </c>
      <c r="O6" s="401"/>
      <c r="P6" s="401" t="s">
        <v>79</v>
      </c>
      <c r="Q6" s="401" t="s">
        <v>80</v>
      </c>
      <c r="R6" s="401" t="s">
        <v>81</v>
      </c>
    </row>
    <row r="7" spans="1:18" s="71" customFormat="1" ht="24.75" customHeight="1">
      <c r="A7" s="402"/>
      <c r="B7" s="402"/>
      <c r="C7" s="401"/>
      <c r="D7" s="401"/>
      <c r="E7" s="401"/>
      <c r="F7" s="401"/>
      <c r="G7" s="401"/>
      <c r="H7" s="401"/>
      <c r="I7" s="401"/>
      <c r="J7" s="401"/>
      <c r="K7" s="401"/>
      <c r="L7" s="401"/>
      <c r="M7" s="401"/>
      <c r="N7" s="401" t="s">
        <v>84</v>
      </c>
      <c r="O7" s="401" t="s">
        <v>85</v>
      </c>
      <c r="P7" s="401"/>
      <c r="Q7" s="401"/>
      <c r="R7" s="401"/>
    </row>
    <row r="8" spans="1:18" s="71" customFormat="1" ht="87" customHeight="1">
      <c r="A8" s="402"/>
      <c r="B8" s="402"/>
      <c r="C8" s="401"/>
      <c r="D8" s="401"/>
      <c r="E8" s="401"/>
      <c r="F8" s="401"/>
      <c r="G8" s="401"/>
      <c r="H8" s="401"/>
      <c r="I8" s="401"/>
      <c r="J8" s="401"/>
      <c r="K8" s="401"/>
      <c r="L8" s="401"/>
      <c r="M8" s="401"/>
      <c r="N8" s="401"/>
      <c r="O8" s="401"/>
      <c r="P8" s="401"/>
      <c r="Q8" s="401"/>
      <c r="R8" s="401"/>
    </row>
    <row r="9" spans="1:18" s="65" customFormat="1" ht="24.75" customHeight="1">
      <c r="A9" s="114" t="s">
        <v>5</v>
      </c>
      <c r="B9" s="114" t="s">
        <v>6</v>
      </c>
      <c r="C9" s="114">
        <v>1</v>
      </c>
      <c r="D9" s="95">
        <f>C9+1</f>
        <v>2</v>
      </c>
      <c r="E9" s="95">
        <f t="shared" ref="E9:R9" si="0">D9+1</f>
        <v>3</v>
      </c>
      <c r="F9" s="95">
        <f t="shared" si="0"/>
        <v>4</v>
      </c>
      <c r="G9" s="95">
        <f t="shared" si="0"/>
        <v>5</v>
      </c>
      <c r="H9" s="95">
        <f t="shared" si="0"/>
        <v>6</v>
      </c>
      <c r="I9" s="95">
        <f t="shared" si="0"/>
        <v>7</v>
      </c>
      <c r="J9" s="95">
        <f t="shared" si="0"/>
        <v>8</v>
      </c>
      <c r="K9" s="95">
        <f t="shared" si="0"/>
        <v>9</v>
      </c>
      <c r="L9" s="95">
        <f t="shared" si="0"/>
        <v>10</v>
      </c>
      <c r="M9" s="95">
        <f t="shared" si="0"/>
        <v>11</v>
      </c>
      <c r="N9" s="95">
        <f t="shared" si="0"/>
        <v>12</v>
      </c>
      <c r="O9" s="95">
        <f t="shared" si="0"/>
        <v>13</v>
      </c>
      <c r="P9" s="95">
        <f t="shared" si="0"/>
        <v>14</v>
      </c>
      <c r="Q9" s="95">
        <f t="shared" si="0"/>
        <v>15</v>
      </c>
      <c r="R9" s="95">
        <f t="shared" si="0"/>
        <v>16</v>
      </c>
    </row>
    <row r="10" spans="1:18" s="68" customFormat="1" ht="24.75" customHeight="1">
      <c r="A10" s="138"/>
      <c r="B10" s="145" t="s">
        <v>22</v>
      </c>
      <c r="C10" s="143">
        <f>C11</f>
        <v>4785</v>
      </c>
      <c r="D10" s="143">
        <f t="shared" ref="D10:Q10" si="1">D11</f>
        <v>0</v>
      </c>
      <c r="E10" s="143">
        <f t="shared" si="1"/>
        <v>0</v>
      </c>
      <c r="F10" s="143">
        <f t="shared" si="1"/>
        <v>0</v>
      </c>
      <c r="G10" s="143">
        <f t="shared" si="1"/>
        <v>0</v>
      </c>
      <c r="H10" s="143">
        <f t="shared" si="1"/>
        <v>0</v>
      </c>
      <c r="I10" s="143">
        <f t="shared" si="1"/>
        <v>1200</v>
      </c>
      <c r="J10" s="143">
        <f t="shared" si="1"/>
        <v>0</v>
      </c>
      <c r="K10" s="143">
        <f t="shared" si="1"/>
        <v>0</v>
      </c>
      <c r="L10" s="143">
        <f t="shared" si="1"/>
        <v>0</v>
      </c>
      <c r="M10" s="143">
        <f t="shared" si="1"/>
        <v>2547</v>
      </c>
      <c r="N10" s="143">
        <f t="shared" si="1"/>
        <v>1378</v>
      </c>
      <c r="O10" s="143">
        <f t="shared" si="1"/>
        <v>0</v>
      </c>
      <c r="P10" s="143">
        <f t="shared" si="1"/>
        <v>0</v>
      </c>
      <c r="Q10" s="143">
        <f t="shared" si="1"/>
        <v>1038</v>
      </c>
      <c r="R10" s="140"/>
    </row>
    <row r="11" spans="1:18" s="68" customFormat="1" ht="24.75" customHeight="1">
      <c r="A11" s="96">
        <v>1</v>
      </c>
      <c r="B11" s="146" t="s">
        <v>165</v>
      </c>
      <c r="C11" s="140">
        <f>SUM(D11:M11)+SUM(P11:R11)</f>
        <v>4785</v>
      </c>
      <c r="D11" s="140"/>
      <c r="E11" s="140"/>
      <c r="F11" s="140"/>
      <c r="G11" s="140"/>
      <c r="H11" s="140"/>
      <c r="I11" s="140">
        <v>1200</v>
      </c>
      <c r="J11" s="140"/>
      <c r="K11" s="140"/>
      <c r="L11" s="140"/>
      <c r="M11" s="140">
        <v>2547</v>
      </c>
      <c r="N11" s="140">
        <v>1378</v>
      </c>
      <c r="O11" s="140"/>
      <c r="P11" s="140"/>
      <c r="Q11" s="140">
        <v>1038</v>
      </c>
      <c r="R11" s="140"/>
    </row>
    <row r="15" spans="1:18">
      <c r="O15" s="61"/>
    </row>
  </sheetData>
  <mergeCells count="19">
    <mergeCell ref="N6:O6"/>
    <mergeCell ref="P6:P8"/>
    <mergeCell ref="Q6:Q8"/>
    <mergeCell ref="R6:R8"/>
    <mergeCell ref="N7:N8"/>
    <mergeCell ref="O7:O8"/>
    <mergeCell ref="M6:M8"/>
    <mergeCell ref="A6:A8"/>
    <mergeCell ref="C6:C8"/>
    <mergeCell ref="D6:D8"/>
    <mergeCell ref="E6:E8"/>
    <mergeCell ref="F6:F8"/>
    <mergeCell ref="G6:G8"/>
    <mergeCell ref="B6:B8"/>
    <mergeCell ref="H6:H8"/>
    <mergeCell ref="I6:I8"/>
    <mergeCell ref="J6:J8"/>
    <mergeCell ref="K6:K8"/>
    <mergeCell ref="L6:L8"/>
  </mergeCells>
  <pageMargins left="0.3" right="0.2" top="0.74803149606299213" bottom="0.74803149606299213"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5"/>
  <sheetViews>
    <sheetView workbookViewId="0">
      <selection activeCell="D12" sqref="D12"/>
    </sheetView>
  </sheetViews>
  <sheetFormatPr defaultRowHeight="15.75"/>
  <cols>
    <col min="1" max="1" width="5.109375" style="62" customWidth="1"/>
    <col min="2" max="2" width="31.33203125" style="62" customWidth="1"/>
    <col min="3" max="17" width="8.44140625" style="62" customWidth="1"/>
    <col min="18" max="18" width="11.77734375" style="62" customWidth="1"/>
    <col min="19" max="20" width="9.21875" style="62" customWidth="1"/>
    <col min="21" max="255" width="9" style="62"/>
    <col min="256" max="256" width="5.109375" style="62" customWidth="1"/>
    <col min="257" max="257" width="31.33203125" style="62" customWidth="1"/>
    <col min="258" max="273" width="8.44140625" style="62" customWidth="1"/>
    <col min="274" max="276" width="9.21875" style="62" customWidth="1"/>
    <col min="277" max="511" width="9" style="62"/>
    <col min="512" max="512" width="5.109375" style="62" customWidth="1"/>
    <col min="513" max="513" width="31.33203125" style="62" customWidth="1"/>
    <col min="514" max="529" width="8.44140625" style="62" customWidth="1"/>
    <col min="530" max="532" width="9.21875" style="62" customWidth="1"/>
    <col min="533" max="767" width="9" style="62"/>
    <col min="768" max="768" width="5.109375" style="62" customWidth="1"/>
    <col min="769" max="769" width="31.33203125" style="62" customWidth="1"/>
    <col min="770" max="785" width="8.44140625" style="62" customWidth="1"/>
    <col min="786" max="788" width="9.21875" style="62" customWidth="1"/>
    <col min="789" max="1023" width="9" style="62"/>
    <col min="1024" max="1024" width="5.109375" style="62" customWidth="1"/>
    <col min="1025" max="1025" width="31.33203125" style="62" customWidth="1"/>
    <col min="1026" max="1041" width="8.44140625" style="62" customWidth="1"/>
    <col min="1042" max="1044" width="9.21875" style="62" customWidth="1"/>
    <col min="1045" max="1279" width="9" style="62"/>
    <col min="1280" max="1280" width="5.109375" style="62" customWidth="1"/>
    <col min="1281" max="1281" width="31.33203125" style="62" customWidth="1"/>
    <col min="1282" max="1297" width="8.44140625" style="62" customWidth="1"/>
    <col min="1298" max="1300" width="9.21875" style="62" customWidth="1"/>
    <col min="1301" max="1535" width="9" style="62"/>
    <col min="1536" max="1536" width="5.109375" style="62" customWidth="1"/>
    <col min="1537" max="1537" width="31.33203125" style="62" customWidth="1"/>
    <col min="1538" max="1553" width="8.44140625" style="62" customWidth="1"/>
    <col min="1554" max="1556" width="9.21875" style="62" customWidth="1"/>
    <col min="1557" max="1791" width="9" style="62"/>
    <col min="1792" max="1792" width="5.109375" style="62" customWidth="1"/>
    <col min="1793" max="1793" width="31.33203125" style="62" customWidth="1"/>
    <col min="1794" max="1809" width="8.44140625" style="62" customWidth="1"/>
    <col min="1810" max="1812" width="9.21875" style="62" customWidth="1"/>
    <col min="1813" max="2047" width="9" style="62"/>
    <col min="2048" max="2048" width="5.109375" style="62" customWidth="1"/>
    <col min="2049" max="2049" width="31.33203125" style="62" customWidth="1"/>
    <col min="2050" max="2065" width="8.44140625" style="62" customWidth="1"/>
    <col min="2066" max="2068" width="9.21875" style="62" customWidth="1"/>
    <col min="2069" max="2303" width="9" style="62"/>
    <col min="2304" max="2304" width="5.109375" style="62" customWidth="1"/>
    <col min="2305" max="2305" width="31.33203125" style="62" customWidth="1"/>
    <col min="2306" max="2321" width="8.44140625" style="62" customWidth="1"/>
    <col min="2322" max="2324" width="9.21875" style="62" customWidth="1"/>
    <col min="2325" max="2559" width="9" style="62"/>
    <col min="2560" max="2560" width="5.109375" style="62" customWidth="1"/>
    <col min="2561" max="2561" width="31.33203125" style="62" customWidth="1"/>
    <col min="2562" max="2577" width="8.44140625" style="62" customWidth="1"/>
    <col min="2578" max="2580" width="9.21875" style="62" customWidth="1"/>
    <col min="2581" max="2815" width="9" style="62"/>
    <col min="2816" max="2816" width="5.109375" style="62" customWidth="1"/>
    <col min="2817" max="2817" width="31.33203125" style="62" customWidth="1"/>
    <col min="2818" max="2833" width="8.44140625" style="62" customWidth="1"/>
    <col min="2834" max="2836" width="9.21875" style="62" customWidth="1"/>
    <col min="2837" max="3071" width="9" style="62"/>
    <col min="3072" max="3072" width="5.109375" style="62" customWidth="1"/>
    <col min="3073" max="3073" width="31.33203125" style="62" customWidth="1"/>
    <col min="3074" max="3089" width="8.44140625" style="62" customWidth="1"/>
    <col min="3090" max="3092" width="9.21875" style="62" customWidth="1"/>
    <col min="3093" max="3327" width="9" style="62"/>
    <col min="3328" max="3328" width="5.109375" style="62" customWidth="1"/>
    <col min="3329" max="3329" width="31.33203125" style="62" customWidth="1"/>
    <col min="3330" max="3345" width="8.44140625" style="62" customWidth="1"/>
    <col min="3346" max="3348" width="9.21875" style="62" customWidth="1"/>
    <col min="3349" max="3583" width="9" style="62"/>
    <col min="3584" max="3584" width="5.109375" style="62" customWidth="1"/>
    <col min="3585" max="3585" width="31.33203125" style="62" customWidth="1"/>
    <col min="3586" max="3601" width="8.44140625" style="62" customWidth="1"/>
    <col min="3602" max="3604" width="9.21875" style="62" customWidth="1"/>
    <col min="3605" max="3839" width="9" style="62"/>
    <col min="3840" max="3840" width="5.109375" style="62" customWidth="1"/>
    <col min="3841" max="3841" width="31.33203125" style="62" customWidth="1"/>
    <col min="3842" max="3857" width="8.44140625" style="62" customWidth="1"/>
    <col min="3858" max="3860" width="9.21875" style="62" customWidth="1"/>
    <col min="3861" max="4095" width="9" style="62"/>
    <col min="4096" max="4096" width="5.109375" style="62" customWidth="1"/>
    <col min="4097" max="4097" width="31.33203125" style="62" customWidth="1"/>
    <col min="4098" max="4113" width="8.44140625" style="62" customWidth="1"/>
    <col min="4114" max="4116" width="9.21875" style="62" customWidth="1"/>
    <col min="4117" max="4351" width="9" style="62"/>
    <col min="4352" max="4352" width="5.109375" style="62" customWidth="1"/>
    <col min="4353" max="4353" width="31.33203125" style="62" customWidth="1"/>
    <col min="4354" max="4369" width="8.44140625" style="62" customWidth="1"/>
    <col min="4370" max="4372" width="9.21875" style="62" customWidth="1"/>
    <col min="4373" max="4607" width="9" style="62"/>
    <col min="4608" max="4608" width="5.109375" style="62" customWidth="1"/>
    <col min="4609" max="4609" width="31.33203125" style="62" customWidth="1"/>
    <col min="4610" max="4625" width="8.44140625" style="62" customWidth="1"/>
    <col min="4626" max="4628" width="9.21875" style="62" customWidth="1"/>
    <col min="4629" max="4863" width="9" style="62"/>
    <col min="4864" max="4864" width="5.109375" style="62" customWidth="1"/>
    <col min="4865" max="4865" width="31.33203125" style="62" customWidth="1"/>
    <col min="4866" max="4881" width="8.44140625" style="62" customWidth="1"/>
    <col min="4882" max="4884" width="9.21875" style="62" customWidth="1"/>
    <col min="4885" max="5119" width="9" style="62"/>
    <col min="5120" max="5120" width="5.109375" style="62" customWidth="1"/>
    <col min="5121" max="5121" width="31.33203125" style="62" customWidth="1"/>
    <col min="5122" max="5137" width="8.44140625" style="62" customWidth="1"/>
    <col min="5138" max="5140" width="9.21875" style="62" customWidth="1"/>
    <col min="5141" max="5375" width="9" style="62"/>
    <col min="5376" max="5376" width="5.109375" style="62" customWidth="1"/>
    <col min="5377" max="5377" width="31.33203125" style="62" customWidth="1"/>
    <col min="5378" max="5393" width="8.44140625" style="62" customWidth="1"/>
    <col min="5394" max="5396" width="9.21875" style="62" customWidth="1"/>
    <col min="5397" max="5631" width="9" style="62"/>
    <col min="5632" max="5632" width="5.109375" style="62" customWidth="1"/>
    <col min="5633" max="5633" width="31.33203125" style="62" customWidth="1"/>
    <col min="5634" max="5649" width="8.44140625" style="62" customWidth="1"/>
    <col min="5650" max="5652" width="9.21875" style="62" customWidth="1"/>
    <col min="5653" max="5887" width="9" style="62"/>
    <col min="5888" max="5888" width="5.109375" style="62" customWidth="1"/>
    <col min="5889" max="5889" width="31.33203125" style="62" customWidth="1"/>
    <col min="5890" max="5905" width="8.44140625" style="62" customWidth="1"/>
    <col min="5906" max="5908" width="9.21875" style="62" customWidth="1"/>
    <col min="5909" max="6143" width="9" style="62"/>
    <col min="6144" max="6144" width="5.109375" style="62" customWidth="1"/>
    <col min="6145" max="6145" width="31.33203125" style="62" customWidth="1"/>
    <col min="6146" max="6161" width="8.44140625" style="62" customWidth="1"/>
    <col min="6162" max="6164" width="9.21875" style="62" customWidth="1"/>
    <col min="6165" max="6399" width="9" style="62"/>
    <col min="6400" max="6400" width="5.109375" style="62" customWidth="1"/>
    <col min="6401" max="6401" width="31.33203125" style="62" customWidth="1"/>
    <col min="6402" max="6417" width="8.44140625" style="62" customWidth="1"/>
    <col min="6418" max="6420" width="9.21875" style="62" customWidth="1"/>
    <col min="6421" max="6655" width="9" style="62"/>
    <col min="6656" max="6656" width="5.109375" style="62" customWidth="1"/>
    <col min="6657" max="6657" width="31.33203125" style="62" customWidth="1"/>
    <col min="6658" max="6673" width="8.44140625" style="62" customWidth="1"/>
    <col min="6674" max="6676" width="9.21875" style="62" customWidth="1"/>
    <col min="6677" max="6911" width="9" style="62"/>
    <col min="6912" max="6912" width="5.109375" style="62" customWidth="1"/>
    <col min="6913" max="6913" width="31.33203125" style="62" customWidth="1"/>
    <col min="6914" max="6929" width="8.44140625" style="62" customWidth="1"/>
    <col min="6930" max="6932" width="9.21875" style="62" customWidth="1"/>
    <col min="6933" max="7167" width="9" style="62"/>
    <col min="7168" max="7168" width="5.109375" style="62" customWidth="1"/>
    <col min="7169" max="7169" width="31.33203125" style="62" customWidth="1"/>
    <col min="7170" max="7185" width="8.44140625" style="62" customWidth="1"/>
    <col min="7186" max="7188" width="9.21875" style="62" customWidth="1"/>
    <col min="7189" max="7423" width="9" style="62"/>
    <col min="7424" max="7424" width="5.109375" style="62" customWidth="1"/>
    <col min="7425" max="7425" width="31.33203125" style="62" customWidth="1"/>
    <col min="7426" max="7441" width="8.44140625" style="62" customWidth="1"/>
    <col min="7442" max="7444" width="9.21875" style="62" customWidth="1"/>
    <col min="7445" max="7679" width="9" style="62"/>
    <col min="7680" max="7680" width="5.109375" style="62" customWidth="1"/>
    <col min="7681" max="7681" width="31.33203125" style="62" customWidth="1"/>
    <col min="7682" max="7697" width="8.44140625" style="62" customWidth="1"/>
    <col min="7698" max="7700" width="9.21875" style="62" customWidth="1"/>
    <col min="7701" max="7935" width="9" style="62"/>
    <col min="7936" max="7936" width="5.109375" style="62" customWidth="1"/>
    <col min="7937" max="7937" width="31.33203125" style="62" customWidth="1"/>
    <col min="7938" max="7953" width="8.44140625" style="62" customWidth="1"/>
    <col min="7954" max="7956" width="9.21875" style="62" customWidth="1"/>
    <col min="7957" max="8191" width="9" style="62"/>
    <col min="8192" max="8192" width="5.109375" style="62" customWidth="1"/>
    <col min="8193" max="8193" width="31.33203125" style="62" customWidth="1"/>
    <col min="8194" max="8209" width="8.44140625" style="62" customWidth="1"/>
    <col min="8210" max="8212" width="9.21875" style="62" customWidth="1"/>
    <col min="8213" max="8447" width="9" style="62"/>
    <col min="8448" max="8448" width="5.109375" style="62" customWidth="1"/>
    <col min="8449" max="8449" width="31.33203125" style="62" customWidth="1"/>
    <col min="8450" max="8465" width="8.44140625" style="62" customWidth="1"/>
    <col min="8466" max="8468" width="9.21875" style="62" customWidth="1"/>
    <col min="8469" max="8703" width="9" style="62"/>
    <col min="8704" max="8704" width="5.109375" style="62" customWidth="1"/>
    <col min="8705" max="8705" width="31.33203125" style="62" customWidth="1"/>
    <col min="8706" max="8721" width="8.44140625" style="62" customWidth="1"/>
    <col min="8722" max="8724" width="9.21875" style="62" customWidth="1"/>
    <col min="8725" max="8959" width="9" style="62"/>
    <col min="8960" max="8960" width="5.109375" style="62" customWidth="1"/>
    <col min="8961" max="8961" width="31.33203125" style="62" customWidth="1"/>
    <col min="8962" max="8977" width="8.44140625" style="62" customWidth="1"/>
    <col min="8978" max="8980" width="9.21875" style="62" customWidth="1"/>
    <col min="8981" max="9215" width="9" style="62"/>
    <col min="9216" max="9216" width="5.109375" style="62" customWidth="1"/>
    <col min="9217" max="9217" width="31.33203125" style="62" customWidth="1"/>
    <col min="9218" max="9233" width="8.44140625" style="62" customWidth="1"/>
    <col min="9234" max="9236" width="9.21875" style="62" customWidth="1"/>
    <col min="9237" max="9471" width="9" style="62"/>
    <col min="9472" max="9472" width="5.109375" style="62" customWidth="1"/>
    <col min="9473" max="9473" width="31.33203125" style="62" customWidth="1"/>
    <col min="9474" max="9489" width="8.44140625" style="62" customWidth="1"/>
    <col min="9490" max="9492" width="9.21875" style="62" customWidth="1"/>
    <col min="9493" max="9727" width="9" style="62"/>
    <col min="9728" max="9728" width="5.109375" style="62" customWidth="1"/>
    <col min="9729" max="9729" width="31.33203125" style="62" customWidth="1"/>
    <col min="9730" max="9745" width="8.44140625" style="62" customWidth="1"/>
    <col min="9746" max="9748" width="9.21875" style="62" customWidth="1"/>
    <col min="9749" max="9983" width="9" style="62"/>
    <col min="9984" max="9984" width="5.109375" style="62" customWidth="1"/>
    <col min="9985" max="9985" width="31.33203125" style="62" customWidth="1"/>
    <col min="9986" max="10001" width="8.44140625" style="62" customWidth="1"/>
    <col min="10002" max="10004" width="9.21875" style="62" customWidth="1"/>
    <col min="10005" max="10239" width="9" style="62"/>
    <col min="10240" max="10240" width="5.109375" style="62" customWidth="1"/>
    <col min="10241" max="10241" width="31.33203125" style="62" customWidth="1"/>
    <col min="10242" max="10257" width="8.44140625" style="62" customWidth="1"/>
    <col min="10258" max="10260" width="9.21875" style="62" customWidth="1"/>
    <col min="10261" max="10495" width="9" style="62"/>
    <col min="10496" max="10496" width="5.109375" style="62" customWidth="1"/>
    <col min="10497" max="10497" width="31.33203125" style="62" customWidth="1"/>
    <col min="10498" max="10513" width="8.44140625" style="62" customWidth="1"/>
    <col min="10514" max="10516" width="9.21875" style="62" customWidth="1"/>
    <col min="10517" max="10751" width="9" style="62"/>
    <col min="10752" max="10752" width="5.109375" style="62" customWidth="1"/>
    <col min="10753" max="10753" width="31.33203125" style="62" customWidth="1"/>
    <col min="10754" max="10769" width="8.44140625" style="62" customWidth="1"/>
    <col min="10770" max="10772" width="9.21875" style="62" customWidth="1"/>
    <col min="10773" max="11007" width="9" style="62"/>
    <col min="11008" max="11008" width="5.109375" style="62" customWidth="1"/>
    <col min="11009" max="11009" width="31.33203125" style="62" customWidth="1"/>
    <col min="11010" max="11025" width="8.44140625" style="62" customWidth="1"/>
    <col min="11026" max="11028" width="9.21875" style="62" customWidth="1"/>
    <col min="11029" max="11263" width="9" style="62"/>
    <col min="11264" max="11264" width="5.109375" style="62" customWidth="1"/>
    <col min="11265" max="11265" width="31.33203125" style="62" customWidth="1"/>
    <col min="11266" max="11281" width="8.44140625" style="62" customWidth="1"/>
    <col min="11282" max="11284" width="9.21875" style="62" customWidth="1"/>
    <col min="11285" max="11519" width="9" style="62"/>
    <col min="11520" max="11520" width="5.109375" style="62" customWidth="1"/>
    <col min="11521" max="11521" width="31.33203125" style="62" customWidth="1"/>
    <col min="11522" max="11537" width="8.44140625" style="62" customWidth="1"/>
    <col min="11538" max="11540" width="9.21875" style="62" customWidth="1"/>
    <col min="11541" max="11775" width="9" style="62"/>
    <col min="11776" max="11776" width="5.109375" style="62" customWidth="1"/>
    <col min="11777" max="11777" width="31.33203125" style="62" customWidth="1"/>
    <col min="11778" max="11793" width="8.44140625" style="62" customWidth="1"/>
    <col min="11794" max="11796" width="9.21875" style="62" customWidth="1"/>
    <col min="11797" max="12031" width="9" style="62"/>
    <col min="12032" max="12032" width="5.109375" style="62" customWidth="1"/>
    <col min="12033" max="12033" width="31.33203125" style="62" customWidth="1"/>
    <col min="12034" max="12049" width="8.44140625" style="62" customWidth="1"/>
    <col min="12050" max="12052" width="9.21875" style="62" customWidth="1"/>
    <col min="12053" max="12287" width="9" style="62"/>
    <col min="12288" max="12288" width="5.109375" style="62" customWidth="1"/>
    <col min="12289" max="12289" width="31.33203125" style="62" customWidth="1"/>
    <col min="12290" max="12305" width="8.44140625" style="62" customWidth="1"/>
    <col min="12306" max="12308" width="9.21875" style="62" customWidth="1"/>
    <col min="12309" max="12543" width="9" style="62"/>
    <col min="12544" max="12544" width="5.109375" style="62" customWidth="1"/>
    <col min="12545" max="12545" width="31.33203125" style="62" customWidth="1"/>
    <col min="12546" max="12561" width="8.44140625" style="62" customWidth="1"/>
    <col min="12562" max="12564" width="9.21875" style="62" customWidth="1"/>
    <col min="12565" max="12799" width="9" style="62"/>
    <col min="12800" max="12800" width="5.109375" style="62" customWidth="1"/>
    <col min="12801" max="12801" width="31.33203125" style="62" customWidth="1"/>
    <col min="12802" max="12817" width="8.44140625" style="62" customWidth="1"/>
    <col min="12818" max="12820" width="9.21875" style="62" customWidth="1"/>
    <col min="12821" max="13055" width="9" style="62"/>
    <col min="13056" max="13056" width="5.109375" style="62" customWidth="1"/>
    <col min="13057" max="13057" width="31.33203125" style="62" customWidth="1"/>
    <col min="13058" max="13073" width="8.44140625" style="62" customWidth="1"/>
    <col min="13074" max="13076" width="9.21875" style="62" customWidth="1"/>
    <col min="13077" max="13311" width="9" style="62"/>
    <col min="13312" max="13312" width="5.109375" style="62" customWidth="1"/>
    <col min="13313" max="13313" width="31.33203125" style="62" customWidth="1"/>
    <col min="13314" max="13329" width="8.44140625" style="62" customWidth="1"/>
    <col min="13330" max="13332" width="9.21875" style="62" customWidth="1"/>
    <col min="13333" max="13567" width="9" style="62"/>
    <col min="13568" max="13568" width="5.109375" style="62" customWidth="1"/>
    <col min="13569" max="13569" width="31.33203125" style="62" customWidth="1"/>
    <col min="13570" max="13585" width="8.44140625" style="62" customWidth="1"/>
    <col min="13586" max="13588" width="9.21875" style="62" customWidth="1"/>
    <col min="13589" max="13823" width="9" style="62"/>
    <col min="13824" max="13824" width="5.109375" style="62" customWidth="1"/>
    <col min="13825" max="13825" width="31.33203125" style="62" customWidth="1"/>
    <col min="13826" max="13841" width="8.44140625" style="62" customWidth="1"/>
    <col min="13842" max="13844" width="9.21875" style="62" customWidth="1"/>
    <col min="13845" max="14079" width="9" style="62"/>
    <col min="14080" max="14080" width="5.109375" style="62" customWidth="1"/>
    <col min="14081" max="14081" width="31.33203125" style="62" customWidth="1"/>
    <col min="14082" max="14097" width="8.44140625" style="62" customWidth="1"/>
    <col min="14098" max="14100" width="9.21875" style="62" customWidth="1"/>
    <col min="14101" max="14335" width="9" style="62"/>
    <col min="14336" max="14336" width="5.109375" style="62" customWidth="1"/>
    <col min="14337" max="14337" width="31.33203125" style="62" customWidth="1"/>
    <col min="14338" max="14353" width="8.44140625" style="62" customWidth="1"/>
    <col min="14354" max="14356" width="9.21875" style="62" customWidth="1"/>
    <col min="14357" max="14591" width="9" style="62"/>
    <col min="14592" max="14592" width="5.109375" style="62" customWidth="1"/>
    <col min="14593" max="14593" width="31.33203125" style="62" customWidth="1"/>
    <col min="14594" max="14609" width="8.44140625" style="62" customWidth="1"/>
    <col min="14610" max="14612" width="9.21875" style="62" customWidth="1"/>
    <col min="14613" max="14847" width="9" style="62"/>
    <col min="14848" max="14848" width="5.109375" style="62" customWidth="1"/>
    <col min="14849" max="14849" width="31.33203125" style="62" customWidth="1"/>
    <col min="14850" max="14865" width="8.44140625" style="62" customWidth="1"/>
    <col min="14866" max="14868" width="9.21875" style="62" customWidth="1"/>
    <col min="14869" max="15103" width="9" style="62"/>
    <col min="15104" max="15104" width="5.109375" style="62" customWidth="1"/>
    <col min="15105" max="15105" width="31.33203125" style="62" customWidth="1"/>
    <col min="15106" max="15121" width="8.44140625" style="62" customWidth="1"/>
    <col min="15122" max="15124" width="9.21875" style="62" customWidth="1"/>
    <col min="15125" max="15359" width="9" style="62"/>
    <col min="15360" max="15360" width="5.109375" style="62" customWidth="1"/>
    <col min="15361" max="15361" width="31.33203125" style="62" customWidth="1"/>
    <col min="15362" max="15377" width="8.44140625" style="62" customWidth="1"/>
    <col min="15378" max="15380" width="9.21875" style="62" customWidth="1"/>
    <col min="15381" max="15615" width="9" style="62"/>
    <col min="15616" max="15616" width="5.109375" style="62" customWidth="1"/>
    <col min="15617" max="15617" width="31.33203125" style="62" customWidth="1"/>
    <col min="15618" max="15633" width="8.44140625" style="62" customWidth="1"/>
    <col min="15634" max="15636" width="9.21875" style="62" customWidth="1"/>
    <col min="15637" max="15871" width="9" style="62"/>
    <col min="15872" max="15872" width="5.109375" style="62" customWidth="1"/>
    <col min="15873" max="15873" width="31.33203125" style="62" customWidth="1"/>
    <col min="15874" max="15889" width="8.44140625" style="62" customWidth="1"/>
    <col min="15890" max="15892" width="9.21875" style="62" customWidth="1"/>
    <col min="15893" max="16127" width="9" style="62"/>
    <col min="16128" max="16128" width="5.109375" style="62" customWidth="1"/>
    <col min="16129" max="16129" width="31.33203125" style="62" customWidth="1"/>
    <col min="16130" max="16145" width="8.44140625" style="62" customWidth="1"/>
    <col min="16146" max="16148" width="9.21875" style="62" customWidth="1"/>
    <col min="16149" max="16384" width="9" style="62"/>
  </cols>
  <sheetData>
    <row r="1" spans="1:18" ht="19.5" customHeight="1">
      <c r="A1" s="119"/>
      <c r="B1" s="119"/>
      <c r="C1" s="118"/>
      <c r="D1" s="118"/>
      <c r="E1" s="118"/>
      <c r="F1" s="118"/>
      <c r="G1" s="118"/>
      <c r="H1" s="118"/>
      <c r="I1" s="118"/>
      <c r="J1" s="118"/>
      <c r="K1" s="118"/>
      <c r="L1" s="118"/>
      <c r="M1" s="118"/>
      <c r="N1" s="118"/>
      <c r="O1" s="118"/>
      <c r="P1" s="118"/>
      <c r="Q1" s="120"/>
      <c r="R1" s="112" t="s">
        <v>232</v>
      </c>
    </row>
    <row r="2" spans="1:18" ht="21" customHeight="1">
      <c r="A2" s="120" t="s">
        <v>233</v>
      </c>
      <c r="B2" s="120"/>
      <c r="C2" s="121"/>
      <c r="D2" s="121"/>
      <c r="E2" s="121"/>
      <c r="F2" s="121"/>
      <c r="G2" s="121"/>
      <c r="H2" s="121"/>
      <c r="I2" s="121"/>
      <c r="J2" s="121"/>
      <c r="K2" s="121"/>
      <c r="L2" s="121"/>
      <c r="M2" s="121"/>
      <c r="N2" s="121"/>
      <c r="O2" s="121"/>
      <c r="P2" s="121"/>
      <c r="Q2" s="121"/>
      <c r="R2" s="121"/>
    </row>
    <row r="3" spans="1:18" ht="21" customHeight="1">
      <c r="A3" s="120" t="s">
        <v>234</v>
      </c>
      <c r="B3" s="120"/>
      <c r="C3" s="118"/>
      <c r="D3" s="118"/>
      <c r="E3" s="118"/>
      <c r="F3" s="118"/>
      <c r="G3" s="118"/>
      <c r="H3" s="118"/>
      <c r="I3" s="118"/>
      <c r="J3" s="118"/>
      <c r="K3" s="118"/>
      <c r="L3" s="118"/>
      <c r="M3" s="118"/>
      <c r="N3" s="118"/>
      <c r="O3" s="118"/>
      <c r="P3" s="118"/>
      <c r="Q3" s="118"/>
      <c r="R3" s="118"/>
    </row>
    <row r="4" spans="1:18" ht="18" customHeight="1">
      <c r="A4" s="404" t="str">
        <f>'25'!A4</f>
        <v>(Kèm theo Nghị quyết số         /NQ-HĐND ngày       tháng 12 năm 2025 của HĐND xã Tuần Giáo)</v>
      </c>
      <c r="B4" s="404"/>
      <c r="C4" s="404"/>
      <c r="D4" s="404"/>
      <c r="E4" s="404"/>
      <c r="F4" s="404"/>
      <c r="G4" s="404"/>
      <c r="H4" s="404"/>
      <c r="I4" s="404"/>
      <c r="J4" s="404"/>
      <c r="K4" s="404"/>
      <c r="L4" s="404"/>
      <c r="M4" s="404"/>
      <c r="N4" s="404"/>
      <c r="O4" s="404"/>
      <c r="P4" s="404"/>
      <c r="Q4" s="404"/>
      <c r="R4" s="404"/>
    </row>
    <row r="5" spans="1:18" ht="19.5" customHeight="1">
      <c r="A5" s="122"/>
      <c r="B5" s="122"/>
      <c r="C5" s="68"/>
      <c r="D5" s="68"/>
      <c r="E5" s="68"/>
      <c r="F5" s="68"/>
      <c r="G5" s="173"/>
      <c r="H5" s="173"/>
      <c r="I5" s="173"/>
      <c r="J5" s="173"/>
      <c r="K5" s="173"/>
      <c r="L5" s="173"/>
      <c r="M5" s="173"/>
      <c r="N5" s="173"/>
      <c r="O5" s="173"/>
      <c r="P5" s="173"/>
      <c r="Q5" s="173"/>
      <c r="R5" s="174" t="s">
        <v>58</v>
      </c>
    </row>
    <row r="6" spans="1:18" ht="30" customHeight="1">
      <c r="A6" s="401" t="s">
        <v>223</v>
      </c>
      <c r="B6" s="401" t="s">
        <v>23</v>
      </c>
      <c r="C6" s="401" t="s">
        <v>49</v>
      </c>
      <c r="D6" s="401" t="s">
        <v>39</v>
      </c>
      <c r="E6" s="401" t="s">
        <v>30</v>
      </c>
      <c r="F6" s="401" t="s">
        <v>71</v>
      </c>
      <c r="G6" s="401" t="s">
        <v>72</v>
      </c>
      <c r="H6" s="401" t="s">
        <v>73</v>
      </c>
      <c r="I6" s="401" t="s">
        <v>74</v>
      </c>
      <c r="J6" s="401" t="s">
        <v>75</v>
      </c>
      <c r="K6" s="401" t="s">
        <v>76</v>
      </c>
      <c r="L6" s="401" t="s">
        <v>77</v>
      </c>
      <c r="M6" s="401" t="s">
        <v>78</v>
      </c>
      <c r="N6" s="401" t="s">
        <v>24</v>
      </c>
      <c r="O6" s="401"/>
      <c r="P6" s="401" t="s">
        <v>79</v>
      </c>
      <c r="Q6" s="401" t="s">
        <v>80</v>
      </c>
      <c r="R6" s="401" t="s">
        <v>182</v>
      </c>
    </row>
    <row r="7" spans="1:18" ht="64.5" customHeight="1">
      <c r="A7" s="402"/>
      <c r="B7" s="402"/>
      <c r="C7" s="401"/>
      <c r="D7" s="401"/>
      <c r="E7" s="401"/>
      <c r="F7" s="401"/>
      <c r="G7" s="401"/>
      <c r="H7" s="401"/>
      <c r="I7" s="401"/>
      <c r="J7" s="401"/>
      <c r="K7" s="401"/>
      <c r="L7" s="401"/>
      <c r="M7" s="401"/>
      <c r="N7" s="401" t="s">
        <v>84</v>
      </c>
      <c r="O7" s="401" t="s">
        <v>85</v>
      </c>
      <c r="P7" s="401"/>
      <c r="Q7" s="401"/>
      <c r="R7" s="401"/>
    </row>
    <row r="8" spans="1:18" ht="46.5" customHeight="1">
      <c r="A8" s="402"/>
      <c r="B8" s="402"/>
      <c r="C8" s="401"/>
      <c r="D8" s="401"/>
      <c r="E8" s="401"/>
      <c r="F8" s="401"/>
      <c r="G8" s="401"/>
      <c r="H8" s="401"/>
      <c r="I8" s="401"/>
      <c r="J8" s="401"/>
      <c r="K8" s="401"/>
      <c r="L8" s="401"/>
      <c r="M8" s="401"/>
      <c r="N8" s="401"/>
      <c r="O8" s="401"/>
      <c r="P8" s="401"/>
      <c r="Q8" s="401"/>
      <c r="R8" s="401"/>
    </row>
    <row r="9" spans="1:18" s="26" customFormat="1" ht="17.25" customHeight="1">
      <c r="A9" s="114" t="s">
        <v>5</v>
      </c>
      <c r="B9" s="114" t="s">
        <v>6</v>
      </c>
      <c r="C9" s="114">
        <v>1</v>
      </c>
      <c r="D9" s="95">
        <f>C9+1</f>
        <v>2</v>
      </c>
      <c r="E9" s="95">
        <f t="shared" ref="E9:R9" si="0">D9+1</f>
        <v>3</v>
      </c>
      <c r="F9" s="95">
        <f t="shared" si="0"/>
        <v>4</v>
      </c>
      <c r="G9" s="95">
        <f t="shared" si="0"/>
        <v>5</v>
      </c>
      <c r="H9" s="95">
        <f t="shared" si="0"/>
        <v>6</v>
      </c>
      <c r="I9" s="95">
        <f t="shared" si="0"/>
        <v>7</v>
      </c>
      <c r="J9" s="95">
        <f t="shared" si="0"/>
        <v>8</v>
      </c>
      <c r="K9" s="95">
        <f t="shared" si="0"/>
        <v>9</v>
      </c>
      <c r="L9" s="95">
        <f t="shared" si="0"/>
        <v>10</v>
      </c>
      <c r="M9" s="95">
        <f t="shared" si="0"/>
        <v>11</v>
      </c>
      <c r="N9" s="95">
        <f t="shared" si="0"/>
        <v>12</v>
      </c>
      <c r="O9" s="95">
        <f t="shared" si="0"/>
        <v>13</v>
      </c>
      <c r="P9" s="95">
        <f t="shared" si="0"/>
        <v>14</v>
      </c>
      <c r="Q9" s="95">
        <f t="shared" si="0"/>
        <v>15</v>
      </c>
      <c r="R9" s="95">
        <f t="shared" si="0"/>
        <v>16</v>
      </c>
    </row>
    <row r="10" spans="1:18" ht="27.75" customHeight="1">
      <c r="A10" s="138"/>
      <c r="B10" s="145" t="s">
        <v>22</v>
      </c>
      <c r="C10" s="140"/>
      <c r="D10" s="140"/>
      <c r="E10" s="140"/>
      <c r="F10" s="140"/>
      <c r="G10" s="140"/>
      <c r="H10" s="140"/>
      <c r="I10" s="140"/>
      <c r="J10" s="140"/>
      <c r="K10" s="140"/>
      <c r="L10" s="140"/>
      <c r="M10" s="140"/>
      <c r="N10" s="140"/>
      <c r="O10" s="140"/>
      <c r="P10" s="140"/>
      <c r="Q10" s="140"/>
      <c r="R10" s="140"/>
    </row>
    <row r="11" spans="1:18" s="63" customFormat="1" ht="27.75" customHeight="1">
      <c r="A11" s="138">
        <v>1</v>
      </c>
      <c r="B11" s="145" t="s">
        <v>225</v>
      </c>
      <c r="C11" s="143"/>
      <c r="D11" s="143"/>
      <c r="E11" s="143"/>
      <c r="F11" s="143"/>
      <c r="G11" s="143"/>
      <c r="H11" s="143"/>
      <c r="I11" s="143"/>
      <c r="J11" s="143"/>
      <c r="K11" s="143"/>
      <c r="L11" s="143"/>
      <c r="M11" s="143"/>
      <c r="N11" s="143"/>
      <c r="O11" s="143"/>
      <c r="P11" s="143"/>
      <c r="Q11" s="143"/>
      <c r="R11" s="143"/>
    </row>
    <row r="12" spans="1:18" s="63" customFormat="1" ht="27.75" customHeight="1">
      <c r="A12" s="138">
        <f>A11+1</f>
        <v>2</v>
      </c>
      <c r="B12" s="145" t="s">
        <v>226</v>
      </c>
      <c r="C12" s="143"/>
      <c r="D12" s="143"/>
      <c r="E12" s="143"/>
      <c r="F12" s="143"/>
      <c r="G12" s="143"/>
      <c r="H12" s="143"/>
      <c r="I12" s="143"/>
      <c r="J12" s="143"/>
      <c r="K12" s="143"/>
      <c r="L12" s="143"/>
      <c r="M12" s="143"/>
      <c r="N12" s="143"/>
      <c r="O12" s="143"/>
      <c r="P12" s="143"/>
      <c r="Q12" s="143"/>
      <c r="R12" s="143"/>
    </row>
    <row r="13" spans="1:18" s="63" customFormat="1" ht="27.75" customHeight="1">
      <c r="A13" s="138">
        <f>A12+1</f>
        <v>3</v>
      </c>
      <c r="B13" s="145" t="s">
        <v>227</v>
      </c>
      <c r="C13" s="143"/>
      <c r="D13" s="143"/>
      <c r="E13" s="143"/>
      <c r="F13" s="143"/>
      <c r="G13" s="143"/>
      <c r="H13" s="143"/>
      <c r="I13" s="143"/>
      <c r="J13" s="143"/>
      <c r="K13" s="143"/>
      <c r="L13" s="143"/>
      <c r="M13" s="143"/>
      <c r="N13" s="143"/>
      <c r="O13" s="143"/>
      <c r="P13" s="143"/>
      <c r="Q13" s="143"/>
      <c r="R13" s="143"/>
    </row>
    <row r="14" spans="1:18" s="63" customFormat="1" ht="27.75" customHeight="1">
      <c r="A14" s="138"/>
      <c r="B14" s="145"/>
      <c r="C14" s="143"/>
      <c r="D14" s="143"/>
      <c r="E14" s="143"/>
      <c r="F14" s="143"/>
      <c r="G14" s="143"/>
      <c r="H14" s="143"/>
      <c r="I14" s="143"/>
      <c r="J14" s="143"/>
      <c r="K14" s="143"/>
      <c r="L14" s="143"/>
      <c r="M14" s="143"/>
      <c r="N14" s="143"/>
      <c r="O14" s="143"/>
      <c r="P14" s="143"/>
      <c r="Q14" s="143"/>
      <c r="R14" s="143"/>
    </row>
    <row r="15" spans="1:18" ht="27.75" customHeight="1">
      <c r="A15" s="146"/>
      <c r="B15" s="146"/>
      <c r="C15" s="146"/>
      <c r="D15" s="146"/>
      <c r="E15" s="146"/>
      <c r="F15" s="146"/>
      <c r="G15" s="146"/>
      <c r="H15" s="146"/>
      <c r="I15" s="146"/>
      <c r="J15" s="146"/>
      <c r="K15" s="146"/>
      <c r="L15" s="146"/>
      <c r="M15" s="146"/>
      <c r="N15" s="146"/>
      <c r="O15" s="146"/>
      <c r="P15" s="146"/>
      <c r="Q15" s="146"/>
      <c r="R15" s="146"/>
    </row>
  </sheetData>
  <mergeCells count="20">
    <mergeCell ref="L6:L8"/>
    <mergeCell ref="M6:M8"/>
    <mergeCell ref="A6:A8"/>
    <mergeCell ref="C6:C8"/>
    <mergeCell ref="D6:D8"/>
    <mergeCell ref="E6:E8"/>
    <mergeCell ref="F6:F8"/>
    <mergeCell ref="G6:G8"/>
    <mergeCell ref="A4:R4"/>
    <mergeCell ref="B6:B8"/>
    <mergeCell ref="N6:O6"/>
    <mergeCell ref="P6:P8"/>
    <mergeCell ref="Q6:Q8"/>
    <mergeCell ref="R6:R8"/>
    <mergeCell ref="N7:N8"/>
    <mergeCell ref="O7:O8"/>
    <mergeCell ref="H6:H8"/>
    <mergeCell ref="I6:I8"/>
    <mergeCell ref="J6:J8"/>
    <mergeCell ref="K6:K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18"/>
  <sheetViews>
    <sheetView workbookViewId="0">
      <selection activeCell="D12" sqref="D12"/>
    </sheetView>
  </sheetViews>
  <sheetFormatPr defaultColWidth="7" defaultRowHeight="18.75"/>
  <cols>
    <col min="1" max="1" width="7" style="175" customWidth="1"/>
    <col min="2" max="2" width="22" style="175" customWidth="1"/>
    <col min="3" max="12" width="11.77734375" style="175" customWidth="1"/>
    <col min="13" max="13" width="9" style="175" customWidth="1"/>
    <col min="14" max="256" width="7" style="175"/>
    <col min="257" max="257" width="3.21875" style="175" customWidth="1"/>
    <col min="258" max="258" width="19.21875" style="175" customWidth="1"/>
    <col min="259" max="268" width="7.44140625" style="175" customWidth="1"/>
    <col min="269" max="512" width="7" style="175"/>
    <col min="513" max="513" width="3.21875" style="175" customWidth="1"/>
    <col min="514" max="514" width="19.21875" style="175" customWidth="1"/>
    <col min="515" max="524" width="7.44140625" style="175" customWidth="1"/>
    <col min="525" max="768" width="7" style="175"/>
    <col min="769" max="769" width="3.21875" style="175" customWidth="1"/>
    <col min="770" max="770" width="19.21875" style="175" customWidth="1"/>
    <col min="771" max="780" width="7.44140625" style="175" customWidth="1"/>
    <col min="781" max="1024" width="7" style="175"/>
    <col min="1025" max="1025" width="3.21875" style="175" customWidth="1"/>
    <col min="1026" max="1026" width="19.21875" style="175" customWidth="1"/>
    <col min="1027" max="1036" width="7.44140625" style="175" customWidth="1"/>
    <col min="1037" max="1280" width="7" style="175"/>
    <col min="1281" max="1281" width="3.21875" style="175" customWidth="1"/>
    <col min="1282" max="1282" width="19.21875" style="175" customWidth="1"/>
    <col min="1283" max="1292" width="7.44140625" style="175" customWidth="1"/>
    <col min="1293" max="1536" width="7" style="175"/>
    <col min="1537" max="1537" width="3.21875" style="175" customWidth="1"/>
    <col min="1538" max="1538" width="19.21875" style="175" customWidth="1"/>
    <col min="1539" max="1548" width="7.44140625" style="175" customWidth="1"/>
    <col min="1549" max="1792" width="7" style="175"/>
    <col min="1793" max="1793" width="3.21875" style="175" customWidth="1"/>
    <col min="1794" max="1794" width="19.21875" style="175" customWidth="1"/>
    <col min="1795" max="1804" width="7.44140625" style="175" customWidth="1"/>
    <col min="1805" max="2048" width="7" style="175"/>
    <col min="2049" max="2049" width="3.21875" style="175" customWidth="1"/>
    <col min="2050" max="2050" width="19.21875" style="175" customWidth="1"/>
    <col min="2051" max="2060" width="7.44140625" style="175" customWidth="1"/>
    <col min="2061" max="2304" width="7" style="175"/>
    <col min="2305" max="2305" width="3.21875" style="175" customWidth="1"/>
    <col min="2306" max="2306" width="19.21875" style="175" customWidth="1"/>
    <col min="2307" max="2316" width="7.44140625" style="175" customWidth="1"/>
    <col min="2317" max="2560" width="7" style="175"/>
    <col min="2561" max="2561" width="3.21875" style="175" customWidth="1"/>
    <col min="2562" max="2562" width="19.21875" style="175" customWidth="1"/>
    <col min="2563" max="2572" width="7.44140625" style="175" customWidth="1"/>
    <col min="2573" max="2816" width="7" style="175"/>
    <col min="2817" max="2817" width="3.21875" style="175" customWidth="1"/>
    <col min="2818" max="2818" width="19.21875" style="175" customWidth="1"/>
    <col min="2819" max="2828" width="7.44140625" style="175" customWidth="1"/>
    <col min="2829" max="3072" width="7" style="175"/>
    <col min="3073" max="3073" width="3.21875" style="175" customWidth="1"/>
    <col min="3074" max="3074" width="19.21875" style="175" customWidth="1"/>
    <col min="3075" max="3084" width="7.44140625" style="175" customWidth="1"/>
    <col min="3085" max="3328" width="7" style="175"/>
    <col min="3329" max="3329" width="3.21875" style="175" customWidth="1"/>
    <col min="3330" max="3330" width="19.21875" style="175" customWidth="1"/>
    <col min="3331" max="3340" width="7.44140625" style="175" customWidth="1"/>
    <col min="3341" max="3584" width="7" style="175"/>
    <col min="3585" max="3585" width="3.21875" style="175" customWidth="1"/>
    <col min="3586" max="3586" width="19.21875" style="175" customWidth="1"/>
    <col min="3587" max="3596" width="7.44140625" style="175" customWidth="1"/>
    <col min="3597" max="3840" width="7" style="175"/>
    <col min="3841" max="3841" width="3.21875" style="175" customWidth="1"/>
    <col min="3842" max="3842" width="19.21875" style="175" customWidth="1"/>
    <col min="3843" max="3852" width="7.44140625" style="175" customWidth="1"/>
    <col min="3853" max="4096" width="7" style="175"/>
    <col min="4097" max="4097" width="3.21875" style="175" customWidth="1"/>
    <col min="4098" max="4098" width="19.21875" style="175" customWidth="1"/>
    <col min="4099" max="4108" width="7.44140625" style="175" customWidth="1"/>
    <col min="4109" max="4352" width="7" style="175"/>
    <col min="4353" max="4353" width="3.21875" style="175" customWidth="1"/>
    <col min="4354" max="4354" width="19.21875" style="175" customWidth="1"/>
    <col min="4355" max="4364" width="7.44140625" style="175" customWidth="1"/>
    <col min="4365" max="4608" width="7" style="175"/>
    <col min="4609" max="4609" width="3.21875" style="175" customWidth="1"/>
    <col min="4610" max="4610" width="19.21875" style="175" customWidth="1"/>
    <col min="4611" max="4620" width="7.44140625" style="175" customWidth="1"/>
    <col min="4621" max="4864" width="7" style="175"/>
    <col min="4865" max="4865" width="3.21875" style="175" customWidth="1"/>
    <col min="4866" max="4866" width="19.21875" style="175" customWidth="1"/>
    <col min="4867" max="4876" width="7.44140625" style="175" customWidth="1"/>
    <col min="4877" max="5120" width="7" style="175"/>
    <col min="5121" max="5121" width="3.21875" style="175" customWidth="1"/>
    <col min="5122" max="5122" width="19.21875" style="175" customWidth="1"/>
    <col min="5123" max="5132" width="7.44140625" style="175" customWidth="1"/>
    <col min="5133" max="5376" width="7" style="175"/>
    <col min="5377" max="5377" width="3.21875" style="175" customWidth="1"/>
    <col min="5378" max="5378" width="19.21875" style="175" customWidth="1"/>
    <col min="5379" max="5388" width="7.44140625" style="175" customWidth="1"/>
    <col min="5389" max="5632" width="7" style="175"/>
    <col min="5633" max="5633" width="3.21875" style="175" customWidth="1"/>
    <col min="5634" max="5634" width="19.21875" style="175" customWidth="1"/>
    <col min="5635" max="5644" width="7.44140625" style="175" customWidth="1"/>
    <col min="5645" max="5888" width="7" style="175"/>
    <col min="5889" max="5889" width="3.21875" style="175" customWidth="1"/>
    <col min="5890" max="5890" width="19.21875" style="175" customWidth="1"/>
    <col min="5891" max="5900" width="7.44140625" style="175" customWidth="1"/>
    <col min="5901" max="6144" width="7" style="175"/>
    <col min="6145" max="6145" width="3.21875" style="175" customWidth="1"/>
    <col min="6146" max="6146" width="19.21875" style="175" customWidth="1"/>
    <col min="6147" max="6156" width="7.44140625" style="175" customWidth="1"/>
    <col min="6157" max="6400" width="7" style="175"/>
    <col min="6401" max="6401" width="3.21875" style="175" customWidth="1"/>
    <col min="6402" max="6402" width="19.21875" style="175" customWidth="1"/>
    <col min="6403" max="6412" width="7.44140625" style="175" customWidth="1"/>
    <col min="6413" max="6656" width="7" style="175"/>
    <col min="6657" max="6657" width="3.21875" style="175" customWidth="1"/>
    <col min="6658" max="6658" width="19.21875" style="175" customWidth="1"/>
    <col min="6659" max="6668" width="7.44140625" style="175" customWidth="1"/>
    <col min="6669" max="6912" width="7" style="175"/>
    <col min="6913" max="6913" width="3.21875" style="175" customWidth="1"/>
    <col min="6914" max="6914" width="19.21875" style="175" customWidth="1"/>
    <col min="6915" max="6924" width="7.44140625" style="175" customWidth="1"/>
    <col min="6925" max="7168" width="7" style="175"/>
    <col min="7169" max="7169" width="3.21875" style="175" customWidth="1"/>
    <col min="7170" max="7170" width="19.21875" style="175" customWidth="1"/>
    <col min="7171" max="7180" width="7.44140625" style="175" customWidth="1"/>
    <col min="7181" max="7424" width="7" style="175"/>
    <col min="7425" max="7425" width="3.21875" style="175" customWidth="1"/>
    <col min="7426" max="7426" width="19.21875" style="175" customWidth="1"/>
    <col min="7427" max="7436" width="7.44140625" style="175" customWidth="1"/>
    <col min="7437" max="7680" width="7" style="175"/>
    <col min="7681" max="7681" width="3.21875" style="175" customWidth="1"/>
    <col min="7682" max="7682" width="19.21875" style="175" customWidth="1"/>
    <col min="7683" max="7692" width="7.44140625" style="175" customWidth="1"/>
    <col min="7693" max="7936" width="7" style="175"/>
    <col min="7937" max="7937" width="3.21875" style="175" customWidth="1"/>
    <col min="7938" max="7938" width="19.21875" style="175" customWidth="1"/>
    <col min="7939" max="7948" width="7.44140625" style="175" customWidth="1"/>
    <col min="7949" max="8192" width="7" style="175"/>
    <col min="8193" max="8193" width="3.21875" style="175" customWidth="1"/>
    <col min="8194" max="8194" width="19.21875" style="175" customWidth="1"/>
    <col min="8195" max="8204" width="7.44140625" style="175" customWidth="1"/>
    <col min="8205" max="8448" width="7" style="175"/>
    <col min="8449" max="8449" width="3.21875" style="175" customWidth="1"/>
    <col min="8450" max="8450" width="19.21875" style="175" customWidth="1"/>
    <col min="8451" max="8460" width="7.44140625" style="175" customWidth="1"/>
    <col min="8461" max="8704" width="7" style="175"/>
    <col min="8705" max="8705" width="3.21875" style="175" customWidth="1"/>
    <col min="8706" max="8706" width="19.21875" style="175" customWidth="1"/>
    <col min="8707" max="8716" width="7.44140625" style="175" customWidth="1"/>
    <col min="8717" max="8960" width="7" style="175"/>
    <col min="8961" max="8961" width="3.21875" style="175" customWidth="1"/>
    <col min="8962" max="8962" width="19.21875" style="175" customWidth="1"/>
    <col min="8963" max="8972" width="7.44140625" style="175" customWidth="1"/>
    <col min="8973" max="9216" width="7" style="175"/>
    <col min="9217" max="9217" width="3.21875" style="175" customWidth="1"/>
    <col min="9218" max="9218" width="19.21875" style="175" customWidth="1"/>
    <col min="9219" max="9228" width="7.44140625" style="175" customWidth="1"/>
    <col min="9229" max="9472" width="7" style="175"/>
    <col min="9473" max="9473" width="3.21875" style="175" customWidth="1"/>
    <col min="9474" max="9474" width="19.21875" style="175" customWidth="1"/>
    <col min="9475" max="9484" width="7.44140625" style="175" customWidth="1"/>
    <col min="9485" max="9728" width="7" style="175"/>
    <col min="9729" max="9729" width="3.21875" style="175" customWidth="1"/>
    <col min="9730" max="9730" width="19.21875" style="175" customWidth="1"/>
    <col min="9731" max="9740" width="7.44140625" style="175" customWidth="1"/>
    <col min="9741" max="9984" width="7" style="175"/>
    <col min="9985" max="9985" width="3.21875" style="175" customWidth="1"/>
    <col min="9986" max="9986" width="19.21875" style="175" customWidth="1"/>
    <col min="9987" max="9996" width="7.44140625" style="175" customWidth="1"/>
    <col min="9997" max="10240" width="7" style="175"/>
    <col min="10241" max="10241" width="3.21875" style="175" customWidth="1"/>
    <col min="10242" max="10242" width="19.21875" style="175" customWidth="1"/>
    <col min="10243" max="10252" width="7.44140625" style="175" customWidth="1"/>
    <col min="10253" max="10496" width="7" style="175"/>
    <col min="10497" max="10497" width="3.21875" style="175" customWidth="1"/>
    <col min="10498" max="10498" width="19.21875" style="175" customWidth="1"/>
    <col min="10499" max="10508" width="7.44140625" style="175" customWidth="1"/>
    <col min="10509" max="10752" width="7" style="175"/>
    <col min="10753" max="10753" width="3.21875" style="175" customWidth="1"/>
    <col min="10754" max="10754" width="19.21875" style="175" customWidth="1"/>
    <col min="10755" max="10764" width="7.44140625" style="175" customWidth="1"/>
    <col min="10765" max="11008" width="7" style="175"/>
    <col min="11009" max="11009" width="3.21875" style="175" customWidth="1"/>
    <col min="11010" max="11010" width="19.21875" style="175" customWidth="1"/>
    <col min="11011" max="11020" width="7.44140625" style="175" customWidth="1"/>
    <col min="11021" max="11264" width="7" style="175"/>
    <col min="11265" max="11265" width="3.21875" style="175" customWidth="1"/>
    <col min="11266" max="11266" width="19.21875" style="175" customWidth="1"/>
    <col min="11267" max="11276" width="7.44140625" style="175" customWidth="1"/>
    <col min="11277" max="11520" width="7" style="175"/>
    <col min="11521" max="11521" width="3.21875" style="175" customWidth="1"/>
    <col min="11522" max="11522" width="19.21875" style="175" customWidth="1"/>
    <col min="11523" max="11532" width="7.44140625" style="175" customWidth="1"/>
    <col min="11533" max="11776" width="7" style="175"/>
    <col min="11777" max="11777" width="3.21875" style="175" customWidth="1"/>
    <col min="11778" max="11778" width="19.21875" style="175" customWidth="1"/>
    <col min="11779" max="11788" width="7.44140625" style="175" customWidth="1"/>
    <col min="11789" max="12032" width="7" style="175"/>
    <col min="12033" max="12033" width="3.21875" style="175" customWidth="1"/>
    <col min="12034" max="12034" width="19.21875" style="175" customWidth="1"/>
    <col min="12035" max="12044" width="7.44140625" style="175" customWidth="1"/>
    <col min="12045" max="12288" width="7" style="175"/>
    <col min="12289" max="12289" width="3.21875" style="175" customWidth="1"/>
    <col min="12290" max="12290" width="19.21875" style="175" customWidth="1"/>
    <col min="12291" max="12300" width="7.44140625" style="175" customWidth="1"/>
    <col min="12301" max="12544" width="7" style="175"/>
    <col min="12545" max="12545" width="3.21875" style="175" customWidth="1"/>
    <col min="12546" max="12546" width="19.21875" style="175" customWidth="1"/>
    <col min="12547" max="12556" width="7.44140625" style="175" customWidth="1"/>
    <col min="12557" max="12800" width="7" style="175"/>
    <col min="12801" max="12801" width="3.21875" style="175" customWidth="1"/>
    <col min="12802" max="12802" width="19.21875" style="175" customWidth="1"/>
    <col min="12803" max="12812" width="7.44140625" style="175" customWidth="1"/>
    <col min="12813" max="13056" width="7" style="175"/>
    <col min="13057" max="13057" width="3.21875" style="175" customWidth="1"/>
    <col min="13058" max="13058" width="19.21875" style="175" customWidth="1"/>
    <col min="13059" max="13068" width="7.44140625" style="175" customWidth="1"/>
    <col min="13069" max="13312" width="7" style="175"/>
    <col min="13313" max="13313" width="3.21875" style="175" customWidth="1"/>
    <col min="13314" max="13314" width="19.21875" style="175" customWidth="1"/>
    <col min="13315" max="13324" width="7.44140625" style="175" customWidth="1"/>
    <col min="13325" max="13568" width="7" style="175"/>
    <col min="13569" max="13569" width="3.21875" style="175" customWidth="1"/>
    <col min="13570" max="13570" width="19.21875" style="175" customWidth="1"/>
    <col min="13571" max="13580" width="7.44140625" style="175" customWidth="1"/>
    <col min="13581" max="13824" width="7" style="175"/>
    <col min="13825" max="13825" width="3.21875" style="175" customWidth="1"/>
    <col min="13826" max="13826" width="19.21875" style="175" customWidth="1"/>
    <col min="13827" max="13836" width="7.44140625" style="175" customWidth="1"/>
    <col min="13837" max="14080" width="7" style="175"/>
    <col min="14081" max="14081" width="3.21875" style="175" customWidth="1"/>
    <col min="14082" max="14082" width="19.21875" style="175" customWidth="1"/>
    <col min="14083" max="14092" width="7.44140625" style="175" customWidth="1"/>
    <col min="14093" max="14336" width="7" style="175"/>
    <col min="14337" max="14337" width="3.21875" style="175" customWidth="1"/>
    <col min="14338" max="14338" width="19.21875" style="175" customWidth="1"/>
    <col min="14339" max="14348" width="7.44140625" style="175" customWidth="1"/>
    <col min="14349" max="14592" width="7" style="175"/>
    <col min="14593" max="14593" width="3.21875" style="175" customWidth="1"/>
    <col min="14594" max="14594" width="19.21875" style="175" customWidth="1"/>
    <col min="14595" max="14604" width="7.44140625" style="175" customWidth="1"/>
    <col min="14605" max="14848" width="7" style="175"/>
    <col min="14849" max="14849" width="3.21875" style="175" customWidth="1"/>
    <col min="14850" max="14850" width="19.21875" style="175" customWidth="1"/>
    <col min="14851" max="14860" width="7.44140625" style="175" customWidth="1"/>
    <col min="14861" max="15104" width="7" style="175"/>
    <col min="15105" max="15105" width="3.21875" style="175" customWidth="1"/>
    <col min="15106" max="15106" width="19.21875" style="175" customWidth="1"/>
    <col min="15107" max="15116" width="7.44140625" style="175" customWidth="1"/>
    <col min="15117" max="15360" width="7" style="175"/>
    <col min="15361" max="15361" width="3.21875" style="175" customWidth="1"/>
    <col min="15362" max="15362" width="19.21875" style="175" customWidth="1"/>
    <col min="15363" max="15372" width="7.44140625" style="175" customWidth="1"/>
    <col min="15373" max="15616" width="7" style="175"/>
    <col min="15617" max="15617" width="3.21875" style="175" customWidth="1"/>
    <col min="15618" max="15618" width="19.21875" style="175" customWidth="1"/>
    <col min="15619" max="15628" width="7.44140625" style="175" customWidth="1"/>
    <col min="15629" max="15872" width="7" style="175"/>
    <col min="15873" max="15873" width="3.21875" style="175" customWidth="1"/>
    <col min="15874" max="15874" width="19.21875" style="175" customWidth="1"/>
    <col min="15875" max="15884" width="7.44140625" style="175" customWidth="1"/>
    <col min="15885" max="16128" width="7" style="175"/>
    <col min="16129" max="16129" width="3.21875" style="175" customWidth="1"/>
    <col min="16130" max="16130" width="19.21875" style="175" customWidth="1"/>
    <col min="16131" max="16140" width="7.44140625" style="175" customWidth="1"/>
    <col min="16141" max="16384" width="7" style="175"/>
  </cols>
  <sheetData>
    <row r="1" spans="1:13" ht="21.75" customHeight="1">
      <c r="L1" s="112" t="s">
        <v>240</v>
      </c>
    </row>
    <row r="2" spans="1:13" s="176" customFormat="1" ht="19.5" customHeight="1">
      <c r="A2" s="440" t="s">
        <v>235</v>
      </c>
      <c r="B2" s="440"/>
      <c r="C2" s="440"/>
      <c r="D2" s="440"/>
      <c r="E2" s="440"/>
      <c r="F2" s="440"/>
      <c r="G2" s="440"/>
      <c r="H2" s="440"/>
      <c r="I2" s="440"/>
      <c r="J2" s="440"/>
      <c r="K2" s="440"/>
      <c r="L2" s="440"/>
    </row>
    <row r="3" spans="1:13" s="176" customFormat="1" ht="19.5" customHeight="1">
      <c r="A3" s="440" t="s">
        <v>242</v>
      </c>
      <c r="B3" s="440"/>
      <c r="C3" s="440"/>
      <c r="D3" s="440"/>
      <c r="E3" s="440"/>
      <c r="F3" s="440"/>
      <c r="G3" s="440"/>
      <c r="H3" s="440"/>
      <c r="I3" s="440"/>
      <c r="J3" s="440"/>
      <c r="K3" s="440"/>
      <c r="L3" s="440"/>
    </row>
    <row r="4" spans="1:13" s="176" customFormat="1" ht="18" customHeight="1">
      <c r="A4" s="404" t="str">
        <f>'26'!A4:R4</f>
        <v>(Kèm theo Nghị quyết số         /NQ-HĐND ngày       tháng 12 năm 2025 của HĐND xã Tuần Giáo)</v>
      </c>
      <c r="B4" s="404"/>
      <c r="C4" s="404"/>
      <c r="D4" s="404"/>
      <c r="E4" s="404"/>
      <c r="F4" s="404"/>
      <c r="G4" s="404"/>
      <c r="H4" s="404"/>
      <c r="I4" s="404"/>
      <c r="J4" s="404"/>
      <c r="K4" s="404"/>
      <c r="L4" s="404"/>
    </row>
    <row r="5" spans="1:13" s="178" customFormat="1" ht="21.75" customHeight="1">
      <c r="J5" s="181"/>
      <c r="L5" s="174" t="s">
        <v>58</v>
      </c>
    </row>
    <row r="6" spans="1:13" s="179" customFormat="1" ht="23.25" customHeight="1">
      <c r="A6" s="441" t="s">
        <v>35</v>
      </c>
      <c r="B6" s="442" t="s">
        <v>236</v>
      </c>
      <c r="C6" s="439" t="s">
        <v>321</v>
      </c>
      <c r="D6" s="441" t="s">
        <v>157</v>
      </c>
      <c r="E6" s="441"/>
      <c r="F6" s="441"/>
      <c r="G6" s="441"/>
      <c r="H6" s="441" t="s">
        <v>192</v>
      </c>
      <c r="I6" s="441"/>
      <c r="J6" s="441"/>
      <c r="K6" s="441"/>
      <c r="L6" s="441" t="s">
        <v>298</v>
      </c>
    </row>
    <row r="7" spans="1:13" s="179" customFormat="1" ht="38.25" customHeight="1">
      <c r="A7" s="441"/>
      <c r="B7" s="442"/>
      <c r="C7" s="439"/>
      <c r="D7" s="439" t="s">
        <v>118</v>
      </c>
      <c r="E7" s="439"/>
      <c r="F7" s="439" t="s">
        <v>119</v>
      </c>
      <c r="G7" s="439" t="s">
        <v>121</v>
      </c>
      <c r="H7" s="439" t="s">
        <v>118</v>
      </c>
      <c r="I7" s="439"/>
      <c r="J7" s="439" t="s">
        <v>119</v>
      </c>
      <c r="K7" s="439" t="s">
        <v>121</v>
      </c>
      <c r="L7" s="441"/>
    </row>
    <row r="8" spans="1:13" s="179" customFormat="1" ht="68.25" customHeight="1">
      <c r="A8" s="441"/>
      <c r="B8" s="442"/>
      <c r="C8" s="439"/>
      <c r="D8" s="293" t="s">
        <v>49</v>
      </c>
      <c r="E8" s="293" t="s">
        <v>241</v>
      </c>
      <c r="F8" s="439"/>
      <c r="G8" s="439"/>
      <c r="H8" s="293" t="s">
        <v>49</v>
      </c>
      <c r="I8" s="293" t="s">
        <v>241</v>
      </c>
      <c r="J8" s="439"/>
      <c r="K8" s="439"/>
      <c r="L8" s="441"/>
    </row>
    <row r="9" spans="1:13" s="180" customFormat="1" ht="15.75" customHeight="1">
      <c r="A9" s="364" t="s">
        <v>5</v>
      </c>
      <c r="B9" s="364" t="s">
        <v>6</v>
      </c>
      <c r="C9" s="365">
        <v>1</v>
      </c>
      <c r="D9" s="365">
        <f>C9+1</f>
        <v>2</v>
      </c>
      <c r="E9" s="365">
        <f>D9+1</f>
        <v>3</v>
      </c>
      <c r="F9" s="365">
        <f>E9+1</f>
        <v>4</v>
      </c>
      <c r="G9" s="365" t="s">
        <v>237</v>
      </c>
      <c r="H9" s="365">
        <v>6</v>
      </c>
      <c r="I9" s="365">
        <f>H9+1</f>
        <v>7</v>
      </c>
      <c r="J9" s="365">
        <f>I9+1</f>
        <v>8</v>
      </c>
      <c r="K9" s="365" t="s">
        <v>238</v>
      </c>
      <c r="L9" s="364" t="s">
        <v>239</v>
      </c>
    </row>
    <row r="10" spans="1:13" s="177" customFormat="1" ht="29.25" customHeight="1">
      <c r="A10" s="362">
        <v>1</v>
      </c>
      <c r="B10" s="363" t="s">
        <v>304</v>
      </c>
      <c r="C10" s="393"/>
      <c r="D10" s="393">
        <v>125.486</v>
      </c>
      <c r="E10" s="393"/>
      <c r="F10" s="393">
        <v>25.2</v>
      </c>
      <c r="G10" s="393">
        <f>+C10+D10-F10</f>
        <v>100.286</v>
      </c>
      <c r="H10" s="393">
        <f>+D10</f>
        <v>125.486</v>
      </c>
      <c r="I10" s="393"/>
      <c r="J10" s="393">
        <v>37.799999999999997</v>
      </c>
      <c r="K10" s="393">
        <f>H10-J10</f>
        <v>87.686000000000007</v>
      </c>
      <c r="L10" s="393">
        <f>C10+H10-K10</f>
        <v>37.799999999999997</v>
      </c>
    </row>
    <row r="11" spans="1:13" s="177" customFormat="1" ht="29.25" customHeight="1">
      <c r="A11" s="362">
        <v>2</v>
      </c>
      <c r="B11" s="363" t="s">
        <v>305</v>
      </c>
      <c r="C11" s="393"/>
      <c r="D11" s="393">
        <v>71.961340000000007</v>
      </c>
      <c r="E11" s="393"/>
      <c r="F11" s="393">
        <v>1</v>
      </c>
      <c r="G11" s="393">
        <f t="shared" ref="G11:G13" si="0">+C11+D11-F11</f>
        <v>70.961340000000007</v>
      </c>
      <c r="H11" s="393">
        <f>+D11</f>
        <v>71.961340000000007</v>
      </c>
      <c r="I11" s="393"/>
      <c r="J11" s="393">
        <v>5</v>
      </c>
      <c r="K11" s="393">
        <f t="shared" ref="K11:K13" si="1">H11-J11</f>
        <v>66.961340000000007</v>
      </c>
      <c r="L11" s="393">
        <f t="shared" ref="L11:L13" si="2">C11+H11-K11</f>
        <v>5</v>
      </c>
    </row>
    <row r="12" spans="1:13" s="177" customFormat="1" ht="29.25" customHeight="1">
      <c r="A12" s="362">
        <v>3</v>
      </c>
      <c r="B12" s="363" t="s">
        <v>309</v>
      </c>
      <c r="C12" s="393"/>
      <c r="D12" s="393"/>
      <c r="E12" s="393"/>
      <c r="F12" s="393"/>
      <c r="G12" s="393">
        <f t="shared" si="0"/>
        <v>0</v>
      </c>
      <c r="H12" s="393"/>
      <c r="I12" s="393"/>
      <c r="J12" s="393"/>
      <c r="K12" s="393">
        <f t="shared" si="1"/>
        <v>0</v>
      </c>
      <c r="L12" s="393">
        <f t="shared" si="2"/>
        <v>0</v>
      </c>
      <c r="M12" s="383" t="s">
        <v>314</v>
      </c>
    </row>
    <row r="13" spans="1:13" s="389" customFormat="1" ht="29.25" customHeight="1">
      <c r="A13" s="387">
        <v>4</v>
      </c>
      <c r="B13" s="388" t="s">
        <v>310</v>
      </c>
      <c r="C13" s="393"/>
      <c r="D13" s="393">
        <v>858</v>
      </c>
      <c r="E13" s="393"/>
      <c r="F13" s="393">
        <v>858</v>
      </c>
      <c r="G13" s="393">
        <f t="shared" si="0"/>
        <v>0</v>
      </c>
      <c r="H13" s="393">
        <v>40</v>
      </c>
      <c r="I13" s="393"/>
      <c r="J13" s="393">
        <v>40</v>
      </c>
      <c r="K13" s="393">
        <f t="shared" si="1"/>
        <v>0</v>
      </c>
      <c r="L13" s="393">
        <f t="shared" si="2"/>
        <v>40</v>
      </c>
      <c r="M13" s="390"/>
    </row>
    <row r="14" spans="1:13" s="389" customFormat="1" ht="29.25" customHeight="1">
      <c r="A14" s="387">
        <v>5</v>
      </c>
      <c r="B14" s="388" t="s">
        <v>311</v>
      </c>
      <c r="C14" s="393"/>
      <c r="D14" s="393"/>
      <c r="E14" s="393"/>
      <c r="F14" s="393"/>
      <c r="G14" s="393">
        <f t="shared" ref="G14:G16" si="3">+C14+D14-F14</f>
        <v>0</v>
      </c>
      <c r="H14" s="393"/>
      <c r="I14" s="393"/>
      <c r="J14" s="393"/>
      <c r="K14" s="393">
        <f t="shared" ref="K14:K16" si="4">H14-J14</f>
        <v>0</v>
      </c>
      <c r="L14" s="393">
        <f t="shared" ref="L14:L16" si="5">C14+H14-K14</f>
        <v>0</v>
      </c>
      <c r="M14" s="390" t="s">
        <v>323</v>
      </c>
    </row>
    <row r="15" spans="1:13" s="389" customFormat="1" ht="29.25" customHeight="1">
      <c r="A15" s="387">
        <v>6</v>
      </c>
      <c r="B15" s="388" t="s">
        <v>312</v>
      </c>
      <c r="C15" s="393">
        <v>24.155000000000001</v>
      </c>
      <c r="D15" s="393">
        <v>84.74</v>
      </c>
      <c r="E15" s="393"/>
      <c r="F15" s="393">
        <f>D15</f>
        <v>84.74</v>
      </c>
      <c r="G15" s="393">
        <f t="shared" si="3"/>
        <v>24.155000000000001</v>
      </c>
      <c r="H15" s="393">
        <v>84.74</v>
      </c>
      <c r="I15" s="393"/>
      <c r="J15" s="393">
        <f>H15</f>
        <v>84.74</v>
      </c>
      <c r="K15" s="393">
        <f t="shared" si="4"/>
        <v>0</v>
      </c>
      <c r="L15" s="393">
        <f>C15+H15-K15</f>
        <v>108.895</v>
      </c>
      <c r="M15" s="390"/>
    </row>
    <row r="16" spans="1:13" s="389" customFormat="1" ht="29.25" customHeight="1">
      <c r="A16" s="387">
        <v>7</v>
      </c>
      <c r="B16" s="388" t="s">
        <v>322</v>
      </c>
      <c r="C16" s="393"/>
      <c r="D16" s="393">
        <v>468.40699999999998</v>
      </c>
      <c r="E16" s="393"/>
      <c r="F16" s="393">
        <v>358.31200000000001</v>
      </c>
      <c r="G16" s="393">
        <f t="shared" si="3"/>
        <v>110.09499999999997</v>
      </c>
      <c r="H16" s="393">
        <v>468.40699999999998</v>
      </c>
      <c r="I16" s="393"/>
      <c r="J16" s="393">
        <v>358.31200000000001</v>
      </c>
      <c r="K16" s="393">
        <f t="shared" si="4"/>
        <v>110.09499999999997</v>
      </c>
      <c r="L16" s="393">
        <f t="shared" si="5"/>
        <v>358.31200000000001</v>
      </c>
      <c r="M16" s="390"/>
    </row>
    <row r="18" spans="6:7">
      <c r="F18" s="391"/>
      <c r="G18" s="392"/>
    </row>
  </sheetData>
  <mergeCells count="15">
    <mergeCell ref="F7:F8"/>
    <mergeCell ref="G7:G8"/>
    <mergeCell ref="H7:I7"/>
    <mergeCell ref="J7:J8"/>
    <mergeCell ref="A2:L2"/>
    <mergeCell ref="A3:L3"/>
    <mergeCell ref="A4:L4"/>
    <mergeCell ref="A6:A8"/>
    <mergeCell ref="B6:B8"/>
    <mergeCell ref="C6:C8"/>
    <mergeCell ref="D6:G6"/>
    <mergeCell ref="H6:K6"/>
    <mergeCell ref="L6:L8"/>
    <mergeCell ref="K7:K8"/>
    <mergeCell ref="D7:E7"/>
  </mergeCells>
  <pageMargins left="0.27559055118110237" right="0.27559055118110237" top="0.74803149606299213" bottom="0.74803149606299213" header="0.31496062992125984" footer="0.31496062992125984"/>
  <pageSetup paperSize="9" scale="90" orientation="landscape"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6"/>
  <sheetViews>
    <sheetView view="pageBreakPreview" zoomScaleNormal="100" zoomScaleSheetLayoutView="100" workbookViewId="0">
      <selection activeCell="C11" sqref="C11"/>
    </sheetView>
  </sheetViews>
  <sheetFormatPr defaultRowHeight="15.75"/>
  <cols>
    <col min="1" max="1" width="6.77734375" style="188" customWidth="1"/>
    <col min="2" max="2" width="37.88671875" style="188" customWidth="1"/>
    <col min="3" max="3" width="14.6640625" style="188" customWidth="1"/>
    <col min="4" max="5" width="12.6640625" style="188" customWidth="1"/>
    <col min="6" max="256" width="9" style="188"/>
    <col min="257" max="257" width="3.21875" style="188" customWidth="1"/>
    <col min="258" max="258" width="49" style="188" customWidth="1"/>
    <col min="259" max="261" width="16.44140625" style="188" customWidth="1"/>
    <col min="262" max="512" width="9" style="188"/>
    <col min="513" max="513" width="3.21875" style="188" customWidth="1"/>
    <col min="514" max="514" width="49" style="188" customWidth="1"/>
    <col min="515" max="517" width="16.44140625" style="188" customWidth="1"/>
    <col min="518" max="768" width="9" style="188"/>
    <col min="769" max="769" width="3.21875" style="188" customWidth="1"/>
    <col min="770" max="770" width="49" style="188" customWidth="1"/>
    <col min="771" max="773" width="16.44140625" style="188" customWidth="1"/>
    <col min="774" max="1024" width="9" style="188"/>
    <col min="1025" max="1025" width="3.21875" style="188" customWidth="1"/>
    <col min="1026" max="1026" width="49" style="188" customWidth="1"/>
    <col min="1027" max="1029" width="16.44140625" style="188" customWidth="1"/>
    <col min="1030" max="1280" width="9" style="188"/>
    <col min="1281" max="1281" width="3.21875" style="188" customWidth="1"/>
    <col min="1282" max="1282" width="49" style="188" customWidth="1"/>
    <col min="1283" max="1285" width="16.44140625" style="188" customWidth="1"/>
    <col min="1286" max="1536" width="9" style="188"/>
    <col min="1537" max="1537" width="3.21875" style="188" customWidth="1"/>
    <col min="1538" max="1538" width="49" style="188" customWidth="1"/>
    <col min="1539" max="1541" width="16.44140625" style="188" customWidth="1"/>
    <col min="1542" max="1792" width="9" style="188"/>
    <col min="1793" max="1793" width="3.21875" style="188" customWidth="1"/>
    <col min="1794" max="1794" width="49" style="188" customWidth="1"/>
    <col min="1795" max="1797" width="16.44140625" style="188" customWidth="1"/>
    <col min="1798" max="2048" width="9" style="188"/>
    <col min="2049" max="2049" width="3.21875" style="188" customWidth="1"/>
    <col min="2050" max="2050" width="49" style="188" customWidth="1"/>
    <col min="2051" max="2053" width="16.44140625" style="188" customWidth="1"/>
    <col min="2054" max="2304" width="9" style="188"/>
    <col min="2305" max="2305" width="3.21875" style="188" customWidth="1"/>
    <col min="2306" max="2306" width="49" style="188" customWidth="1"/>
    <col min="2307" max="2309" width="16.44140625" style="188" customWidth="1"/>
    <col min="2310" max="2560" width="9" style="188"/>
    <col min="2561" max="2561" width="3.21875" style="188" customWidth="1"/>
    <col min="2562" max="2562" width="49" style="188" customWidth="1"/>
    <col min="2563" max="2565" width="16.44140625" style="188" customWidth="1"/>
    <col min="2566" max="2816" width="9" style="188"/>
    <col min="2817" max="2817" width="3.21875" style="188" customWidth="1"/>
    <col min="2818" max="2818" width="49" style="188" customWidth="1"/>
    <col min="2819" max="2821" width="16.44140625" style="188" customWidth="1"/>
    <col min="2822" max="3072" width="9" style="188"/>
    <col min="3073" max="3073" width="3.21875" style="188" customWidth="1"/>
    <col min="3074" max="3074" width="49" style="188" customWidth="1"/>
    <col min="3075" max="3077" width="16.44140625" style="188" customWidth="1"/>
    <col min="3078" max="3328" width="9" style="188"/>
    <col min="3329" max="3329" width="3.21875" style="188" customWidth="1"/>
    <col min="3330" max="3330" width="49" style="188" customWidth="1"/>
    <col min="3331" max="3333" width="16.44140625" style="188" customWidth="1"/>
    <col min="3334" max="3584" width="9" style="188"/>
    <col min="3585" max="3585" width="3.21875" style="188" customWidth="1"/>
    <col min="3586" max="3586" width="49" style="188" customWidth="1"/>
    <col min="3587" max="3589" width="16.44140625" style="188" customWidth="1"/>
    <col min="3590" max="3840" width="9" style="188"/>
    <col min="3841" max="3841" width="3.21875" style="188" customWidth="1"/>
    <col min="3842" max="3842" width="49" style="188" customWidth="1"/>
    <col min="3843" max="3845" width="16.44140625" style="188" customWidth="1"/>
    <col min="3846" max="4096" width="9" style="188"/>
    <col min="4097" max="4097" width="3.21875" style="188" customWidth="1"/>
    <col min="4098" max="4098" width="49" style="188" customWidth="1"/>
    <col min="4099" max="4101" width="16.44140625" style="188" customWidth="1"/>
    <col min="4102" max="4352" width="9" style="188"/>
    <col min="4353" max="4353" width="3.21875" style="188" customWidth="1"/>
    <col min="4354" max="4354" width="49" style="188" customWidth="1"/>
    <col min="4355" max="4357" width="16.44140625" style="188" customWidth="1"/>
    <col min="4358" max="4608" width="9" style="188"/>
    <col min="4609" max="4609" width="3.21875" style="188" customWidth="1"/>
    <col min="4610" max="4610" width="49" style="188" customWidth="1"/>
    <col min="4611" max="4613" width="16.44140625" style="188" customWidth="1"/>
    <col min="4614" max="4864" width="9" style="188"/>
    <col min="4865" max="4865" width="3.21875" style="188" customWidth="1"/>
    <col min="4866" max="4866" width="49" style="188" customWidth="1"/>
    <col min="4867" max="4869" width="16.44140625" style="188" customWidth="1"/>
    <col min="4870" max="5120" width="9" style="188"/>
    <col min="5121" max="5121" width="3.21875" style="188" customWidth="1"/>
    <col min="5122" max="5122" width="49" style="188" customWidth="1"/>
    <col min="5123" max="5125" width="16.44140625" style="188" customWidth="1"/>
    <col min="5126" max="5376" width="9" style="188"/>
    <col min="5377" max="5377" width="3.21875" style="188" customWidth="1"/>
    <col min="5378" max="5378" width="49" style="188" customWidth="1"/>
    <col min="5379" max="5381" width="16.44140625" style="188" customWidth="1"/>
    <col min="5382" max="5632" width="9" style="188"/>
    <col min="5633" max="5633" width="3.21875" style="188" customWidth="1"/>
    <col min="5634" max="5634" width="49" style="188" customWidth="1"/>
    <col min="5635" max="5637" width="16.44140625" style="188" customWidth="1"/>
    <col min="5638" max="5888" width="9" style="188"/>
    <col min="5889" max="5889" width="3.21875" style="188" customWidth="1"/>
    <col min="5890" max="5890" width="49" style="188" customWidth="1"/>
    <col min="5891" max="5893" width="16.44140625" style="188" customWidth="1"/>
    <col min="5894" max="6144" width="9" style="188"/>
    <col min="6145" max="6145" width="3.21875" style="188" customWidth="1"/>
    <col min="6146" max="6146" width="49" style="188" customWidth="1"/>
    <col min="6147" max="6149" width="16.44140625" style="188" customWidth="1"/>
    <col min="6150" max="6400" width="9" style="188"/>
    <col min="6401" max="6401" width="3.21875" style="188" customWidth="1"/>
    <col min="6402" max="6402" width="49" style="188" customWidth="1"/>
    <col min="6403" max="6405" width="16.44140625" style="188" customWidth="1"/>
    <col min="6406" max="6656" width="9" style="188"/>
    <col min="6657" max="6657" width="3.21875" style="188" customWidth="1"/>
    <col min="6658" max="6658" width="49" style="188" customWidth="1"/>
    <col min="6659" max="6661" width="16.44140625" style="188" customWidth="1"/>
    <col min="6662" max="6912" width="9" style="188"/>
    <col min="6913" max="6913" width="3.21875" style="188" customWidth="1"/>
    <col min="6914" max="6914" width="49" style="188" customWidth="1"/>
    <col min="6915" max="6917" width="16.44140625" style="188" customWidth="1"/>
    <col min="6918" max="7168" width="9" style="188"/>
    <col min="7169" max="7169" width="3.21875" style="188" customWidth="1"/>
    <col min="7170" max="7170" width="49" style="188" customWidth="1"/>
    <col min="7171" max="7173" width="16.44140625" style="188" customWidth="1"/>
    <col min="7174" max="7424" width="9" style="188"/>
    <col min="7425" max="7425" width="3.21875" style="188" customWidth="1"/>
    <col min="7426" max="7426" width="49" style="188" customWidth="1"/>
    <col min="7427" max="7429" width="16.44140625" style="188" customWidth="1"/>
    <col min="7430" max="7680" width="9" style="188"/>
    <col min="7681" max="7681" width="3.21875" style="188" customWidth="1"/>
    <col min="7682" max="7682" width="49" style="188" customWidth="1"/>
    <col min="7683" max="7685" width="16.44140625" style="188" customWidth="1"/>
    <col min="7686" max="7936" width="9" style="188"/>
    <col min="7937" max="7937" width="3.21875" style="188" customWidth="1"/>
    <col min="7938" max="7938" width="49" style="188" customWidth="1"/>
    <col min="7939" max="7941" width="16.44140625" style="188" customWidth="1"/>
    <col min="7942" max="8192" width="9" style="188"/>
    <col min="8193" max="8193" width="3.21875" style="188" customWidth="1"/>
    <col min="8194" max="8194" width="49" style="188" customWidth="1"/>
    <col min="8195" max="8197" width="16.44140625" style="188" customWidth="1"/>
    <col min="8198" max="8448" width="9" style="188"/>
    <col min="8449" max="8449" width="3.21875" style="188" customWidth="1"/>
    <col min="8450" max="8450" width="49" style="188" customWidth="1"/>
    <col min="8451" max="8453" width="16.44140625" style="188" customWidth="1"/>
    <col min="8454" max="8704" width="9" style="188"/>
    <col min="8705" max="8705" width="3.21875" style="188" customWidth="1"/>
    <col min="8706" max="8706" width="49" style="188" customWidth="1"/>
    <col min="8707" max="8709" width="16.44140625" style="188" customWidth="1"/>
    <col min="8710" max="8960" width="9" style="188"/>
    <col min="8961" max="8961" width="3.21875" style="188" customWidth="1"/>
    <col min="8962" max="8962" width="49" style="188" customWidth="1"/>
    <col min="8963" max="8965" width="16.44140625" style="188" customWidth="1"/>
    <col min="8966" max="9216" width="9" style="188"/>
    <col min="9217" max="9217" width="3.21875" style="188" customWidth="1"/>
    <col min="9218" max="9218" width="49" style="188" customWidth="1"/>
    <col min="9219" max="9221" width="16.44140625" style="188" customWidth="1"/>
    <col min="9222" max="9472" width="9" style="188"/>
    <col min="9473" max="9473" width="3.21875" style="188" customWidth="1"/>
    <col min="9474" max="9474" width="49" style="188" customWidth="1"/>
    <col min="9475" max="9477" width="16.44140625" style="188" customWidth="1"/>
    <col min="9478" max="9728" width="9" style="188"/>
    <col min="9729" max="9729" width="3.21875" style="188" customWidth="1"/>
    <col min="9730" max="9730" width="49" style="188" customWidth="1"/>
    <col min="9731" max="9733" width="16.44140625" style="188" customWidth="1"/>
    <col min="9734" max="9984" width="9" style="188"/>
    <col min="9985" max="9985" width="3.21875" style="188" customWidth="1"/>
    <col min="9986" max="9986" width="49" style="188" customWidth="1"/>
    <col min="9987" max="9989" width="16.44140625" style="188" customWidth="1"/>
    <col min="9990" max="10240" width="9" style="188"/>
    <col min="10241" max="10241" width="3.21875" style="188" customWidth="1"/>
    <col min="10242" max="10242" width="49" style="188" customWidth="1"/>
    <col min="10243" max="10245" width="16.44140625" style="188" customWidth="1"/>
    <col min="10246" max="10496" width="9" style="188"/>
    <col min="10497" max="10497" width="3.21875" style="188" customWidth="1"/>
    <col min="10498" max="10498" width="49" style="188" customWidth="1"/>
    <col min="10499" max="10501" width="16.44140625" style="188" customWidth="1"/>
    <col min="10502" max="10752" width="9" style="188"/>
    <col min="10753" max="10753" width="3.21875" style="188" customWidth="1"/>
    <col min="10754" max="10754" width="49" style="188" customWidth="1"/>
    <col min="10755" max="10757" width="16.44140625" style="188" customWidth="1"/>
    <col min="10758" max="11008" width="9" style="188"/>
    <col min="11009" max="11009" width="3.21875" style="188" customWidth="1"/>
    <col min="11010" max="11010" width="49" style="188" customWidth="1"/>
    <col min="11011" max="11013" width="16.44140625" style="188" customWidth="1"/>
    <col min="11014" max="11264" width="9" style="188"/>
    <col min="11265" max="11265" width="3.21875" style="188" customWidth="1"/>
    <col min="11266" max="11266" width="49" style="188" customWidth="1"/>
    <col min="11267" max="11269" width="16.44140625" style="188" customWidth="1"/>
    <col min="11270" max="11520" width="9" style="188"/>
    <col min="11521" max="11521" width="3.21875" style="188" customWidth="1"/>
    <col min="11522" max="11522" width="49" style="188" customWidth="1"/>
    <col min="11523" max="11525" width="16.44140625" style="188" customWidth="1"/>
    <col min="11526" max="11776" width="9" style="188"/>
    <col min="11777" max="11777" width="3.21875" style="188" customWidth="1"/>
    <col min="11778" max="11778" width="49" style="188" customWidth="1"/>
    <col min="11779" max="11781" width="16.44140625" style="188" customWidth="1"/>
    <col min="11782" max="12032" width="9" style="188"/>
    <col min="12033" max="12033" width="3.21875" style="188" customWidth="1"/>
    <col min="12034" max="12034" width="49" style="188" customWidth="1"/>
    <col min="12035" max="12037" width="16.44140625" style="188" customWidth="1"/>
    <col min="12038" max="12288" width="9" style="188"/>
    <col min="12289" max="12289" width="3.21875" style="188" customWidth="1"/>
    <col min="12290" max="12290" width="49" style="188" customWidth="1"/>
    <col min="12291" max="12293" width="16.44140625" style="188" customWidth="1"/>
    <col min="12294" max="12544" width="9" style="188"/>
    <col min="12545" max="12545" width="3.21875" style="188" customWidth="1"/>
    <col min="12546" max="12546" width="49" style="188" customWidth="1"/>
    <col min="12547" max="12549" width="16.44140625" style="188" customWidth="1"/>
    <col min="12550" max="12800" width="9" style="188"/>
    <col min="12801" max="12801" width="3.21875" style="188" customWidth="1"/>
    <col min="12802" max="12802" width="49" style="188" customWidth="1"/>
    <col min="12803" max="12805" width="16.44140625" style="188" customWidth="1"/>
    <col min="12806" max="13056" width="9" style="188"/>
    <col min="13057" max="13057" width="3.21875" style="188" customWidth="1"/>
    <col min="13058" max="13058" width="49" style="188" customWidth="1"/>
    <col min="13059" max="13061" width="16.44140625" style="188" customWidth="1"/>
    <col min="13062" max="13312" width="9" style="188"/>
    <col min="13313" max="13313" width="3.21875" style="188" customWidth="1"/>
    <col min="13314" max="13314" width="49" style="188" customWidth="1"/>
    <col min="13315" max="13317" width="16.44140625" style="188" customWidth="1"/>
    <col min="13318" max="13568" width="9" style="188"/>
    <col min="13569" max="13569" width="3.21875" style="188" customWidth="1"/>
    <col min="13570" max="13570" width="49" style="188" customWidth="1"/>
    <col min="13571" max="13573" width="16.44140625" style="188" customWidth="1"/>
    <col min="13574" max="13824" width="9" style="188"/>
    <col min="13825" max="13825" width="3.21875" style="188" customWidth="1"/>
    <col min="13826" max="13826" width="49" style="188" customWidth="1"/>
    <col min="13827" max="13829" width="16.44140625" style="188" customWidth="1"/>
    <col min="13830" max="14080" width="9" style="188"/>
    <col min="14081" max="14081" width="3.21875" style="188" customWidth="1"/>
    <col min="14082" max="14082" width="49" style="188" customWidth="1"/>
    <col min="14083" max="14085" width="16.44140625" style="188" customWidth="1"/>
    <col min="14086" max="14336" width="9" style="188"/>
    <col min="14337" max="14337" width="3.21875" style="188" customWidth="1"/>
    <col min="14338" max="14338" width="49" style="188" customWidth="1"/>
    <col min="14339" max="14341" width="16.44140625" style="188" customWidth="1"/>
    <col min="14342" max="14592" width="9" style="188"/>
    <col min="14593" max="14593" width="3.21875" style="188" customWidth="1"/>
    <col min="14594" max="14594" width="49" style="188" customWidth="1"/>
    <col min="14595" max="14597" width="16.44140625" style="188" customWidth="1"/>
    <col min="14598" max="14848" width="9" style="188"/>
    <col min="14849" max="14849" width="3.21875" style="188" customWidth="1"/>
    <col min="14850" max="14850" width="49" style="188" customWidth="1"/>
    <col min="14851" max="14853" width="16.44140625" style="188" customWidth="1"/>
    <col min="14854" max="15104" width="9" style="188"/>
    <col min="15105" max="15105" width="3.21875" style="188" customWidth="1"/>
    <col min="15106" max="15106" width="49" style="188" customWidth="1"/>
    <col min="15107" max="15109" width="16.44140625" style="188" customWidth="1"/>
    <col min="15110" max="15360" width="9" style="188"/>
    <col min="15361" max="15361" width="3.21875" style="188" customWidth="1"/>
    <col min="15362" max="15362" width="49" style="188" customWidth="1"/>
    <col min="15363" max="15365" width="16.44140625" style="188" customWidth="1"/>
    <col min="15366" max="15616" width="9" style="188"/>
    <col min="15617" max="15617" width="3.21875" style="188" customWidth="1"/>
    <col min="15618" max="15618" width="49" style="188" customWidth="1"/>
    <col min="15619" max="15621" width="16.44140625" style="188" customWidth="1"/>
    <col min="15622" max="15872" width="9" style="188"/>
    <col min="15873" max="15873" width="3.21875" style="188" customWidth="1"/>
    <col min="15874" max="15874" width="49" style="188" customWidth="1"/>
    <col min="15875" max="15877" width="16.44140625" style="188" customWidth="1"/>
    <col min="15878" max="16128" width="9" style="188"/>
    <col min="16129" max="16129" width="3.21875" style="188" customWidth="1"/>
    <col min="16130" max="16130" width="49" style="188" customWidth="1"/>
    <col min="16131" max="16133" width="16.44140625" style="188" customWidth="1"/>
    <col min="16134" max="16384" width="9" style="188"/>
  </cols>
  <sheetData>
    <row r="1" spans="1:12" s="184" customFormat="1" ht="27.75" customHeight="1">
      <c r="A1" s="182"/>
      <c r="B1" s="183"/>
      <c r="D1" s="185"/>
      <c r="E1" s="112" t="s">
        <v>255</v>
      </c>
    </row>
    <row r="2" spans="1:12" ht="18.75" customHeight="1">
      <c r="A2" s="445" t="s">
        <v>256</v>
      </c>
      <c r="B2" s="445"/>
      <c r="C2" s="445"/>
      <c r="D2" s="445"/>
      <c r="E2" s="445"/>
    </row>
    <row r="3" spans="1:12" ht="18.75" customHeight="1">
      <c r="A3" s="445" t="s">
        <v>243</v>
      </c>
      <c r="B3" s="445"/>
      <c r="C3" s="445"/>
      <c r="D3" s="445"/>
      <c r="E3" s="445"/>
    </row>
    <row r="4" spans="1:12" ht="18.75" customHeight="1">
      <c r="A4" s="446" t="str">
        <f>'28-quỹ'!A4:L4</f>
        <v>(Kèm theo Nghị quyết số         /NQ-HĐND ngày       tháng 12 năm 2025 của HĐND xã Tuần Giáo)</v>
      </c>
      <c r="B4" s="446"/>
      <c r="C4" s="446"/>
      <c r="D4" s="446"/>
      <c r="E4" s="446"/>
      <c r="F4" s="128"/>
      <c r="G4" s="128"/>
      <c r="H4" s="128"/>
      <c r="I4" s="128"/>
      <c r="J4" s="128"/>
      <c r="K4" s="128"/>
      <c r="L4" s="128"/>
    </row>
    <row r="5" spans="1:12" s="205" customFormat="1" ht="26.25" customHeight="1">
      <c r="D5" s="231"/>
      <c r="E5" s="378" t="s">
        <v>58</v>
      </c>
    </row>
    <row r="6" spans="1:12" s="226" customFormat="1" ht="78" customHeight="1">
      <c r="A6" s="229" t="s">
        <v>35</v>
      </c>
      <c r="B6" s="229" t="s">
        <v>2</v>
      </c>
      <c r="C6" s="232" t="s">
        <v>319</v>
      </c>
      <c r="D6" s="229" t="s">
        <v>192</v>
      </c>
      <c r="E6" s="232" t="s">
        <v>62</v>
      </c>
    </row>
    <row r="7" spans="1:12" s="228" customFormat="1" ht="17.25" customHeight="1">
      <c r="A7" s="229" t="s">
        <v>5</v>
      </c>
      <c r="B7" s="229" t="s">
        <v>6</v>
      </c>
      <c r="C7" s="229">
        <v>1</v>
      </c>
      <c r="D7" s="229">
        <v>2</v>
      </c>
      <c r="E7" s="233" t="s">
        <v>129</v>
      </c>
      <c r="F7" s="227"/>
    </row>
    <row r="8" spans="1:12" s="184" customFormat="1" ht="30" customHeight="1">
      <c r="A8" s="357"/>
      <c r="B8" s="358" t="s">
        <v>22</v>
      </c>
      <c r="C8" s="384">
        <f>+C9+C11+C13</f>
        <v>208.6</v>
      </c>
      <c r="D8" s="384">
        <f>+D9+D11+D13</f>
        <v>208.6</v>
      </c>
      <c r="E8" s="386">
        <f>D8/C8*100</f>
        <v>100</v>
      </c>
    </row>
    <row r="9" spans="1:12" ht="30" customHeight="1">
      <c r="A9" s="359">
        <v>1</v>
      </c>
      <c r="B9" s="360" t="s">
        <v>315</v>
      </c>
      <c r="C9" s="361">
        <f>C10</f>
        <v>10</v>
      </c>
      <c r="D9" s="361">
        <f>D10</f>
        <v>10</v>
      </c>
      <c r="E9" s="385">
        <f t="shared" ref="E9:E14" si="0">D9/C9*100</f>
        <v>100</v>
      </c>
      <c r="F9" s="188" t="s">
        <v>303</v>
      </c>
      <c r="I9" s="188" t="s">
        <v>307</v>
      </c>
      <c r="J9" s="188" t="s">
        <v>308</v>
      </c>
    </row>
    <row r="10" spans="1:12" ht="30" customHeight="1">
      <c r="A10" s="359"/>
      <c r="B10" s="360" t="s">
        <v>316</v>
      </c>
      <c r="C10" s="361">
        <v>10</v>
      </c>
      <c r="D10" s="361">
        <v>10</v>
      </c>
      <c r="E10" s="385">
        <f t="shared" si="0"/>
        <v>100</v>
      </c>
    </row>
    <row r="11" spans="1:12" s="230" customFormat="1" ht="30" customHeight="1">
      <c r="A11" s="359">
        <v>2</v>
      </c>
      <c r="B11" s="360" t="s">
        <v>317</v>
      </c>
      <c r="C11" s="361">
        <f>C12</f>
        <v>48.6</v>
      </c>
      <c r="D11" s="361">
        <f>D12</f>
        <v>48.6</v>
      </c>
      <c r="E11" s="385">
        <f t="shared" si="0"/>
        <v>100</v>
      </c>
      <c r="F11" s="188" t="s">
        <v>302</v>
      </c>
      <c r="I11" s="230">
        <v>48</v>
      </c>
      <c r="J11" s="230">
        <v>48</v>
      </c>
    </row>
    <row r="12" spans="1:12" s="230" customFormat="1" ht="30" customHeight="1">
      <c r="A12" s="359"/>
      <c r="B12" s="360" t="s">
        <v>316</v>
      </c>
      <c r="C12" s="361">
        <v>48.6</v>
      </c>
      <c r="D12" s="361">
        <v>48.6</v>
      </c>
      <c r="E12" s="385">
        <f t="shared" si="0"/>
        <v>100</v>
      </c>
      <c r="F12" s="188"/>
    </row>
    <row r="13" spans="1:12" s="230" customFormat="1" ht="30" customHeight="1">
      <c r="A13" s="359">
        <v>3</v>
      </c>
      <c r="B13" s="360" t="s">
        <v>299</v>
      </c>
      <c r="C13" s="361">
        <f>C14</f>
        <v>150</v>
      </c>
      <c r="D13" s="361">
        <f>D14</f>
        <v>150</v>
      </c>
      <c r="E13" s="385">
        <f t="shared" si="0"/>
        <v>100</v>
      </c>
      <c r="F13" s="188" t="s">
        <v>301</v>
      </c>
    </row>
    <row r="14" spans="1:12" s="230" customFormat="1" ht="30" customHeight="1">
      <c r="A14" s="359"/>
      <c r="B14" s="360" t="s">
        <v>318</v>
      </c>
      <c r="C14" s="361">
        <v>150</v>
      </c>
      <c r="D14" s="361">
        <v>150</v>
      </c>
      <c r="E14" s="385">
        <f t="shared" si="0"/>
        <v>100</v>
      </c>
      <c r="F14" s="188"/>
    </row>
    <row r="15" spans="1:12" s="205" customFormat="1" ht="12.75"/>
    <row r="16" spans="1:12" s="205" customFormat="1" ht="12.75"/>
    <row r="17" spans="1:5" s="205" customFormat="1" ht="12.75"/>
    <row r="18" spans="1:5" s="205" customFormat="1" ht="12.75"/>
    <row r="19" spans="1:5" s="205" customFormat="1" ht="12.75"/>
    <row r="20" spans="1:5" s="205" customFormat="1" ht="12.75"/>
    <row r="21" spans="1:5" s="205" customFormat="1" ht="12.75"/>
    <row r="22" spans="1:5" s="205" customFormat="1" ht="12.75"/>
    <row r="23" spans="1:5" s="205" customFormat="1" ht="12.75"/>
    <row r="24" spans="1:5" s="205" customFormat="1" ht="12.75"/>
    <row r="25" spans="1:5" s="205" customFormat="1" ht="12.75"/>
    <row r="26" spans="1:5" s="205" customFormat="1" ht="12.75"/>
    <row r="27" spans="1:5" s="205" customFormat="1" ht="12.75"/>
    <row r="29" spans="1:5" ht="18.75" hidden="1">
      <c r="A29" s="182"/>
      <c r="B29" s="183"/>
      <c r="C29" s="184"/>
      <c r="D29" s="185"/>
      <c r="E29" s="186" t="s">
        <v>244</v>
      </c>
    </row>
    <row r="30" spans="1:5" hidden="1">
      <c r="A30" s="182"/>
      <c r="B30" s="183"/>
      <c r="C30" s="184"/>
      <c r="D30" s="184"/>
      <c r="E30" s="187"/>
    </row>
    <row r="31" spans="1:5" ht="18.75" hidden="1">
      <c r="A31" s="443" t="s">
        <v>245</v>
      </c>
      <c r="B31" s="443"/>
      <c r="C31" s="443"/>
      <c r="D31" s="443"/>
      <c r="E31" s="443"/>
    </row>
    <row r="32" spans="1:5" ht="18.75" hidden="1">
      <c r="A32" s="443" t="s">
        <v>246</v>
      </c>
      <c r="B32" s="443"/>
      <c r="C32" s="443"/>
      <c r="D32" s="443"/>
      <c r="E32" s="443"/>
    </row>
    <row r="33" spans="1:5" ht="18.75" hidden="1">
      <c r="A33" s="403" t="s">
        <v>188</v>
      </c>
      <c r="B33" s="403"/>
      <c r="C33" s="403"/>
      <c r="D33" s="403"/>
      <c r="E33" s="403"/>
    </row>
    <row r="34" spans="1:5" ht="18.75" hidden="1">
      <c r="A34" s="127"/>
      <c r="B34" s="127"/>
      <c r="C34" s="127"/>
      <c r="D34" s="127"/>
      <c r="E34" s="127"/>
    </row>
    <row r="35" spans="1:5" ht="19.5" hidden="1" thickBot="1">
      <c r="D35" s="189"/>
      <c r="E35" s="190" t="s">
        <v>58</v>
      </c>
    </row>
    <row r="36" spans="1:5" ht="56.25" hidden="1">
      <c r="A36" s="191" t="s">
        <v>35</v>
      </c>
      <c r="B36" s="192" t="s">
        <v>2</v>
      </c>
      <c r="C36" s="193" t="s">
        <v>247</v>
      </c>
      <c r="D36" s="194" t="s">
        <v>248</v>
      </c>
      <c r="E36" s="195" t="s">
        <v>62</v>
      </c>
    </row>
    <row r="37" spans="1:5" hidden="1">
      <c r="A37" s="196"/>
      <c r="B37" s="197"/>
      <c r="C37" s="444" t="s">
        <v>22</v>
      </c>
      <c r="D37" s="444" t="s">
        <v>22</v>
      </c>
      <c r="E37" s="198"/>
    </row>
    <row r="38" spans="1:5" hidden="1">
      <c r="A38" s="199"/>
      <c r="B38" s="200"/>
      <c r="C38" s="444"/>
      <c r="D38" s="444"/>
      <c r="E38" s="201"/>
    </row>
    <row r="39" spans="1:5" hidden="1">
      <c r="A39" s="202" t="s">
        <v>5</v>
      </c>
      <c r="B39" s="203" t="s">
        <v>6</v>
      </c>
      <c r="C39" s="203">
        <v>1</v>
      </c>
      <c r="D39" s="203">
        <v>2</v>
      </c>
      <c r="E39" s="204" t="s">
        <v>129</v>
      </c>
    </row>
    <row r="40" spans="1:5" ht="18.75" hidden="1">
      <c r="A40" s="207"/>
      <c r="B40" s="208" t="s">
        <v>22</v>
      </c>
      <c r="C40" s="209"/>
      <c r="D40" s="209"/>
      <c r="E40" s="210"/>
    </row>
    <row r="41" spans="1:5" ht="18.75" hidden="1">
      <c r="A41" s="211"/>
      <c r="B41" s="212" t="s">
        <v>210</v>
      </c>
      <c r="C41" s="213"/>
      <c r="D41" s="213"/>
      <c r="E41" s="214"/>
    </row>
    <row r="42" spans="1:5" ht="18.75" hidden="1">
      <c r="A42" s="211"/>
      <c r="B42" s="215" t="s">
        <v>249</v>
      </c>
      <c r="C42" s="213"/>
      <c r="D42" s="213"/>
      <c r="E42" s="214"/>
    </row>
    <row r="43" spans="1:5" ht="18.75" hidden="1">
      <c r="A43" s="211"/>
      <c r="B43" s="215" t="s">
        <v>250</v>
      </c>
      <c r="C43" s="213"/>
      <c r="D43" s="213"/>
      <c r="E43" s="214"/>
    </row>
    <row r="44" spans="1:5" ht="18.75" hidden="1">
      <c r="A44" s="211"/>
      <c r="B44" s="215" t="s">
        <v>251</v>
      </c>
      <c r="C44" s="213"/>
      <c r="D44" s="213"/>
      <c r="E44" s="214"/>
    </row>
    <row r="45" spans="1:5" ht="18.75" hidden="1">
      <c r="A45" s="216">
        <v>1</v>
      </c>
      <c r="B45" s="217" t="s">
        <v>252</v>
      </c>
      <c r="C45" s="218"/>
      <c r="D45" s="218"/>
      <c r="E45" s="219"/>
    </row>
    <row r="46" spans="1:5" ht="18.75" hidden="1">
      <c r="A46" s="211"/>
      <c r="B46" s="212" t="s">
        <v>210</v>
      </c>
      <c r="C46" s="213"/>
      <c r="D46" s="213"/>
      <c r="E46" s="214"/>
    </row>
    <row r="47" spans="1:5" ht="18.75" hidden="1">
      <c r="A47" s="211"/>
      <c r="B47" s="215" t="s">
        <v>249</v>
      </c>
      <c r="C47" s="213"/>
      <c r="D47" s="213"/>
      <c r="E47" s="214"/>
    </row>
    <row r="48" spans="1:5" ht="18.75" hidden="1">
      <c r="A48" s="211"/>
      <c r="B48" s="215" t="s">
        <v>250</v>
      </c>
      <c r="C48" s="213"/>
      <c r="D48" s="213"/>
      <c r="E48" s="214"/>
    </row>
    <row r="49" spans="1:5" ht="18.75" hidden="1">
      <c r="A49" s="211"/>
      <c r="B49" s="215" t="s">
        <v>251</v>
      </c>
      <c r="C49" s="213"/>
      <c r="D49" s="213"/>
      <c r="E49" s="214"/>
    </row>
    <row r="50" spans="1:5" ht="18.75" hidden="1">
      <c r="A50" s="216">
        <v>2</v>
      </c>
      <c r="B50" s="217" t="s">
        <v>253</v>
      </c>
      <c r="C50" s="220"/>
      <c r="D50" s="220"/>
      <c r="E50" s="221"/>
    </row>
    <row r="51" spans="1:5" ht="18.75" hidden="1">
      <c r="A51" s="211"/>
      <c r="B51" s="212" t="s">
        <v>210</v>
      </c>
      <c r="C51" s="220"/>
      <c r="D51" s="220"/>
      <c r="E51" s="221"/>
    </row>
    <row r="52" spans="1:5" ht="18.75" hidden="1">
      <c r="A52" s="211"/>
      <c r="B52" s="215" t="s">
        <v>249</v>
      </c>
      <c r="C52" s="220"/>
      <c r="D52" s="220"/>
      <c r="E52" s="221"/>
    </row>
    <row r="53" spans="1:5" ht="18.75" hidden="1">
      <c r="A53" s="211"/>
      <c r="B53" s="215" t="s">
        <v>250</v>
      </c>
      <c r="C53" s="220"/>
      <c r="D53" s="220"/>
      <c r="E53" s="221"/>
    </row>
    <row r="54" spans="1:5" ht="18.75" hidden="1">
      <c r="A54" s="211"/>
      <c r="B54" s="215" t="s">
        <v>251</v>
      </c>
      <c r="C54" s="213"/>
      <c r="D54" s="213"/>
      <c r="E54" s="214"/>
    </row>
    <row r="55" spans="1:5" ht="18.75" hidden="1">
      <c r="A55" s="216">
        <v>3</v>
      </c>
      <c r="B55" s="217" t="s">
        <v>254</v>
      </c>
      <c r="C55" s="220"/>
      <c r="D55" s="220"/>
      <c r="E55" s="221"/>
    </row>
    <row r="56" spans="1:5" ht="18.75" hidden="1">
      <c r="A56" s="211"/>
      <c r="B56" s="212" t="s">
        <v>210</v>
      </c>
      <c r="C56" s="220"/>
      <c r="D56" s="220"/>
      <c r="E56" s="221"/>
    </row>
    <row r="57" spans="1:5" ht="18.75" hidden="1">
      <c r="A57" s="211"/>
      <c r="B57" s="215" t="s">
        <v>249</v>
      </c>
      <c r="C57" s="220"/>
      <c r="D57" s="220"/>
      <c r="E57" s="221"/>
    </row>
    <row r="58" spans="1:5" ht="18.75" hidden="1">
      <c r="A58" s="211"/>
      <c r="B58" s="215" t="s">
        <v>250</v>
      </c>
      <c r="C58" s="220"/>
      <c r="D58" s="220"/>
      <c r="E58" s="221"/>
    </row>
    <row r="59" spans="1:5" ht="18.75" hidden="1">
      <c r="A59" s="211"/>
      <c r="B59" s="215" t="s">
        <v>251</v>
      </c>
      <c r="C59" s="213"/>
      <c r="D59" s="213"/>
      <c r="E59" s="214"/>
    </row>
    <row r="60" spans="1:5" ht="19.5" hidden="1" thickBot="1">
      <c r="A60" s="222"/>
      <c r="B60" s="223"/>
      <c r="C60" s="224"/>
      <c r="D60" s="224"/>
      <c r="E60" s="225"/>
    </row>
    <row r="61" spans="1:5" hidden="1"/>
    <row r="62" spans="1:5" hidden="1">
      <c r="A62" s="206"/>
      <c r="B62" s="206"/>
      <c r="C62" s="206"/>
      <c r="D62" s="206"/>
      <c r="E62" s="206"/>
    </row>
    <row r="63" spans="1:5" hidden="1"/>
    <row r="64" spans="1: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sheetData>
  <mergeCells count="8">
    <mergeCell ref="A32:E32"/>
    <mergeCell ref="A33:E33"/>
    <mergeCell ref="C37:C38"/>
    <mergeCell ref="D37:D38"/>
    <mergeCell ref="A2:E2"/>
    <mergeCell ref="A3:E3"/>
    <mergeCell ref="A4:E4"/>
    <mergeCell ref="A31:E31"/>
  </mergeCells>
  <pageMargins left="0.7" right="0.43"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E32"/>
  <sheetViews>
    <sheetView topLeftCell="A16" zoomScaleNormal="100" zoomScaleSheetLayoutView="100" workbookViewId="0">
      <selection activeCell="B13" sqref="B13"/>
    </sheetView>
  </sheetViews>
  <sheetFormatPr defaultColWidth="9" defaultRowHeight="15.75"/>
  <cols>
    <col min="1" max="1" width="6.44140625" style="15" customWidth="1"/>
    <col min="2" max="2" width="65.21875" style="15" customWidth="1"/>
    <col min="3" max="3" width="12.44140625" style="90" customWidth="1"/>
    <col min="4" max="4" width="13" style="15" customWidth="1"/>
    <col min="5" max="5" width="10.77734375" style="15" customWidth="1"/>
    <col min="6" max="16384" width="9" style="15"/>
  </cols>
  <sheetData>
    <row r="1" spans="1:5" ht="21" customHeight="1">
      <c r="A1" s="21"/>
      <c r="B1" s="417" t="s">
        <v>102</v>
      </c>
      <c r="C1" s="417"/>
    </row>
    <row r="2" spans="1:5" ht="21" customHeight="1">
      <c r="A2" s="447" t="s">
        <v>257</v>
      </c>
      <c r="B2" s="447"/>
      <c r="C2" s="447"/>
    </row>
    <row r="3" spans="1:5" ht="21" customHeight="1">
      <c r="A3" s="448" t="str">
        <f>'15'!A3</f>
        <v>(Kèm theo Nghị quyết số         /NQ-HĐND ngày       tháng 12 năm 2025 của HĐND xã Tuần Giáo)</v>
      </c>
      <c r="B3" s="448"/>
      <c r="C3" s="448"/>
    </row>
    <row r="4" spans="1:5" ht="23.25" customHeight="1">
      <c r="A4" s="22"/>
      <c r="B4" s="22"/>
      <c r="C4" s="379" t="s">
        <v>58</v>
      </c>
    </row>
    <row r="5" spans="1:5" ht="9.75" customHeight="1">
      <c r="A5" s="424" t="s">
        <v>35</v>
      </c>
      <c r="B5" s="424" t="s">
        <v>2</v>
      </c>
      <c r="C5" s="426" t="s">
        <v>3</v>
      </c>
    </row>
    <row r="6" spans="1:5" ht="9.75" customHeight="1">
      <c r="A6" s="424"/>
      <c r="B6" s="424"/>
      <c r="C6" s="426"/>
    </row>
    <row r="7" spans="1:5" ht="9.75" customHeight="1">
      <c r="A7" s="424"/>
      <c r="B7" s="424"/>
      <c r="C7" s="426"/>
    </row>
    <row r="8" spans="1:5" s="18" customFormat="1" ht="17.25" customHeight="1">
      <c r="A8" s="164" t="s">
        <v>5</v>
      </c>
      <c r="B8" s="164" t="s">
        <v>6</v>
      </c>
      <c r="C8" s="164">
        <v>1</v>
      </c>
    </row>
    <row r="9" spans="1:5" ht="21" customHeight="1">
      <c r="A9" s="346"/>
      <c r="B9" s="347" t="s">
        <v>64</v>
      </c>
      <c r="C9" s="238">
        <f>+C10+C29</f>
        <v>215659</v>
      </c>
      <c r="D9" s="234"/>
      <c r="E9" s="235"/>
    </row>
    <row r="10" spans="1:5" ht="21" customHeight="1">
      <c r="A10" s="346" t="s">
        <v>5</v>
      </c>
      <c r="B10" s="347" t="s">
        <v>69</v>
      </c>
      <c r="C10" s="238">
        <f>+C11+C14+C28</f>
        <v>214362</v>
      </c>
    </row>
    <row r="11" spans="1:5" ht="21" customHeight="1">
      <c r="A11" s="346" t="s">
        <v>15</v>
      </c>
      <c r="B11" s="347" t="s">
        <v>19</v>
      </c>
      <c r="C11" s="315">
        <f>+C12+C13</f>
        <v>4760</v>
      </c>
    </row>
    <row r="12" spans="1:5" s="236" customFormat="1" ht="21" customHeight="1">
      <c r="A12" s="348" t="s">
        <v>12</v>
      </c>
      <c r="B12" s="349" t="s">
        <v>183</v>
      </c>
      <c r="C12" s="152">
        <v>4760</v>
      </c>
    </row>
    <row r="13" spans="1:5" ht="21" customHeight="1">
      <c r="A13" s="348" t="s">
        <v>12</v>
      </c>
      <c r="B13" s="349" t="s">
        <v>208</v>
      </c>
      <c r="C13" s="152"/>
    </row>
    <row r="14" spans="1:5" s="300" customFormat="1" ht="21" customHeight="1">
      <c r="A14" s="350" t="s">
        <v>16</v>
      </c>
      <c r="B14" s="351" t="s">
        <v>20</v>
      </c>
      <c r="C14" s="315">
        <f>SUM(C15:C27)</f>
        <v>205314</v>
      </c>
    </row>
    <row r="15" spans="1:5" s="236" customFormat="1" ht="21" customHeight="1">
      <c r="A15" s="348" t="s">
        <v>12</v>
      </c>
      <c r="B15" s="352" t="s">
        <v>137</v>
      </c>
      <c r="C15" s="354">
        <v>136710</v>
      </c>
    </row>
    <row r="16" spans="1:5" ht="21" customHeight="1">
      <c r="A16" s="348" t="s">
        <v>12</v>
      </c>
      <c r="B16" s="352" t="s">
        <v>220</v>
      </c>
      <c r="C16" s="239">
        <v>2035</v>
      </c>
    </row>
    <row r="17" spans="1:3" ht="21" customHeight="1">
      <c r="A17" s="348" t="s">
        <v>12</v>
      </c>
      <c r="B17" s="353" t="s">
        <v>71</v>
      </c>
      <c r="C17" s="239">
        <v>3033</v>
      </c>
    </row>
    <row r="18" spans="1:3" ht="21" customHeight="1">
      <c r="A18" s="348" t="s">
        <v>12</v>
      </c>
      <c r="B18" s="353" t="s">
        <v>72</v>
      </c>
      <c r="C18" s="152">
        <v>1614</v>
      </c>
    </row>
    <row r="19" spans="1:3" ht="21" customHeight="1">
      <c r="A19" s="348" t="s">
        <v>12</v>
      </c>
      <c r="B19" s="353" t="s">
        <v>73</v>
      </c>
      <c r="C19" s="239">
        <v>0</v>
      </c>
    </row>
    <row r="20" spans="1:3" ht="21" customHeight="1">
      <c r="A20" s="348" t="s">
        <v>12</v>
      </c>
      <c r="B20" s="353" t="s">
        <v>74</v>
      </c>
      <c r="C20" s="239">
        <v>1615</v>
      </c>
    </row>
    <row r="21" spans="1:3" ht="21" customHeight="1">
      <c r="A21" s="348" t="s">
        <v>12</v>
      </c>
      <c r="B21" s="353" t="s">
        <v>75</v>
      </c>
      <c r="C21" s="239">
        <v>91</v>
      </c>
    </row>
    <row r="22" spans="1:3" ht="21" customHeight="1">
      <c r="A22" s="348" t="s">
        <v>12</v>
      </c>
      <c r="B22" s="353" t="s">
        <v>76</v>
      </c>
      <c r="C22" s="239">
        <v>499</v>
      </c>
    </row>
    <row r="23" spans="1:3" ht="21" customHeight="1">
      <c r="A23" s="348" t="s">
        <v>12</v>
      </c>
      <c r="B23" s="353" t="s">
        <v>77</v>
      </c>
      <c r="C23" s="239">
        <v>5945</v>
      </c>
    </row>
    <row r="24" spans="1:3" ht="21" customHeight="1">
      <c r="A24" s="348" t="s">
        <v>12</v>
      </c>
      <c r="B24" s="353" t="s">
        <v>78</v>
      </c>
      <c r="C24" s="239">
        <v>5860</v>
      </c>
    </row>
    <row r="25" spans="1:3" ht="21" customHeight="1">
      <c r="A25" s="348" t="s">
        <v>12</v>
      </c>
      <c r="B25" s="353" t="s">
        <v>79</v>
      </c>
      <c r="C25" s="239">
        <f>26331-101</f>
        <v>26230</v>
      </c>
    </row>
    <row r="26" spans="1:3" ht="21" customHeight="1">
      <c r="A26" s="348" t="s">
        <v>12</v>
      </c>
      <c r="B26" s="353" t="s">
        <v>80</v>
      </c>
      <c r="C26" s="239">
        <v>19850</v>
      </c>
    </row>
    <row r="27" spans="1:3" ht="21" customHeight="1">
      <c r="A27" s="348" t="s">
        <v>12</v>
      </c>
      <c r="B27" s="353" t="s">
        <v>182</v>
      </c>
      <c r="C27" s="239">
        <f>1731+101</f>
        <v>1832</v>
      </c>
    </row>
    <row r="28" spans="1:3" s="300" customFormat="1" ht="21" customHeight="1">
      <c r="A28" s="350" t="s">
        <v>17</v>
      </c>
      <c r="B28" s="351" t="s">
        <v>21</v>
      </c>
      <c r="C28" s="238">
        <v>4288</v>
      </c>
    </row>
    <row r="29" spans="1:3" s="300" customFormat="1" ht="21" customHeight="1">
      <c r="A29" s="350" t="s">
        <v>6</v>
      </c>
      <c r="B29" s="351" t="s">
        <v>70</v>
      </c>
      <c r="C29" s="238">
        <f>+C30+C31</f>
        <v>1297</v>
      </c>
    </row>
    <row r="30" spans="1:3" s="300" customFormat="1" ht="21" customHeight="1">
      <c r="A30" s="350" t="s">
        <v>15</v>
      </c>
      <c r="B30" s="351" t="s">
        <v>104</v>
      </c>
      <c r="C30" s="238"/>
    </row>
    <row r="31" spans="1:3" s="300" customFormat="1" ht="21" customHeight="1">
      <c r="A31" s="350" t="s">
        <v>16</v>
      </c>
      <c r="B31" s="351" t="s">
        <v>105</v>
      </c>
      <c r="C31" s="238">
        <f>+C32</f>
        <v>1297</v>
      </c>
    </row>
    <row r="32" spans="1:3" ht="21" customHeight="1">
      <c r="A32" s="348" t="s">
        <v>12</v>
      </c>
      <c r="B32" s="353" t="s">
        <v>294</v>
      </c>
      <c r="C32" s="239">
        <v>1297</v>
      </c>
    </row>
  </sheetData>
  <mergeCells count="6">
    <mergeCell ref="B1:C1"/>
    <mergeCell ref="A2:C2"/>
    <mergeCell ref="A3:C3"/>
    <mergeCell ref="A5:A7"/>
    <mergeCell ref="B5:B7"/>
    <mergeCell ref="C5:C7"/>
  </mergeCells>
  <pageMargins left="0.23622047244094491" right="0.19685039370078741" top="0.55118110236220474" bottom="0.55118110236220474" header="0.43307086614173229" footer="0.31496062992125984"/>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N36"/>
  <sheetViews>
    <sheetView zoomScaleNormal="100" zoomScaleSheetLayoutView="120" workbookViewId="0">
      <pane xSplit="3" ySplit="10" topLeftCell="F21" activePane="bottomRight" state="frozen"/>
      <selection pane="topRight" activeCell="D1" sqref="D1"/>
      <selection pane="bottomLeft" activeCell="A11" sqref="A11"/>
      <selection pane="bottomRight" activeCell="N36" sqref="N36"/>
    </sheetView>
  </sheetViews>
  <sheetFormatPr defaultColWidth="9" defaultRowHeight="15"/>
  <cols>
    <col min="1" max="1" width="5.44140625" style="57" customWidth="1"/>
    <col min="2" max="2" width="38.6640625" style="57" customWidth="1"/>
    <col min="3" max="3" width="10.109375" style="57" customWidth="1"/>
    <col min="4" max="4" width="11.88671875" style="57" customWidth="1"/>
    <col min="5" max="5" width="12.33203125" style="57" customWidth="1"/>
    <col min="6" max="6" width="7.77734375" style="57" customWidth="1"/>
    <col min="7" max="7" width="8.77734375" style="57" customWidth="1"/>
    <col min="8" max="8" width="7.6640625" style="57" customWidth="1"/>
    <col min="9" max="9" width="9.33203125" style="57" customWidth="1"/>
    <col min="10" max="12" width="11.21875" style="57" customWidth="1"/>
    <col min="13" max="14" width="6.88671875" style="57" customWidth="1"/>
    <col min="15" max="16384" width="9" style="57"/>
  </cols>
  <sheetData>
    <row r="1" spans="1:14" ht="21" customHeight="1">
      <c r="A1" s="81"/>
      <c r="B1" s="81"/>
      <c r="C1" s="82"/>
      <c r="D1" s="82"/>
      <c r="E1" s="82"/>
      <c r="F1" s="81"/>
      <c r="G1" s="82"/>
      <c r="H1" s="65"/>
      <c r="I1" s="65"/>
      <c r="J1" s="65"/>
      <c r="K1" s="73"/>
      <c r="L1" s="66" t="s">
        <v>101</v>
      </c>
    </row>
    <row r="2" spans="1:14" ht="21" customHeight="1">
      <c r="A2" s="64" t="s">
        <v>258</v>
      </c>
      <c r="B2" s="81"/>
      <c r="C2" s="82"/>
      <c r="D2" s="82"/>
      <c r="E2" s="82"/>
      <c r="F2" s="82"/>
      <c r="G2" s="82"/>
      <c r="H2" s="82"/>
      <c r="I2" s="82"/>
      <c r="J2" s="82"/>
      <c r="K2" s="82"/>
      <c r="L2" s="82"/>
    </row>
    <row r="3" spans="1:14" ht="21" customHeight="1">
      <c r="A3" s="416" t="str">
        <f>'34'!A3</f>
        <v>(Kèm theo Nghị quyết số         /NQ-HĐND ngày       tháng 12 năm 2025 của HĐND xã Tuần Giáo)</v>
      </c>
      <c r="B3" s="416"/>
      <c r="C3" s="416"/>
      <c r="D3" s="416"/>
      <c r="E3" s="416"/>
      <c r="F3" s="416"/>
      <c r="G3" s="416"/>
      <c r="H3" s="416"/>
      <c r="I3" s="416"/>
      <c r="J3" s="416"/>
      <c r="K3" s="416"/>
      <c r="L3" s="416"/>
    </row>
    <row r="4" spans="1:14" s="62" customFormat="1" ht="19.5" customHeight="1">
      <c r="A4" s="94"/>
      <c r="B4" s="94"/>
      <c r="C4" s="158"/>
      <c r="D4" s="158"/>
      <c r="E4" s="158"/>
      <c r="F4" s="111"/>
      <c r="G4" s="111"/>
      <c r="H4" s="111"/>
      <c r="I4" s="111"/>
      <c r="J4" s="111"/>
      <c r="K4" s="240"/>
      <c r="L4" s="382" t="s">
        <v>58</v>
      </c>
    </row>
    <row r="5" spans="1:14" s="62" customFormat="1" ht="46.5" customHeight="1">
      <c r="A5" s="401" t="s">
        <v>35</v>
      </c>
      <c r="B5" s="402" t="s">
        <v>23</v>
      </c>
      <c r="C5" s="402" t="s">
        <v>49</v>
      </c>
      <c r="D5" s="401" t="s">
        <v>259</v>
      </c>
      <c r="E5" s="401" t="s">
        <v>260</v>
      </c>
      <c r="F5" s="401" t="s">
        <v>63</v>
      </c>
      <c r="G5" s="402" t="s">
        <v>82</v>
      </c>
      <c r="H5" s="402"/>
      <c r="I5" s="402"/>
      <c r="J5" s="401" t="s">
        <v>155</v>
      </c>
      <c r="K5" s="401"/>
      <c r="L5" s="401"/>
    </row>
    <row r="6" spans="1:14" s="62" customFormat="1" ht="19.5" customHeight="1">
      <c r="A6" s="401"/>
      <c r="B6" s="402"/>
      <c r="C6" s="402"/>
      <c r="D6" s="401"/>
      <c r="E6" s="401"/>
      <c r="F6" s="401"/>
      <c r="G6" s="402" t="s">
        <v>49</v>
      </c>
      <c r="H6" s="401" t="s">
        <v>19</v>
      </c>
      <c r="I6" s="401" t="s">
        <v>20</v>
      </c>
      <c r="J6" s="401" t="s">
        <v>49</v>
      </c>
      <c r="K6" s="401" t="s">
        <v>19</v>
      </c>
      <c r="L6" s="401" t="s">
        <v>20</v>
      </c>
    </row>
    <row r="7" spans="1:14" s="62" customFormat="1" ht="19.5" customHeight="1">
      <c r="A7" s="401"/>
      <c r="B7" s="402"/>
      <c r="C7" s="402"/>
      <c r="D7" s="401"/>
      <c r="E7" s="401"/>
      <c r="F7" s="401"/>
      <c r="G7" s="402"/>
      <c r="H7" s="401"/>
      <c r="I7" s="401"/>
      <c r="J7" s="401"/>
      <c r="K7" s="401"/>
      <c r="L7" s="401"/>
    </row>
    <row r="8" spans="1:14" s="62" customFormat="1" ht="31.5" customHeight="1">
      <c r="A8" s="401"/>
      <c r="B8" s="402"/>
      <c r="C8" s="402"/>
      <c r="D8" s="401"/>
      <c r="E8" s="401"/>
      <c r="F8" s="401"/>
      <c r="G8" s="402"/>
      <c r="H8" s="401"/>
      <c r="I8" s="401"/>
      <c r="J8" s="401"/>
      <c r="K8" s="401"/>
      <c r="L8" s="401"/>
    </row>
    <row r="9" spans="1:14" s="25" customFormat="1" ht="18.75" customHeight="1">
      <c r="A9" s="17" t="s">
        <v>5</v>
      </c>
      <c r="B9" s="17" t="s">
        <v>6</v>
      </c>
      <c r="C9" s="17">
        <v>1</v>
      </c>
      <c r="D9" s="157">
        <f>C9+1</f>
        <v>2</v>
      </c>
      <c r="E9" s="157">
        <f t="shared" ref="E9:L9" si="0">D9+1</f>
        <v>3</v>
      </c>
      <c r="F9" s="157">
        <v>4</v>
      </c>
      <c r="G9" s="157">
        <v>5</v>
      </c>
      <c r="H9" s="157">
        <f t="shared" si="0"/>
        <v>6</v>
      </c>
      <c r="I9" s="157">
        <f t="shared" si="0"/>
        <v>7</v>
      </c>
      <c r="J9" s="157">
        <f t="shared" si="0"/>
        <v>8</v>
      </c>
      <c r="K9" s="157">
        <f t="shared" si="0"/>
        <v>9</v>
      </c>
      <c r="L9" s="157">
        <f t="shared" si="0"/>
        <v>10</v>
      </c>
    </row>
    <row r="10" spans="1:14" s="62" customFormat="1" ht="18.75" customHeight="1">
      <c r="A10" s="114"/>
      <c r="B10" s="31" t="s">
        <v>22</v>
      </c>
      <c r="C10" s="60">
        <f t="shared" ref="C10:L10" si="1">C11+C34+C35</f>
        <v>193719</v>
      </c>
      <c r="D10" s="60">
        <f t="shared" si="1"/>
        <v>0</v>
      </c>
      <c r="E10" s="60">
        <f t="shared" si="1"/>
        <v>188134</v>
      </c>
      <c r="F10" s="60">
        <f t="shared" si="1"/>
        <v>4288</v>
      </c>
      <c r="G10" s="60">
        <f t="shared" si="1"/>
        <v>0</v>
      </c>
      <c r="H10" s="60">
        <f t="shared" si="1"/>
        <v>0</v>
      </c>
      <c r="I10" s="60">
        <f t="shared" si="1"/>
        <v>0</v>
      </c>
      <c r="J10" s="60">
        <f t="shared" si="1"/>
        <v>1297</v>
      </c>
      <c r="K10" s="60">
        <f t="shared" si="1"/>
        <v>0</v>
      </c>
      <c r="L10" s="60">
        <f t="shared" si="1"/>
        <v>1297</v>
      </c>
      <c r="M10" s="395">
        <f>'34'!C9-C10</f>
        <v>21940</v>
      </c>
      <c r="N10" s="395">
        <f>+M10+F10</f>
        <v>26228</v>
      </c>
    </row>
    <row r="11" spans="1:14" s="63" customFormat="1" ht="18.75" customHeight="1">
      <c r="A11" s="114" t="s">
        <v>15</v>
      </c>
      <c r="B11" s="31" t="s">
        <v>83</v>
      </c>
      <c r="C11" s="60">
        <f t="shared" ref="C11:L11" si="2">SUM(C12:C33)</f>
        <v>189431</v>
      </c>
      <c r="D11" s="60">
        <f t="shared" si="2"/>
        <v>0</v>
      </c>
      <c r="E11" s="60">
        <f t="shared" si="2"/>
        <v>188134</v>
      </c>
      <c r="F11" s="60">
        <f t="shared" si="2"/>
        <v>0</v>
      </c>
      <c r="G11" s="60">
        <f t="shared" si="2"/>
        <v>0</v>
      </c>
      <c r="H11" s="60">
        <f t="shared" si="2"/>
        <v>0</v>
      </c>
      <c r="I11" s="60">
        <f t="shared" si="2"/>
        <v>0</v>
      </c>
      <c r="J11" s="60">
        <f t="shared" si="2"/>
        <v>1297</v>
      </c>
      <c r="K11" s="60">
        <f t="shared" si="2"/>
        <v>0</v>
      </c>
      <c r="L11" s="60">
        <f t="shared" si="2"/>
        <v>1297</v>
      </c>
      <c r="M11" s="86"/>
      <c r="N11" s="86"/>
    </row>
    <row r="12" spans="1:14" s="62" customFormat="1" ht="18.75" customHeight="1">
      <c r="A12" s="17">
        <v>1</v>
      </c>
      <c r="B12" s="74" t="s">
        <v>163</v>
      </c>
      <c r="C12" s="32">
        <f t="shared" ref="C12:C35" si="3">SUM(D12:G12)+J12</f>
        <v>6625</v>
      </c>
      <c r="D12" s="32"/>
      <c r="E12" s="32">
        <v>6625</v>
      </c>
      <c r="F12" s="32"/>
      <c r="G12" s="32">
        <f>H12+I12</f>
        <v>0</v>
      </c>
      <c r="H12" s="32"/>
      <c r="I12" s="32"/>
      <c r="J12" s="32">
        <f>K12+L12</f>
        <v>0</v>
      </c>
      <c r="K12" s="32"/>
      <c r="L12" s="32"/>
    </row>
    <row r="13" spans="1:14" s="62" customFormat="1" ht="18.75" customHeight="1">
      <c r="A13" s="17">
        <v>2</v>
      </c>
      <c r="B13" s="74" t="s">
        <v>164</v>
      </c>
      <c r="C13" s="32">
        <f t="shared" si="3"/>
        <v>2751</v>
      </c>
      <c r="D13" s="32"/>
      <c r="E13" s="32">
        <v>2751</v>
      </c>
      <c r="F13" s="32"/>
      <c r="G13" s="32">
        <f>H13+I13</f>
        <v>0</v>
      </c>
      <c r="H13" s="32"/>
      <c r="I13" s="32"/>
      <c r="J13" s="32">
        <f>K13+L13</f>
        <v>0</v>
      </c>
      <c r="K13" s="32"/>
      <c r="L13" s="32"/>
    </row>
    <row r="14" spans="1:14" s="62" customFormat="1" ht="18.75" customHeight="1">
      <c r="A14" s="17">
        <v>3</v>
      </c>
      <c r="B14" s="74" t="s">
        <v>97</v>
      </c>
      <c r="C14" s="32">
        <f t="shared" si="3"/>
        <v>16764</v>
      </c>
      <c r="D14" s="32"/>
      <c r="E14" s="32">
        <f>16865-101</f>
        <v>16764</v>
      </c>
      <c r="F14" s="32"/>
      <c r="G14" s="32">
        <f>H14+I14</f>
        <v>0</v>
      </c>
      <c r="H14" s="32"/>
      <c r="I14" s="32"/>
      <c r="J14" s="32">
        <f>K14+L14</f>
        <v>0</v>
      </c>
      <c r="K14" s="32"/>
      <c r="L14" s="32"/>
    </row>
    <row r="15" spans="1:14" s="62" customFormat="1" ht="18.75" customHeight="1">
      <c r="A15" s="17">
        <v>4</v>
      </c>
      <c r="B15" s="74" t="s">
        <v>165</v>
      </c>
      <c r="C15" s="32">
        <f t="shared" si="3"/>
        <v>11165</v>
      </c>
      <c r="D15" s="32"/>
      <c r="E15" s="32">
        <v>11165</v>
      </c>
      <c r="F15" s="32"/>
      <c r="G15" s="32">
        <f t="shared" ref="G15:G34" si="4">H15+I15</f>
        <v>0</v>
      </c>
      <c r="H15" s="32"/>
      <c r="I15" s="32"/>
      <c r="J15" s="32">
        <f t="shared" ref="J15:J35" si="5">K15+L15</f>
        <v>0</v>
      </c>
      <c r="K15" s="32"/>
      <c r="L15" s="32"/>
    </row>
    <row r="16" spans="1:14" s="62" customFormat="1" ht="18.75" customHeight="1">
      <c r="A16" s="17">
        <v>5</v>
      </c>
      <c r="B16" s="74" t="s">
        <v>166</v>
      </c>
      <c r="C16" s="32">
        <f t="shared" si="3"/>
        <v>23722</v>
      </c>
      <c r="D16" s="32"/>
      <c r="E16" s="32">
        <v>22425</v>
      </c>
      <c r="F16" s="32"/>
      <c r="G16" s="32">
        <f t="shared" si="4"/>
        <v>0</v>
      </c>
      <c r="H16" s="32"/>
      <c r="I16" s="32"/>
      <c r="J16" s="32">
        <f t="shared" si="5"/>
        <v>1297</v>
      </c>
      <c r="K16" s="32"/>
      <c r="L16" s="32">
        <f>1297</f>
        <v>1297</v>
      </c>
    </row>
    <row r="17" spans="1:12" s="62" customFormat="1" ht="18.75" customHeight="1">
      <c r="A17" s="17">
        <v>6</v>
      </c>
      <c r="B17" s="74" t="s">
        <v>167</v>
      </c>
      <c r="C17" s="32">
        <f t="shared" si="3"/>
        <v>946</v>
      </c>
      <c r="D17" s="32"/>
      <c r="E17" s="32">
        <v>946</v>
      </c>
      <c r="F17" s="32"/>
      <c r="G17" s="32">
        <f t="shared" si="4"/>
        <v>0</v>
      </c>
      <c r="H17" s="32"/>
      <c r="I17" s="32"/>
      <c r="J17" s="32">
        <f t="shared" si="5"/>
        <v>0</v>
      </c>
      <c r="K17" s="32"/>
      <c r="L17" s="32"/>
    </row>
    <row r="18" spans="1:12" s="62" customFormat="1" ht="18.75" customHeight="1">
      <c r="A18" s="17">
        <v>7</v>
      </c>
      <c r="B18" s="74" t="s">
        <v>168</v>
      </c>
      <c r="C18" s="32">
        <f t="shared" si="3"/>
        <v>2980</v>
      </c>
      <c r="D18" s="32"/>
      <c r="E18" s="32">
        <v>2980</v>
      </c>
      <c r="F18" s="32"/>
      <c r="G18" s="32">
        <f t="shared" si="4"/>
        <v>0</v>
      </c>
      <c r="H18" s="32"/>
      <c r="I18" s="32"/>
      <c r="J18" s="32">
        <f t="shared" si="5"/>
        <v>0</v>
      </c>
      <c r="K18" s="32"/>
      <c r="L18" s="32"/>
    </row>
    <row r="19" spans="1:12" s="62" customFormat="1" ht="18.75" customHeight="1">
      <c r="A19" s="17">
        <v>8</v>
      </c>
      <c r="B19" s="74" t="s">
        <v>142</v>
      </c>
      <c r="C19" s="32">
        <f t="shared" si="3"/>
        <v>1288</v>
      </c>
      <c r="D19" s="32"/>
      <c r="E19" s="32">
        <v>1288</v>
      </c>
      <c r="F19" s="32"/>
      <c r="G19" s="32">
        <f t="shared" si="4"/>
        <v>0</v>
      </c>
      <c r="H19" s="32"/>
      <c r="I19" s="32"/>
      <c r="J19" s="32">
        <f t="shared" si="5"/>
        <v>0</v>
      </c>
      <c r="K19" s="32"/>
      <c r="L19" s="32"/>
    </row>
    <row r="20" spans="1:12" s="62" customFormat="1" ht="18.75" customHeight="1">
      <c r="A20" s="17">
        <v>9</v>
      </c>
      <c r="B20" s="74" t="s">
        <v>184</v>
      </c>
      <c r="C20" s="32">
        <f t="shared" si="3"/>
        <v>8934</v>
      </c>
      <c r="D20" s="32"/>
      <c r="E20" s="32">
        <v>8934</v>
      </c>
      <c r="F20" s="32"/>
      <c r="G20" s="32">
        <f t="shared" si="4"/>
        <v>0</v>
      </c>
      <c r="H20" s="32"/>
      <c r="I20" s="32"/>
      <c r="J20" s="32">
        <f t="shared" si="5"/>
        <v>0</v>
      </c>
      <c r="K20" s="32"/>
      <c r="L20" s="32"/>
    </row>
    <row r="21" spans="1:12" s="62" customFormat="1" ht="18.75" customHeight="1">
      <c r="A21" s="17">
        <v>10</v>
      </c>
      <c r="B21" s="74" t="s">
        <v>169</v>
      </c>
      <c r="C21" s="32">
        <f t="shared" si="3"/>
        <v>3768</v>
      </c>
      <c r="D21" s="32"/>
      <c r="E21" s="32">
        <v>3768</v>
      </c>
      <c r="F21" s="32"/>
      <c r="G21" s="32">
        <f t="shared" si="4"/>
        <v>0</v>
      </c>
      <c r="H21" s="32"/>
      <c r="I21" s="32"/>
      <c r="J21" s="32">
        <f t="shared" si="5"/>
        <v>0</v>
      </c>
      <c r="K21" s="32"/>
      <c r="L21" s="32"/>
    </row>
    <row r="22" spans="1:12" s="62" customFormat="1" ht="18.75" customHeight="1">
      <c r="A22" s="17">
        <v>11</v>
      </c>
      <c r="B22" s="74" t="s">
        <v>170</v>
      </c>
      <c r="C22" s="32">
        <f t="shared" si="3"/>
        <v>13339</v>
      </c>
      <c r="D22" s="32"/>
      <c r="E22" s="32">
        <v>13339</v>
      </c>
      <c r="F22" s="32"/>
      <c r="G22" s="32">
        <f t="shared" si="4"/>
        <v>0</v>
      </c>
      <c r="H22" s="32"/>
      <c r="I22" s="32"/>
      <c r="J22" s="32">
        <f t="shared" si="5"/>
        <v>0</v>
      </c>
      <c r="K22" s="32"/>
      <c r="L22" s="32"/>
    </row>
    <row r="23" spans="1:12" s="62" customFormat="1" ht="18.75" customHeight="1">
      <c r="A23" s="17">
        <v>12</v>
      </c>
      <c r="B23" s="74" t="s">
        <v>171</v>
      </c>
      <c r="C23" s="32">
        <f t="shared" si="3"/>
        <v>7899</v>
      </c>
      <c r="D23" s="32"/>
      <c r="E23" s="32">
        <v>7899</v>
      </c>
      <c r="F23" s="32"/>
      <c r="G23" s="32">
        <f t="shared" si="4"/>
        <v>0</v>
      </c>
      <c r="H23" s="32"/>
      <c r="I23" s="32"/>
      <c r="J23" s="32">
        <f t="shared" si="5"/>
        <v>0</v>
      </c>
      <c r="K23" s="32"/>
      <c r="L23" s="32"/>
    </row>
    <row r="24" spans="1:12" s="62" customFormat="1" ht="18.75" customHeight="1">
      <c r="A24" s="17">
        <v>13</v>
      </c>
      <c r="B24" s="74" t="s">
        <v>172</v>
      </c>
      <c r="C24" s="32">
        <f t="shared" si="3"/>
        <v>5004</v>
      </c>
      <c r="D24" s="32"/>
      <c r="E24" s="32">
        <v>5004</v>
      </c>
      <c r="F24" s="32"/>
      <c r="G24" s="32">
        <f t="shared" si="4"/>
        <v>0</v>
      </c>
      <c r="H24" s="32"/>
      <c r="I24" s="32"/>
      <c r="J24" s="32">
        <f t="shared" si="5"/>
        <v>0</v>
      </c>
      <c r="K24" s="32"/>
      <c r="L24" s="32"/>
    </row>
    <row r="25" spans="1:12" s="62" customFormat="1" ht="18.75" customHeight="1">
      <c r="A25" s="17">
        <v>14</v>
      </c>
      <c r="B25" s="74" t="s">
        <v>185</v>
      </c>
      <c r="C25" s="32">
        <f t="shared" si="3"/>
        <v>11234</v>
      </c>
      <c r="D25" s="32"/>
      <c r="E25" s="241">
        <v>11234</v>
      </c>
      <c r="F25" s="32"/>
      <c r="G25" s="32">
        <f>H25+I25</f>
        <v>0</v>
      </c>
      <c r="H25" s="32"/>
      <c r="I25" s="32"/>
      <c r="J25" s="32">
        <f>K25+L25</f>
        <v>0</v>
      </c>
      <c r="K25" s="32"/>
      <c r="L25" s="32"/>
    </row>
    <row r="26" spans="1:12" s="62" customFormat="1" ht="18.75" customHeight="1">
      <c r="A26" s="17">
        <v>15</v>
      </c>
      <c r="B26" s="74" t="s">
        <v>186</v>
      </c>
      <c r="C26" s="32">
        <f t="shared" si="3"/>
        <v>5217</v>
      </c>
      <c r="D26" s="32"/>
      <c r="E26" s="242">
        <v>5217</v>
      </c>
      <c r="F26" s="32"/>
      <c r="G26" s="32">
        <f t="shared" si="4"/>
        <v>0</v>
      </c>
      <c r="H26" s="32"/>
      <c r="I26" s="32"/>
      <c r="J26" s="32">
        <f t="shared" si="5"/>
        <v>0</v>
      </c>
      <c r="K26" s="32"/>
      <c r="L26" s="32"/>
    </row>
    <row r="27" spans="1:12" s="62" customFormat="1" ht="18.75" customHeight="1">
      <c r="A27" s="17">
        <v>16</v>
      </c>
      <c r="B27" s="74" t="s">
        <v>173</v>
      </c>
      <c r="C27" s="32">
        <f t="shared" si="3"/>
        <v>12184</v>
      </c>
      <c r="D27" s="32"/>
      <c r="E27" s="242">
        <v>12184</v>
      </c>
      <c r="F27" s="32"/>
      <c r="G27" s="32">
        <f t="shared" si="4"/>
        <v>0</v>
      </c>
      <c r="H27" s="32"/>
      <c r="I27" s="32"/>
      <c r="J27" s="32">
        <f t="shared" si="5"/>
        <v>0</v>
      </c>
      <c r="K27" s="32"/>
      <c r="L27" s="32"/>
    </row>
    <row r="28" spans="1:12" s="62" customFormat="1" ht="18.75" customHeight="1">
      <c r="A28" s="17">
        <v>17</v>
      </c>
      <c r="B28" s="74" t="s">
        <v>174</v>
      </c>
      <c r="C28" s="32">
        <f t="shared" si="3"/>
        <v>8360</v>
      </c>
      <c r="D28" s="32"/>
      <c r="E28" s="242">
        <v>8360</v>
      </c>
      <c r="F28" s="32"/>
      <c r="G28" s="32">
        <f t="shared" si="4"/>
        <v>0</v>
      </c>
      <c r="H28" s="32"/>
      <c r="I28" s="32"/>
      <c r="J28" s="32">
        <f t="shared" si="5"/>
        <v>0</v>
      </c>
      <c r="K28" s="32"/>
      <c r="L28" s="32"/>
    </row>
    <row r="29" spans="1:12" s="62" customFormat="1" ht="18.75" customHeight="1">
      <c r="A29" s="17">
        <v>18</v>
      </c>
      <c r="B29" s="74" t="s">
        <v>175</v>
      </c>
      <c r="C29" s="32">
        <f t="shared" si="3"/>
        <v>8567</v>
      </c>
      <c r="D29" s="32"/>
      <c r="E29" s="242">
        <v>8567</v>
      </c>
      <c r="F29" s="32"/>
      <c r="G29" s="32">
        <f t="shared" si="4"/>
        <v>0</v>
      </c>
      <c r="H29" s="32"/>
      <c r="I29" s="32"/>
      <c r="J29" s="32">
        <f t="shared" si="5"/>
        <v>0</v>
      </c>
      <c r="K29" s="32"/>
      <c r="L29" s="32"/>
    </row>
    <row r="30" spans="1:12" s="62" customFormat="1" ht="18.75" customHeight="1">
      <c r="A30" s="17">
        <v>19</v>
      </c>
      <c r="B30" s="74" t="s">
        <v>176</v>
      </c>
      <c r="C30" s="32">
        <f t="shared" si="3"/>
        <v>5133</v>
      </c>
      <c r="D30" s="32"/>
      <c r="E30" s="242">
        <v>5133</v>
      </c>
      <c r="F30" s="32"/>
      <c r="G30" s="32">
        <f t="shared" si="4"/>
        <v>0</v>
      </c>
      <c r="H30" s="32"/>
      <c r="I30" s="32"/>
      <c r="J30" s="32">
        <f t="shared" si="5"/>
        <v>0</v>
      </c>
      <c r="K30" s="32"/>
      <c r="L30" s="32"/>
    </row>
    <row r="31" spans="1:12" s="63" customFormat="1" ht="18.75" customHeight="1">
      <c r="A31" s="17">
        <v>20</v>
      </c>
      <c r="B31" s="74" t="s">
        <v>187</v>
      </c>
      <c r="C31" s="32">
        <f t="shared" si="3"/>
        <v>11268</v>
      </c>
      <c r="D31" s="32"/>
      <c r="E31" s="242">
        <v>11268</v>
      </c>
      <c r="F31" s="32"/>
      <c r="G31" s="32">
        <f t="shared" si="4"/>
        <v>0</v>
      </c>
      <c r="H31" s="32"/>
      <c r="I31" s="32"/>
      <c r="J31" s="32">
        <f t="shared" si="5"/>
        <v>0</v>
      </c>
      <c r="K31" s="32"/>
      <c r="L31" s="32"/>
    </row>
    <row r="32" spans="1:12" s="63" customFormat="1" ht="18.75" customHeight="1">
      <c r="A32" s="17">
        <v>21</v>
      </c>
      <c r="B32" s="74" t="s">
        <v>177</v>
      </c>
      <c r="C32" s="32">
        <f t="shared" si="3"/>
        <v>13499</v>
      </c>
      <c r="D32" s="32"/>
      <c r="E32" s="242">
        <v>13499</v>
      </c>
      <c r="F32" s="32"/>
      <c r="G32" s="32">
        <f t="shared" si="4"/>
        <v>0</v>
      </c>
      <c r="H32" s="32"/>
      <c r="I32" s="32"/>
      <c r="J32" s="32">
        <f t="shared" si="5"/>
        <v>0</v>
      </c>
      <c r="K32" s="32"/>
      <c r="L32" s="32"/>
    </row>
    <row r="33" spans="1:12" s="63" customFormat="1" ht="18.75" customHeight="1">
      <c r="A33" s="17">
        <v>22</v>
      </c>
      <c r="B33" s="74" t="s">
        <v>178</v>
      </c>
      <c r="C33" s="32">
        <f t="shared" si="3"/>
        <v>8784</v>
      </c>
      <c r="D33" s="32"/>
      <c r="E33" s="242">
        <v>8784</v>
      </c>
      <c r="F33" s="32"/>
      <c r="G33" s="32">
        <f t="shared" si="4"/>
        <v>0</v>
      </c>
      <c r="H33" s="32"/>
      <c r="I33" s="32"/>
      <c r="J33" s="32">
        <f t="shared" si="5"/>
        <v>0</v>
      </c>
      <c r="K33" s="32"/>
      <c r="L33" s="32"/>
    </row>
    <row r="34" spans="1:12" s="63" customFormat="1" ht="18.75" customHeight="1">
      <c r="A34" s="114" t="s">
        <v>16</v>
      </c>
      <c r="B34" s="31" t="s">
        <v>86</v>
      </c>
      <c r="C34" s="60">
        <f t="shared" si="3"/>
        <v>4288</v>
      </c>
      <c r="D34" s="60"/>
      <c r="E34" s="60"/>
      <c r="F34" s="60">
        <f>'[3]Tổng chi'!$Z$101</f>
        <v>4288</v>
      </c>
      <c r="G34" s="60">
        <f t="shared" si="4"/>
        <v>0</v>
      </c>
      <c r="H34" s="60"/>
      <c r="I34" s="60"/>
      <c r="J34" s="60">
        <f t="shared" si="5"/>
        <v>0</v>
      </c>
      <c r="K34" s="60"/>
      <c r="L34" s="60"/>
    </row>
    <row r="35" spans="1:12" s="63" customFormat="1" ht="18.75" customHeight="1">
      <c r="A35" s="114" t="s">
        <v>17</v>
      </c>
      <c r="B35" s="31" t="s">
        <v>162</v>
      </c>
      <c r="C35" s="60">
        <f t="shared" si="3"/>
        <v>0</v>
      </c>
      <c r="D35" s="60"/>
      <c r="E35" s="60"/>
      <c r="F35" s="60"/>
      <c r="G35" s="60">
        <f>H35+I35</f>
        <v>0</v>
      </c>
      <c r="H35" s="60"/>
      <c r="I35" s="60"/>
      <c r="J35" s="60">
        <f t="shared" si="5"/>
        <v>0</v>
      </c>
      <c r="K35" s="60"/>
      <c r="L35" s="60"/>
    </row>
    <row r="36" spans="1:12" ht="22.5" customHeight="1">
      <c r="C36" s="77"/>
      <c r="D36" s="77"/>
    </row>
  </sheetData>
  <mergeCells count="15">
    <mergeCell ref="A3:L3"/>
    <mergeCell ref="G5:I5"/>
    <mergeCell ref="J5:L5"/>
    <mergeCell ref="A5:A8"/>
    <mergeCell ref="B5:B8"/>
    <mergeCell ref="C5:C8"/>
    <mergeCell ref="D5:D8"/>
    <mergeCell ref="E5:E8"/>
    <mergeCell ref="F5:F8"/>
    <mergeCell ref="G6:G8"/>
    <mergeCell ref="H6:H8"/>
    <mergeCell ref="I6:I8"/>
    <mergeCell ref="J6:J8"/>
    <mergeCell ref="K6:K8"/>
    <mergeCell ref="L6:L8"/>
  </mergeCells>
  <pageMargins left="0.39370078740157483" right="0.19685039370078741" top="0.35433070866141736" bottom="0.35433070866141736" header="0.31496062992125984" footer="0.31496062992125984"/>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8"/>
  <sheetViews>
    <sheetView view="pageBreakPreview" topLeftCell="A4" zoomScale="90" zoomScaleNormal="85" zoomScaleSheetLayoutView="90" workbookViewId="0">
      <selection activeCell="B14" sqref="B14"/>
    </sheetView>
  </sheetViews>
  <sheetFormatPr defaultColWidth="9" defaultRowHeight="15.75"/>
  <cols>
    <col min="1" max="1" width="6.21875" style="62" customWidth="1"/>
    <col min="2" max="2" width="37.77734375" style="62" customWidth="1"/>
    <col min="3" max="14" width="9.109375" style="62" customWidth="1"/>
    <col min="15" max="15" width="11.33203125" style="62" customWidth="1"/>
    <col min="16" max="19" width="9.109375" style="62" customWidth="1"/>
    <col min="20" max="21" width="9.21875" style="62" customWidth="1"/>
    <col min="22" max="16384" width="9" style="62"/>
  </cols>
  <sheetData>
    <row r="1" spans="1:21" ht="23.25" customHeight="1">
      <c r="A1" s="23"/>
      <c r="B1" s="23"/>
      <c r="C1" s="24"/>
      <c r="D1" s="24"/>
      <c r="E1" s="24"/>
      <c r="F1" s="24"/>
      <c r="G1" s="23"/>
      <c r="H1" s="23"/>
      <c r="I1" s="23"/>
      <c r="J1" s="23"/>
      <c r="K1" s="23"/>
      <c r="L1" s="24"/>
      <c r="M1" s="24"/>
      <c r="N1" s="24"/>
      <c r="O1" s="25"/>
      <c r="Q1" s="25"/>
      <c r="R1" s="26"/>
      <c r="S1" s="27" t="s">
        <v>100</v>
      </c>
    </row>
    <row r="2" spans="1:21" ht="20.25" customHeight="1">
      <c r="A2" s="64" t="s">
        <v>180</v>
      </c>
      <c r="B2" s="23"/>
      <c r="C2" s="24"/>
      <c r="D2" s="24"/>
      <c r="E2" s="24"/>
      <c r="F2" s="24"/>
      <c r="G2" s="24"/>
      <c r="H2" s="24"/>
      <c r="I2" s="24"/>
      <c r="J2" s="24"/>
      <c r="K2" s="24"/>
      <c r="L2" s="24"/>
      <c r="M2" s="24"/>
      <c r="N2" s="24"/>
      <c r="O2" s="24"/>
      <c r="P2" s="24"/>
      <c r="Q2" s="24"/>
      <c r="R2" s="24"/>
      <c r="S2" s="24"/>
    </row>
    <row r="3" spans="1:21" ht="20.25" customHeight="1">
      <c r="A3" s="64" t="s">
        <v>261</v>
      </c>
      <c r="B3" s="23"/>
      <c r="C3" s="24"/>
      <c r="D3" s="24"/>
      <c r="E3" s="24"/>
      <c r="F3" s="24"/>
      <c r="G3" s="24"/>
      <c r="H3" s="24"/>
      <c r="I3" s="24"/>
      <c r="J3" s="24"/>
      <c r="K3" s="24"/>
      <c r="L3" s="24"/>
      <c r="M3" s="24"/>
      <c r="N3" s="24"/>
      <c r="O3" s="24"/>
      <c r="P3" s="24"/>
      <c r="Q3" s="24"/>
      <c r="R3" s="24"/>
      <c r="S3" s="24"/>
    </row>
    <row r="4" spans="1:21" s="93" customFormat="1" ht="21.75" customHeight="1">
      <c r="A4" s="91" t="str">
        <f>'15'!A3</f>
        <v>(Kèm theo Nghị quyết số         /NQ-HĐND ngày       tháng 12 năm 2025 của HĐND xã Tuần Giáo)</v>
      </c>
      <c r="B4" s="92"/>
      <c r="C4" s="91"/>
      <c r="D4" s="91"/>
      <c r="E4" s="91"/>
      <c r="F4" s="91"/>
      <c r="G4" s="91"/>
      <c r="H4" s="91"/>
      <c r="I4" s="91"/>
      <c r="J4" s="91"/>
      <c r="K4" s="91"/>
      <c r="L4" s="91"/>
      <c r="M4" s="91"/>
      <c r="N4" s="91"/>
      <c r="O4" s="91"/>
      <c r="P4" s="91"/>
      <c r="Q4" s="91"/>
      <c r="R4" s="91"/>
      <c r="S4" s="91"/>
    </row>
    <row r="5" spans="1:21" ht="26.25" customHeight="1">
      <c r="A5" s="94"/>
      <c r="B5" s="94"/>
      <c r="C5" s="25"/>
      <c r="D5" s="25"/>
      <c r="E5" s="25"/>
      <c r="F5" s="25"/>
      <c r="G5" s="76"/>
      <c r="H5" s="76"/>
      <c r="I5" s="76"/>
      <c r="J5" s="76"/>
      <c r="K5" s="76"/>
      <c r="L5" s="76"/>
      <c r="M5" s="76"/>
      <c r="N5" s="76"/>
      <c r="O5" s="76"/>
      <c r="P5" s="25"/>
      <c r="Q5" s="25"/>
      <c r="R5" s="449" t="s">
        <v>58</v>
      </c>
      <c r="S5" s="449"/>
    </row>
    <row r="6" spans="1:21" ht="21.75" customHeight="1">
      <c r="A6" s="401" t="s">
        <v>35</v>
      </c>
      <c r="B6" s="402" t="s">
        <v>23</v>
      </c>
      <c r="C6" s="402" t="s">
        <v>49</v>
      </c>
      <c r="D6" s="401" t="s">
        <v>39</v>
      </c>
      <c r="E6" s="401" t="s">
        <v>30</v>
      </c>
      <c r="F6" s="401" t="s">
        <v>71</v>
      </c>
      <c r="G6" s="401" t="s">
        <v>72</v>
      </c>
      <c r="H6" s="401" t="s">
        <v>73</v>
      </c>
      <c r="I6" s="401" t="s">
        <v>74</v>
      </c>
      <c r="J6" s="401" t="s">
        <v>75</v>
      </c>
      <c r="K6" s="401" t="s">
        <v>76</v>
      </c>
      <c r="L6" s="401" t="s">
        <v>77</v>
      </c>
      <c r="M6" s="401" t="s">
        <v>78</v>
      </c>
      <c r="N6" s="401" t="s">
        <v>24</v>
      </c>
      <c r="O6" s="401"/>
      <c r="P6" s="401"/>
      <c r="Q6" s="401" t="s">
        <v>79</v>
      </c>
      <c r="R6" s="401" t="s">
        <v>80</v>
      </c>
      <c r="S6" s="401" t="s">
        <v>81</v>
      </c>
    </row>
    <row r="7" spans="1:21" ht="13.5" customHeight="1">
      <c r="A7" s="401"/>
      <c r="B7" s="402"/>
      <c r="C7" s="402"/>
      <c r="D7" s="401"/>
      <c r="E7" s="401"/>
      <c r="F7" s="401"/>
      <c r="G7" s="401"/>
      <c r="H7" s="401"/>
      <c r="I7" s="401"/>
      <c r="J7" s="401"/>
      <c r="K7" s="401"/>
      <c r="L7" s="401"/>
      <c r="M7" s="401"/>
      <c r="N7" s="401" t="s">
        <v>84</v>
      </c>
      <c r="O7" s="401" t="s">
        <v>85</v>
      </c>
      <c r="P7" s="401" t="s">
        <v>143</v>
      </c>
      <c r="Q7" s="401"/>
      <c r="R7" s="401"/>
      <c r="S7" s="401"/>
    </row>
    <row r="8" spans="1:21" ht="13.5" customHeight="1">
      <c r="A8" s="401"/>
      <c r="B8" s="402"/>
      <c r="C8" s="402"/>
      <c r="D8" s="401"/>
      <c r="E8" s="401"/>
      <c r="F8" s="401"/>
      <c r="G8" s="401"/>
      <c r="H8" s="401"/>
      <c r="I8" s="401"/>
      <c r="J8" s="401"/>
      <c r="K8" s="401"/>
      <c r="L8" s="401"/>
      <c r="M8" s="401"/>
      <c r="N8" s="401"/>
      <c r="O8" s="401"/>
      <c r="P8" s="401"/>
      <c r="Q8" s="401"/>
      <c r="R8" s="401"/>
      <c r="S8" s="401"/>
    </row>
    <row r="9" spans="1:21" ht="62.25" customHeight="1">
      <c r="A9" s="401"/>
      <c r="B9" s="402"/>
      <c r="C9" s="402"/>
      <c r="D9" s="401"/>
      <c r="E9" s="401"/>
      <c r="F9" s="401"/>
      <c r="G9" s="401"/>
      <c r="H9" s="401"/>
      <c r="I9" s="401"/>
      <c r="J9" s="401"/>
      <c r="K9" s="401"/>
      <c r="L9" s="401"/>
      <c r="M9" s="401"/>
      <c r="N9" s="401"/>
      <c r="O9" s="401"/>
      <c r="P9" s="401"/>
      <c r="Q9" s="401"/>
      <c r="R9" s="401"/>
      <c r="S9" s="401"/>
    </row>
    <row r="10" spans="1:21" s="26" customFormat="1" ht="18.75" customHeight="1">
      <c r="A10" s="30" t="s">
        <v>5</v>
      </c>
      <c r="B10" s="30" t="s">
        <v>6</v>
      </c>
      <c r="C10" s="30">
        <v>1</v>
      </c>
      <c r="D10" s="114">
        <v>2</v>
      </c>
      <c r="E10" s="114">
        <v>3</v>
      </c>
      <c r="F10" s="114">
        <v>4</v>
      </c>
      <c r="G10" s="114">
        <v>5</v>
      </c>
      <c r="H10" s="114">
        <v>6</v>
      </c>
      <c r="I10" s="114">
        <v>7</v>
      </c>
      <c r="J10" s="114">
        <v>8</v>
      </c>
      <c r="K10" s="114">
        <v>9</v>
      </c>
      <c r="L10" s="114">
        <v>10</v>
      </c>
      <c r="M10" s="114">
        <v>11</v>
      </c>
      <c r="N10" s="114">
        <v>12</v>
      </c>
      <c r="O10" s="114">
        <v>13</v>
      </c>
      <c r="P10" s="114">
        <v>14</v>
      </c>
      <c r="Q10" s="114">
        <v>15</v>
      </c>
      <c r="R10" s="114">
        <v>16</v>
      </c>
      <c r="S10" s="114">
        <v>17</v>
      </c>
    </row>
    <row r="11" spans="1:21" s="63" customFormat="1" ht="23.25" customHeight="1">
      <c r="A11" s="30"/>
      <c r="B11" s="31" t="s">
        <v>22</v>
      </c>
      <c r="C11" s="88">
        <f t="shared" ref="C11:S11" si="0">+C12+C17</f>
        <v>0</v>
      </c>
      <c r="D11" s="88">
        <f t="shared" si="0"/>
        <v>0</v>
      </c>
      <c r="E11" s="88">
        <f t="shared" si="0"/>
        <v>0</v>
      </c>
      <c r="F11" s="88">
        <f t="shared" si="0"/>
        <v>0</v>
      </c>
      <c r="G11" s="88">
        <f t="shared" si="0"/>
        <v>0</v>
      </c>
      <c r="H11" s="88">
        <f t="shared" si="0"/>
        <v>0</v>
      </c>
      <c r="I11" s="88">
        <f t="shared" si="0"/>
        <v>0</v>
      </c>
      <c r="J11" s="88">
        <f t="shared" si="0"/>
        <v>0</v>
      </c>
      <c r="K11" s="88">
        <f t="shared" si="0"/>
        <v>0</v>
      </c>
      <c r="L11" s="88">
        <f t="shared" si="0"/>
        <v>0</v>
      </c>
      <c r="M11" s="88">
        <f t="shared" si="0"/>
        <v>0</v>
      </c>
      <c r="N11" s="88">
        <f t="shared" si="0"/>
        <v>0</v>
      </c>
      <c r="O11" s="88">
        <f t="shared" si="0"/>
        <v>0</v>
      </c>
      <c r="P11" s="88">
        <f t="shared" si="0"/>
        <v>0</v>
      </c>
      <c r="Q11" s="88">
        <f t="shared" si="0"/>
        <v>0</v>
      </c>
      <c r="R11" s="88">
        <f t="shared" si="0"/>
        <v>0</v>
      </c>
      <c r="S11" s="88">
        <f t="shared" si="0"/>
        <v>0</v>
      </c>
      <c r="U11" s="86"/>
    </row>
    <row r="12" spans="1:21" s="63" customFormat="1" ht="23.25" customHeight="1">
      <c r="A12" s="30" t="s">
        <v>15</v>
      </c>
      <c r="B12" s="31" t="s">
        <v>148</v>
      </c>
      <c r="C12" s="88">
        <f>+C13+C15</f>
        <v>0</v>
      </c>
      <c r="D12" s="88">
        <f>+D13+D15</f>
        <v>0</v>
      </c>
      <c r="E12" s="88">
        <f t="shared" ref="E12:S12" si="1">+E13+E15</f>
        <v>0</v>
      </c>
      <c r="F12" s="88">
        <f t="shared" si="1"/>
        <v>0</v>
      </c>
      <c r="G12" s="88">
        <f t="shared" si="1"/>
        <v>0</v>
      </c>
      <c r="H12" s="88">
        <f t="shared" si="1"/>
        <v>0</v>
      </c>
      <c r="I12" s="88">
        <f t="shared" si="1"/>
        <v>0</v>
      </c>
      <c r="J12" s="88">
        <f t="shared" si="1"/>
        <v>0</v>
      </c>
      <c r="K12" s="88">
        <f t="shared" si="1"/>
        <v>0</v>
      </c>
      <c r="L12" s="88">
        <f t="shared" si="1"/>
        <v>0</v>
      </c>
      <c r="M12" s="88">
        <f t="shared" si="1"/>
        <v>0</v>
      </c>
      <c r="N12" s="88">
        <f t="shared" si="1"/>
        <v>0</v>
      </c>
      <c r="O12" s="88">
        <f t="shared" si="1"/>
        <v>0</v>
      </c>
      <c r="P12" s="88">
        <f t="shared" si="1"/>
        <v>0</v>
      </c>
      <c r="Q12" s="88">
        <f t="shared" si="1"/>
        <v>0</v>
      </c>
      <c r="R12" s="88">
        <f t="shared" si="1"/>
        <v>0</v>
      </c>
      <c r="S12" s="88">
        <f t="shared" si="1"/>
        <v>0</v>
      </c>
      <c r="U12" s="86"/>
    </row>
    <row r="13" spans="1:21" s="63" customFormat="1" ht="23.25" customHeight="1">
      <c r="A13" s="30">
        <v>1</v>
      </c>
      <c r="B13" s="31" t="s">
        <v>138</v>
      </c>
      <c r="C13" s="88">
        <f>C14</f>
        <v>0</v>
      </c>
      <c r="D13" s="88">
        <f t="shared" ref="D13:S13" si="2">D14</f>
        <v>0</v>
      </c>
      <c r="E13" s="88">
        <f t="shared" si="2"/>
        <v>0</v>
      </c>
      <c r="F13" s="88">
        <f t="shared" si="2"/>
        <v>0</v>
      </c>
      <c r="G13" s="88">
        <f t="shared" si="2"/>
        <v>0</v>
      </c>
      <c r="H13" s="88">
        <f t="shared" si="2"/>
        <v>0</v>
      </c>
      <c r="I13" s="88">
        <f t="shared" si="2"/>
        <v>0</v>
      </c>
      <c r="J13" s="88">
        <f t="shared" si="2"/>
        <v>0</v>
      </c>
      <c r="K13" s="88">
        <f t="shared" si="2"/>
        <v>0</v>
      </c>
      <c r="L13" s="88">
        <f t="shared" si="2"/>
        <v>0</v>
      </c>
      <c r="M13" s="88">
        <f t="shared" si="2"/>
        <v>0</v>
      </c>
      <c r="N13" s="88">
        <f t="shared" si="2"/>
        <v>0</v>
      </c>
      <c r="O13" s="88">
        <f t="shared" si="2"/>
        <v>0</v>
      </c>
      <c r="P13" s="88">
        <f t="shared" si="2"/>
        <v>0</v>
      </c>
      <c r="Q13" s="88">
        <f t="shared" si="2"/>
        <v>0</v>
      </c>
      <c r="R13" s="88">
        <f t="shared" si="2"/>
        <v>0</v>
      </c>
      <c r="S13" s="88">
        <f t="shared" si="2"/>
        <v>0</v>
      </c>
    </row>
    <row r="14" spans="1:21" ht="23.25" customHeight="1">
      <c r="A14" s="17"/>
      <c r="B14" s="74" t="s">
        <v>165</v>
      </c>
      <c r="C14" s="89">
        <f>SUM(D14:M14)+Q14+R14+S14</f>
        <v>0</v>
      </c>
      <c r="D14" s="89"/>
      <c r="E14" s="89"/>
      <c r="F14" s="89"/>
      <c r="G14" s="89"/>
      <c r="H14" s="89"/>
      <c r="I14" s="89"/>
      <c r="J14" s="89"/>
      <c r="K14" s="89"/>
      <c r="L14" s="89"/>
      <c r="M14" s="89">
        <f>N14+O14+P14</f>
        <v>0</v>
      </c>
      <c r="N14" s="89"/>
      <c r="O14" s="89"/>
      <c r="P14" s="89"/>
      <c r="Q14" s="89"/>
      <c r="R14" s="89"/>
      <c r="S14" s="89"/>
      <c r="U14" s="61"/>
    </row>
    <row r="15" spans="1:21" s="63" customFormat="1" ht="23.25" customHeight="1">
      <c r="A15" s="30">
        <v>2</v>
      </c>
      <c r="B15" s="31" t="s">
        <v>139</v>
      </c>
      <c r="C15" s="88">
        <f>C16</f>
        <v>0</v>
      </c>
      <c r="D15" s="88">
        <f t="shared" ref="D15:S15" si="3">D16</f>
        <v>0</v>
      </c>
      <c r="E15" s="88">
        <f t="shared" si="3"/>
        <v>0</v>
      </c>
      <c r="F15" s="88">
        <f t="shared" si="3"/>
        <v>0</v>
      </c>
      <c r="G15" s="88">
        <f t="shared" si="3"/>
        <v>0</v>
      </c>
      <c r="H15" s="88">
        <f t="shared" si="3"/>
        <v>0</v>
      </c>
      <c r="I15" s="88">
        <f t="shared" si="3"/>
        <v>0</v>
      </c>
      <c r="J15" s="88">
        <f t="shared" si="3"/>
        <v>0</v>
      </c>
      <c r="K15" s="88">
        <f t="shared" si="3"/>
        <v>0</v>
      </c>
      <c r="L15" s="88">
        <f t="shared" si="3"/>
        <v>0</v>
      </c>
      <c r="M15" s="88">
        <f t="shared" si="3"/>
        <v>0</v>
      </c>
      <c r="N15" s="88">
        <f t="shared" si="3"/>
        <v>0</v>
      </c>
      <c r="O15" s="88">
        <f t="shared" si="3"/>
        <v>0</v>
      </c>
      <c r="P15" s="88">
        <f t="shared" si="3"/>
        <v>0</v>
      </c>
      <c r="Q15" s="88">
        <f t="shared" si="3"/>
        <v>0</v>
      </c>
      <c r="R15" s="88">
        <f t="shared" si="3"/>
        <v>0</v>
      </c>
      <c r="S15" s="88">
        <f t="shared" si="3"/>
        <v>0</v>
      </c>
    </row>
    <row r="16" spans="1:21" ht="23.25" customHeight="1">
      <c r="A16" s="17"/>
      <c r="B16" s="74" t="s">
        <v>165</v>
      </c>
      <c r="C16" s="89">
        <f>SUM(D16:M16)+Q16+R16+S16</f>
        <v>0</v>
      </c>
      <c r="D16" s="89"/>
      <c r="E16" s="89"/>
      <c r="F16" s="89"/>
      <c r="G16" s="89"/>
      <c r="H16" s="89"/>
      <c r="I16" s="89"/>
      <c r="J16" s="89"/>
      <c r="K16" s="89"/>
      <c r="L16" s="89"/>
      <c r="M16" s="89">
        <f>N16+O16+P16</f>
        <v>0</v>
      </c>
      <c r="N16" s="89"/>
      <c r="O16" s="89"/>
      <c r="P16" s="89"/>
      <c r="Q16" s="89"/>
      <c r="R16" s="89"/>
      <c r="S16" s="89"/>
    </row>
    <row r="17" spans="1:19" s="63" customFormat="1" ht="23.25" customHeight="1">
      <c r="A17" s="30" t="s">
        <v>16</v>
      </c>
      <c r="B17" s="31" t="s">
        <v>147</v>
      </c>
      <c r="C17" s="88">
        <f>C18</f>
        <v>0</v>
      </c>
      <c r="D17" s="88">
        <f t="shared" ref="D17:S17" si="4">D18</f>
        <v>0</v>
      </c>
      <c r="E17" s="88">
        <f t="shared" si="4"/>
        <v>0</v>
      </c>
      <c r="F17" s="88">
        <f t="shared" si="4"/>
        <v>0</v>
      </c>
      <c r="G17" s="88">
        <f t="shared" si="4"/>
        <v>0</v>
      </c>
      <c r="H17" s="88">
        <f t="shared" si="4"/>
        <v>0</v>
      </c>
      <c r="I17" s="88">
        <f t="shared" si="4"/>
        <v>0</v>
      </c>
      <c r="J17" s="88">
        <f t="shared" si="4"/>
        <v>0</v>
      </c>
      <c r="K17" s="88">
        <f t="shared" si="4"/>
        <v>0</v>
      </c>
      <c r="L17" s="88">
        <f t="shared" si="4"/>
        <v>0</v>
      </c>
      <c r="M17" s="88">
        <f t="shared" si="4"/>
        <v>0</v>
      </c>
      <c r="N17" s="88">
        <f t="shared" si="4"/>
        <v>0</v>
      </c>
      <c r="O17" s="88">
        <f t="shared" si="4"/>
        <v>0</v>
      </c>
      <c r="P17" s="88">
        <f t="shared" si="4"/>
        <v>0</v>
      </c>
      <c r="Q17" s="88">
        <f t="shared" si="4"/>
        <v>0</v>
      </c>
      <c r="R17" s="88">
        <f t="shared" si="4"/>
        <v>0</v>
      </c>
      <c r="S17" s="88">
        <f t="shared" si="4"/>
        <v>0</v>
      </c>
    </row>
    <row r="18" spans="1:19" ht="23.25" customHeight="1">
      <c r="A18" s="96"/>
      <c r="B18" s="74" t="s">
        <v>165</v>
      </c>
      <c r="C18" s="89">
        <f>SUM(D18:M18)+Q18+R18+S18</f>
        <v>0</v>
      </c>
      <c r="D18" s="89"/>
      <c r="E18" s="89"/>
      <c r="F18" s="89"/>
      <c r="G18" s="89"/>
      <c r="H18" s="89"/>
      <c r="I18" s="89"/>
      <c r="J18" s="89"/>
      <c r="K18" s="89"/>
      <c r="L18" s="89"/>
      <c r="M18" s="89">
        <f>N18+O18+P18</f>
        <v>0</v>
      </c>
      <c r="N18" s="89"/>
      <c r="O18" s="89"/>
      <c r="P18" s="89"/>
      <c r="Q18" s="89"/>
      <c r="R18" s="89"/>
      <c r="S18" s="89"/>
    </row>
    <row r="19" spans="1:19">
      <c r="A19" s="93"/>
      <c r="B19" s="93"/>
    </row>
    <row r="20" spans="1:19">
      <c r="B20" s="93"/>
      <c r="C20" s="99"/>
      <c r="N20" s="61"/>
    </row>
    <row r="28" spans="1:19" ht="22.5" customHeight="1"/>
  </sheetData>
  <mergeCells count="21">
    <mergeCell ref="R5:S5"/>
    <mergeCell ref="O7:O9"/>
    <mergeCell ref="M6:M9"/>
    <mergeCell ref="G6:G9"/>
    <mergeCell ref="H6:H9"/>
    <mergeCell ref="I6:I9"/>
    <mergeCell ref="N6:P6"/>
    <mergeCell ref="J6:J9"/>
    <mergeCell ref="K6:K9"/>
    <mergeCell ref="L6:L9"/>
    <mergeCell ref="F6:F9"/>
    <mergeCell ref="S6:S9"/>
    <mergeCell ref="P7:P9"/>
    <mergeCell ref="Q6:Q9"/>
    <mergeCell ref="R6:R9"/>
    <mergeCell ref="N7:N9"/>
    <mergeCell ref="A6:A9"/>
    <mergeCell ref="B6:B9"/>
    <mergeCell ref="C6:C9"/>
    <mergeCell ref="D6:D9"/>
    <mergeCell ref="E6:E9"/>
  </mergeCells>
  <pageMargins left="0.35" right="0.35" top="0.57999999999999996" bottom="0.75" header="0.3" footer="0.3"/>
  <pageSetup paperSize="9" scale="5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5" tint="-0.249977111117893"/>
    <pageSetUpPr fitToPage="1"/>
  </sheetPr>
  <dimension ref="A1:V41"/>
  <sheetViews>
    <sheetView zoomScale="90" zoomScaleNormal="90" zoomScaleSheetLayoutView="90" workbookViewId="0">
      <pane xSplit="3" ySplit="10" topLeftCell="D11" activePane="bottomRight" state="frozen"/>
      <selection pane="topRight" activeCell="D1" sqref="D1"/>
      <selection pane="bottomLeft" activeCell="A11" sqref="A11"/>
      <selection pane="bottomRight" activeCell="O13" sqref="O13"/>
    </sheetView>
  </sheetViews>
  <sheetFormatPr defaultColWidth="9" defaultRowHeight="15.75"/>
  <cols>
    <col min="1" max="1" width="5" style="62" customWidth="1"/>
    <col min="2" max="2" width="30.44140625" style="62" customWidth="1"/>
    <col min="3" max="3" width="9.88671875" style="62" customWidth="1"/>
    <col min="4" max="4" width="10.6640625" style="62" customWidth="1"/>
    <col min="5" max="5" width="9.88671875" style="62" customWidth="1"/>
    <col min="6" max="6" width="6.6640625" style="62" customWidth="1"/>
    <col min="7" max="7" width="8.109375" style="62" customWidth="1"/>
    <col min="8" max="8" width="7.21875" style="62" customWidth="1"/>
    <col min="9" max="9" width="6.21875" style="62" customWidth="1"/>
    <col min="10" max="10" width="7.33203125" style="62" customWidth="1"/>
    <col min="11" max="11" width="6" style="62" customWidth="1"/>
    <col min="12" max="12" width="7.109375" style="62" customWidth="1"/>
    <col min="13" max="14" width="8.109375" style="62" customWidth="1"/>
    <col min="15" max="15" width="12.109375" style="62" customWidth="1"/>
    <col min="16" max="16" width="11.33203125" style="62" customWidth="1"/>
    <col min="17" max="17" width="7" style="62" customWidth="1"/>
    <col min="18" max="18" width="8.44140625" style="62" customWidth="1"/>
    <col min="19" max="19" width="9.21875" style="62" hidden="1" customWidth="1"/>
    <col min="20" max="20" width="9.21875" style="62" customWidth="1"/>
    <col min="21" max="16384" width="9" style="62"/>
  </cols>
  <sheetData>
    <row r="1" spans="1:20" ht="26.25" customHeight="1">
      <c r="A1" s="23"/>
      <c r="B1" s="23"/>
      <c r="C1" s="24"/>
      <c r="D1" s="24"/>
      <c r="E1" s="24"/>
      <c r="F1" s="24"/>
      <c r="G1" s="64"/>
      <c r="H1" s="64"/>
      <c r="I1" s="64"/>
      <c r="J1" s="64"/>
      <c r="K1" s="64"/>
      <c r="L1" s="24"/>
      <c r="M1" s="24"/>
      <c r="N1" s="24"/>
      <c r="O1" s="24"/>
      <c r="P1" s="25"/>
      <c r="Q1" s="65"/>
      <c r="R1" s="66" t="s">
        <v>99</v>
      </c>
    </row>
    <row r="2" spans="1:20" s="68" customFormat="1" ht="24" customHeight="1">
      <c r="A2" s="64" t="s">
        <v>262</v>
      </c>
      <c r="B2" s="64"/>
      <c r="C2" s="67"/>
      <c r="D2" s="67"/>
      <c r="E2" s="67"/>
      <c r="F2" s="67"/>
      <c r="G2" s="67"/>
      <c r="H2" s="67"/>
      <c r="I2" s="67"/>
      <c r="J2" s="67"/>
      <c r="K2" s="67"/>
      <c r="L2" s="67"/>
      <c r="M2" s="67"/>
      <c r="N2" s="67"/>
      <c r="O2" s="67"/>
      <c r="P2" s="67"/>
      <c r="Q2" s="67"/>
      <c r="R2" s="67"/>
    </row>
    <row r="3" spans="1:20" ht="20.25" customHeight="1">
      <c r="A3" s="416" t="str">
        <f>'36-ĐT'!A4</f>
        <v>(Kèm theo Nghị quyết số         /NQ-HĐND ngày       tháng 12 năm 2025 của HĐND xã Tuần Giáo)</v>
      </c>
      <c r="B3" s="416"/>
      <c r="C3" s="416"/>
      <c r="D3" s="416"/>
      <c r="E3" s="416"/>
      <c r="F3" s="416"/>
      <c r="G3" s="416"/>
      <c r="H3" s="416"/>
      <c r="I3" s="416"/>
      <c r="J3" s="416"/>
      <c r="K3" s="416"/>
      <c r="L3" s="416"/>
      <c r="M3" s="416"/>
      <c r="N3" s="416"/>
      <c r="O3" s="416"/>
      <c r="P3" s="416"/>
      <c r="Q3" s="416"/>
      <c r="R3" s="416"/>
    </row>
    <row r="4" spans="1:20" ht="23.25" customHeight="1">
      <c r="A4" s="28"/>
      <c r="B4" s="28"/>
      <c r="C4" s="29"/>
      <c r="D4" s="29"/>
      <c r="E4" s="29"/>
      <c r="F4" s="29"/>
      <c r="G4" s="69"/>
      <c r="H4" s="69"/>
      <c r="I4" s="69"/>
      <c r="J4" s="69"/>
      <c r="K4" s="69"/>
      <c r="L4" s="69"/>
      <c r="M4" s="69"/>
      <c r="N4" s="69"/>
      <c r="O4" s="69"/>
      <c r="P4" s="69"/>
      <c r="Q4" s="69"/>
      <c r="R4" s="70" t="s">
        <v>58</v>
      </c>
    </row>
    <row r="5" spans="1:20" s="71" customFormat="1" ht="21" customHeight="1">
      <c r="A5" s="450" t="s">
        <v>35</v>
      </c>
      <c r="B5" s="451" t="s">
        <v>23</v>
      </c>
      <c r="C5" s="451" t="s">
        <v>49</v>
      </c>
      <c r="D5" s="450" t="s">
        <v>39</v>
      </c>
      <c r="E5" s="450" t="s">
        <v>181</v>
      </c>
      <c r="F5" s="450" t="s">
        <v>71</v>
      </c>
      <c r="G5" s="450" t="s">
        <v>72</v>
      </c>
      <c r="H5" s="450" t="s">
        <v>73</v>
      </c>
      <c r="I5" s="450" t="s">
        <v>74</v>
      </c>
      <c r="J5" s="450" t="s">
        <v>144</v>
      </c>
      <c r="K5" s="450" t="s">
        <v>76</v>
      </c>
      <c r="L5" s="450" t="s">
        <v>77</v>
      </c>
      <c r="M5" s="450" t="s">
        <v>78</v>
      </c>
      <c r="N5" s="450" t="s">
        <v>24</v>
      </c>
      <c r="O5" s="450"/>
      <c r="P5" s="450" t="s">
        <v>79</v>
      </c>
      <c r="Q5" s="450" t="s">
        <v>80</v>
      </c>
      <c r="R5" s="450" t="s">
        <v>182</v>
      </c>
    </row>
    <row r="6" spans="1:20" s="71" customFormat="1" ht="24" customHeight="1">
      <c r="A6" s="450"/>
      <c r="B6" s="451"/>
      <c r="C6" s="451"/>
      <c r="D6" s="450"/>
      <c r="E6" s="450"/>
      <c r="F6" s="450"/>
      <c r="G6" s="450"/>
      <c r="H6" s="450"/>
      <c r="I6" s="450"/>
      <c r="J6" s="450"/>
      <c r="K6" s="450"/>
      <c r="L6" s="450"/>
      <c r="M6" s="450"/>
      <c r="N6" s="450" t="s">
        <v>84</v>
      </c>
      <c r="O6" s="450" t="s">
        <v>85</v>
      </c>
      <c r="P6" s="450"/>
      <c r="Q6" s="450"/>
      <c r="R6" s="450"/>
    </row>
    <row r="7" spans="1:20" s="71" customFormat="1" ht="24" customHeight="1">
      <c r="A7" s="450"/>
      <c r="B7" s="451"/>
      <c r="C7" s="451"/>
      <c r="D7" s="450"/>
      <c r="E7" s="450"/>
      <c r="F7" s="450"/>
      <c r="G7" s="450"/>
      <c r="H7" s="450"/>
      <c r="I7" s="450"/>
      <c r="J7" s="450"/>
      <c r="K7" s="450"/>
      <c r="L7" s="450"/>
      <c r="M7" s="450"/>
      <c r="N7" s="450"/>
      <c r="O7" s="450"/>
      <c r="P7" s="450"/>
      <c r="Q7" s="450"/>
      <c r="R7" s="450"/>
    </row>
    <row r="8" spans="1:20" s="71" customFormat="1" ht="25.5" customHeight="1">
      <c r="A8" s="450"/>
      <c r="B8" s="451"/>
      <c r="C8" s="451"/>
      <c r="D8" s="450"/>
      <c r="E8" s="450"/>
      <c r="F8" s="450"/>
      <c r="G8" s="450"/>
      <c r="H8" s="450"/>
      <c r="I8" s="450"/>
      <c r="J8" s="450"/>
      <c r="K8" s="450"/>
      <c r="L8" s="450"/>
      <c r="M8" s="450"/>
      <c r="N8" s="450"/>
      <c r="O8" s="450"/>
      <c r="P8" s="450"/>
      <c r="Q8" s="450"/>
      <c r="R8" s="450"/>
    </row>
    <row r="9" spans="1:20" s="73" customFormat="1" ht="14.25" customHeight="1">
      <c r="A9" s="51" t="s">
        <v>5</v>
      </c>
      <c r="B9" s="51" t="s">
        <v>6</v>
      </c>
      <c r="C9" s="51">
        <v>1</v>
      </c>
      <c r="D9" s="72">
        <f>C9+1</f>
        <v>2</v>
      </c>
      <c r="E9" s="72">
        <f t="shared" ref="E9:N9" si="0">D9+1</f>
        <v>3</v>
      </c>
      <c r="F9" s="72">
        <f t="shared" si="0"/>
        <v>4</v>
      </c>
      <c r="G9" s="72">
        <f t="shared" si="0"/>
        <v>5</v>
      </c>
      <c r="H9" s="72">
        <f t="shared" si="0"/>
        <v>6</v>
      </c>
      <c r="I9" s="72">
        <f t="shared" si="0"/>
        <v>7</v>
      </c>
      <c r="J9" s="72">
        <f t="shared" si="0"/>
        <v>8</v>
      </c>
      <c r="K9" s="72">
        <f t="shared" si="0"/>
        <v>9</v>
      </c>
      <c r="L9" s="72">
        <f t="shared" si="0"/>
        <v>10</v>
      </c>
      <c r="M9" s="72">
        <f t="shared" si="0"/>
        <v>11</v>
      </c>
      <c r="N9" s="72">
        <f t="shared" si="0"/>
        <v>12</v>
      </c>
      <c r="O9" s="72">
        <f>N9+1</f>
        <v>13</v>
      </c>
      <c r="P9" s="72">
        <f t="shared" ref="P9:Q9" si="1">O9+1</f>
        <v>14</v>
      </c>
      <c r="Q9" s="72">
        <f t="shared" si="1"/>
        <v>15</v>
      </c>
      <c r="R9" s="72">
        <f t="shared" ref="R9" si="2">Q9+1</f>
        <v>16</v>
      </c>
      <c r="S9" s="71"/>
      <c r="T9" s="71"/>
    </row>
    <row r="10" spans="1:20" ht="21" customHeight="1">
      <c r="A10" s="113"/>
      <c r="B10" s="102" t="s">
        <v>22</v>
      </c>
      <c r="C10" s="83">
        <f t="shared" ref="C10:R10" si="3">SUM(C11:C32)</f>
        <v>189431</v>
      </c>
      <c r="D10" s="83">
        <f t="shared" si="3"/>
        <v>125067</v>
      </c>
      <c r="E10" s="83">
        <f t="shared" si="3"/>
        <v>170</v>
      </c>
      <c r="F10" s="83">
        <f t="shared" si="3"/>
        <v>3033</v>
      </c>
      <c r="G10" s="83">
        <f t="shared" si="3"/>
        <v>1614</v>
      </c>
      <c r="H10" s="83">
        <f t="shared" si="3"/>
        <v>0</v>
      </c>
      <c r="I10" s="83">
        <f t="shared" si="3"/>
        <v>1615</v>
      </c>
      <c r="J10" s="83">
        <f t="shared" si="3"/>
        <v>91</v>
      </c>
      <c r="K10" s="83">
        <f t="shared" si="3"/>
        <v>499</v>
      </c>
      <c r="L10" s="83">
        <f t="shared" si="3"/>
        <v>5945</v>
      </c>
      <c r="M10" s="83">
        <f t="shared" si="3"/>
        <v>4182</v>
      </c>
      <c r="N10" s="83">
        <f t="shared" si="3"/>
        <v>0</v>
      </c>
      <c r="O10" s="83">
        <f t="shared" si="3"/>
        <v>0</v>
      </c>
      <c r="P10" s="83">
        <f t="shared" si="3"/>
        <v>26068</v>
      </c>
      <c r="Q10" s="83">
        <f t="shared" si="3"/>
        <v>21147</v>
      </c>
      <c r="R10" s="83">
        <f t="shared" si="3"/>
        <v>0</v>
      </c>
      <c r="S10" s="355">
        <f>'35'!C10-'35'!F10-C10</f>
        <v>0</v>
      </c>
    </row>
    <row r="11" spans="1:20" ht="21" customHeight="1">
      <c r="A11" s="51">
        <v>1</v>
      </c>
      <c r="B11" s="84" t="s">
        <v>163</v>
      </c>
      <c r="C11" s="83">
        <f t="shared" ref="C11:C32" si="4">SUM(D11:M11)+SUM(P11:R11)</f>
        <v>6625</v>
      </c>
      <c r="D11" s="85"/>
      <c r="E11" s="85"/>
      <c r="F11" s="85"/>
      <c r="G11" s="85"/>
      <c r="H11" s="85"/>
      <c r="I11" s="85"/>
      <c r="J11" s="85"/>
      <c r="K11" s="85"/>
      <c r="L11" s="85"/>
      <c r="M11" s="85"/>
      <c r="N11" s="85"/>
      <c r="O11" s="85"/>
      <c r="P11" s="85">
        <v>6625</v>
      </c>
      <c r="Q11" s="85"/>
      <c r="R11" s="85"/>
      <c r="S11" s="61">
        <f>C11-'35'!C12</f>
        <v>0</v>
      </c>
    </row>
    <row r="12" spans="1:20" ht="21" customHeight="1">
      <c r="A12" s="51">
        <v>2</v>
      </c>
      <c r="B12" s="84" t="s">
        <v>164</v>
      </c>
      <c r="C12" s="83">
        <f t="shared" si="4"/>
        <v>2751</v>
      </c>
      <c r="D12" s="85"/>
      <c r="E12" s="85"/>
      <c r="F12" s="85"/>
      <c r="G12" s="85"/>
      <c r="H12" s="85"/>
      <c r="I12" s="85">
        <v>238</v>
      </c>
      <c r="J12" s="85"/>
      <c r="K12" s="85"/>
      <c r="L12" s="85"/>
      <c r="M12" s="85"/>
      <c r="N12" s="85"/>
      <c r="O12" s="85"/>
      <c r="P12" s="85">
        <v>2513</v>
      </c>
      <c r="Q12" s="85"/>
      <c r="R12" s="85"/>
      <c r="S12" s="61">
        <f>C12-'35'!C13</f>
        <v>0</v>
      </c>
    </row>
    <row r="13" spans="1:20" ht="21" customHeight="1">
      <c r="A13" s="51">
        <v>3</v>
      </c>
      <c r="B13" s="84" t="s">
        <v>97</v>
      </c>
      <c r="C13" s="83">
        <f t="shared" si="4"/>
        <v>16764</v>
      </c>
      <c r="D13" s="85"/>
      <c r="E13" s="85"/>
      <c r="F13" s="85">
        <v>3033</v>
      </c>
      <c r="G13" s="85">
        <v>1614</v>
      </c>
      <c r="H13" s="85"/>
      <c r="I13" s="85"/>
      <c r="J13" s="85"/>
      <c r="K13" s="85"/>
      <c r="L13" s="85"/>
      <c r="M13" s="85"/>
      <c r="N13" s="85"/>
      <c r="O13" s="85"/>
      <c r="P13" s="356">
        <f>12045-101</f>
        <v>11944</v>
      </c>
      <c r="Q13" s="85">
        <v>173</v>
      </c>
      <c r="R13" s="85"/>
      <c r="S13" s="61">
        <f>C13-'35'!C14</f>
        <v>0</v>
      </c>
    </row>
    <row r="14" spans="1:20" ht="21" customHeight="1">
      <c r="A14" s="51">
        <v>4</v>
      </c>
      <c r="B14" s="84" t="s">
        <v>165</v>
      </c>
      <c r="C14" s="83">
        <f t="shared" si="4"/>
        <v>11165</v>
      </c>
      <c r="D14" s="103"/>
      <c r="E14" s="103"/>
      <c r="F14" s="85"/>
      <c r="G14" s="85"/>
      <c r="H14" s="103"/>
      <c r="I14" s="85"/>
      <c r="J14" s="85"/>
      <c r="K14" s="103"/>
      <c r="L14" s="85">
        <v>5945</v>
      </c>
      <c r="M14" s="85">
        <v>3009</v>
      </c>
      <c r="N14" s="103"/>
      <c r="O14" s="103"/>
      <c r="P14" s="85">
        <v>1874</v>
      </c>
      <c r="Q14" s="85">
        <v>337</v>
      </c>
      <c r="R14" s="103"/>
      <c r="S14" s="61">
        <f>C14-'35'!C15</f>
        <v>0</v>
      </c>
    </row>
    <row r="15" spans="1:20" ht="21" customHeight="1">
      <c r="A15" s="51">
        <v>5</v>
      </c>
      <c r="B15" s="84" t="s">
        <v>166</v>
      </c>
      <c r="C15" s="83">
        <f t="shared" si="4"/>
        <v>23722</v>
      </c>
      <c r="D15" s="85">
        <v>589</v>
      </c>
      <c r="E15" s="85">
        <v>170</v>
      </c>
      <c r="F15" s="85"/>
      <c r="G15" s="85"/>
      <c r="H15" s="85"/>
      <c r="I15" s="85">
        <v>160</v>
      </c>
      <c r="J15" s="85"/>
      <c r="K15" s="85"/>
      <c r="L15" s="85"/>
      <c r="M15" s="85"/>
      <c r="N15" s="85"/>
      <c r="O15" s="85"/>
      <c r="P15" s="85">
        <v>2166</v>
      </c>
      <c r="Q15" s="85">
        <f>19340+1297</f>
        <v>20637</v>
      </c>
      <c r="R15" s="85"/>
      <c r="S15" s="61">
        <f>C15-'35'!C16</f>
        <v>0</v>
      </c>
    </row>
    <row r="16" spans="1:20" ht="21" customHeight="1">
      <c r="A16" s="51">
        <v>6</v>
      </c>
      <c r="B16" s="84" t="s">
        <v>167</v>
      </c>
      <c r="C16" s="83">
        <f t="shared" si="4"/>
        <v>946</v>
      </c>
      <c r="D16" s="85"/>
      <c r="E16" s="85"/>
      <c r="F16" s="85"/>
      <c r="G16" s="85"/>
      <c r="H16" s="85"/>
      <c r="I16" s="85"/>
      <c r="J16" s="85"/>
      <c r="K16" s="85"/>
      <c r="L16" s="85"/>
      <c r="M16" s="85"/>
      <c r="N16" s="85"/>
      <c r="O16" s="85"/>
      <c r="P16" s="85">
        <v>946</v>
      </c>
      <c r="Q16" s="85"/>
      <c r="R16" s="85"/>
      <c r="S16" s="61">
        <f>C16-'35'!C17</f>
        <v>0</v>
      </c>
    </row>
    <row r="17" spans="1:22" ht="21" customHeight="1">
      <c r="A17" s="51">
        <v>7</v>
      </c>
      <c r="B17" s="84" t="s">
        <v>168</v>
      </c>
      <c r="C17" s="83">
        <f t="shared" si="4"/>
        <v>2980</v>
      </c>
      <c r="D17" s="85"/>
      <c r="E17" s="85"/>
      <c r="F17" s="85"/>
      <c r="G17" s="85"/>
      <c r="H17" s="85"/>
      <c r="I17" s="85">
        <v>1217</v>
      </c>
      <c r="J17" s="85">
        <v>91</v>
      </c>
      <c r="K17" s="85">
        <v>499</v>
      </c>
      <c r="L17" s="85"/>
      <c r="M17" s="85">
        <v>1173</v>
      </c>
      <c r="N17" s="85"/>
      <c r="O17" s="85"/>
      <c r="P17" s="85"/>
      <c r="Q17" s="85"/>
      <c r="R17" s="85"/>
      <c r="S17" s="61">
        <f>C17-'35'!C18</f>
        <v>0</v>
      </c>
    </row>
    <row r="18" spans="1:22" ht="21" customHeight="1">
      <c r="A18" s="51">
        <v>8</v>
      </c>
      <c r="B18" s="84" t="s">
        <v>142</v>
      </c>
      <c r="C18" s="83">
        <f t="shared" si="4"/>
        <v>1288</v>
      </c>
      <c r="D18" s="85">
        <f>+'35'!C19</f>
        <v>1288</v>
      </c>
      <c r="E18" s="85"/>
      <c r="F18" s="85"/>
      <c r="G18" s="85"/>
      <c r="H18" s="85"/>
      <c r="I18" s="85"/>
      <c r="J18" s="85"/>
      <c r="K18" s="85"/>
      <c r="L18" s="85"/>
      <c r="M18" s="85"/>
      <c r="N18" s="85"/>
      <c r="O18" s="85"/>
      <c r="P18" s="85"/>
      <c r="Q18" s="85"/>
      <c r="R18" s="85"/>
      <c r="S18" s="61">
        <f>C18-'35'!C19</f>
        <v>0</v>
      </c>
      <c r="V18" s="61"/>
    </row>
    <row r="19" spans="1:22" ht="21" customHeight="1">
      <c r="A19" s="51">
        <v>9</v>
      </c>
      <c r="B19" s="84" t="s">
        <v>184</v>
      </c>
      <c r="C19" s="83">
        <f t="shared" si="4"/>
        <v>8934</v>
      </c>
      <c r="D19" s="85">
        <f>+'35'!C20</f>
        <v>8934</v>
      </c>
      <c r="E19" s="85"/>
      <c r="F19" s="85"/>
      <c r="G19" s="85"/>
      <c r="H19" s="85"/>
      <c r="I19" s="85"/>
      <c r="J19" s="85"/>
      <c r="K19" s="85"/>
      <c r="L19" s="85"/>
      <c r="M19" s="85"/>
      <c r="N19" s="85"/>
      <c r="O19" s="85"/>
      <c r="P19" s="85"/>
      <c r="Q19" s="85"/>
      <c r="R19" s="85"/>
      <c r="S19" s="61">
        <f>C19-'35'!C20</f>
        <v>0</v>
      </c>
      <c r="V19" s="61"/>
    </row>
    <row r="20" spans="1:22" ht="21" customHeight="1">
      <c r="A20" s="51">
        <v>10</v>
      </c>
      <c r="B20" s="84" t="s">
        <v>169</v>
      </c>
      <c r="C20" s="83">
        <f t="shared" si="4"/>
        <v>3768</v>
      </c>
      <c r="D20" s="85">
        <f>+'35'!C21</f>
        <v>3768</v>
      </c>
      <c r="E20" s="85"/>
      <c r="F20" s="85"/>
      <c r="G20" s="85"/>
      <c r="H20" s="85"/>
      <c r="I20" s="85"/>
      <c r="J20" s="85"/>
      <c r="K20" s="85"/>
      <c r="L20" s="85"/>
      <c r="M20" s="85"/>
      <c r="N20" s="85"/>
      <c r="O20" s="85"/>
      <c r="P20" s="85"/>
      <c r="Q20" s="85"/>
      <c r="R20" s="85"/>
      <c r="S20" s="61">
        <f>C20-'35'!C21</f>
        <v>0</v>
      </c>
      <c r="V20" s="61"/>
    </row>
    <row r="21" spans="1:22" ht="21" customHeight="1">
      <c r="A21" s="51">
        <v>11</v>
      </c>
      <c r="B21" s="84" t="s">
        <v>170</v>
      </c>
      <c r="C21" s="83">
        <f t="shared" si="4"/>
        <v>13339</v>
      </c>
      <c r="D21" s="85">
        <f>+'35'!C22</f>
        <v>13339</v>
      </c>
      <c r="E21" s="85"/>
      <c r="F21" s="85"/>
      <c r="G21" s="85"/>
      <c r="H21" s="85"/>
      <c r="I21" s="85"/>
      <c r="J21" s="85"/>
      <c r="K21" s="85"/>
      <c r="L21" s="85"/>
      <c r="M21" s="85"/>
      <c r="N21" s="85"/>
      <c r="O21" s="85"/>
      <c r="P21" s="85"/>
      <c r="Q21" s="85"/>
      <c r="R21" s="85"/>
      <c r="S21" s="61">
        <f>C21-'35'!C22</f>
        <v>0</v>
      </c>
      <c r="V21" s="61"/>
    </row>
    <row r="22" spans="1:22" ht="21" customHeight="1">
      <c r="A22" s="51">
        <v>12</v>
      </c>
      <c r="B22" s="84" t="s">
        <v>171</v>
      </c>
      <c r="C22" s="83">
        <f t="shared" si="4"/>
        <v>7899</v>
      </c>
      <c r="D22" s="85">
        <f>+'35'!C23</f>
        <v>7899</v>
      </c>
      <c r="E22" s="85"/>
      <c r="F22" s="85"/>
      <c r="G22" s="85"/>
      <c r="H22" s="85"/>
      <c r="I22" s="85"/>
      <c r="J22" s="85"/>
      <c r="K22" s="85"/>
      <c r="L22" s="85"/>
      <c r="M22" s="85"/>
      <c r="N22" s="85"/>
      <c r="O22" s="85"/>
      <c r="P22" s="85"/>
      <c r="Q22" s="85"/>
      <c r="R22" s="85"/>
      <c r="S22" s="61">
        <f>C22-'35'!C23</f>
        <v>0</v>
      </c>
      <c r="V22" s="61"/>
    </row>
    <row r="23" spans="1:22" ht="21" customHeight="1">
      <c r="A23" s="51">
        <v>13</v>
      </c>
      <c r="B23" s="84" t="s">
        <v>172</v>
      </c>
      <c r="C23" s="83">
        <f t="shared" si="4"/>
        <v>5004</v>
      </c>
      <c r="D23" s="85">
        <f>+'35'!C24</f>
        <v>5004</v>
      </c>
      <c r="E23" s="85"/>
      <c r="F23" s="85"/>
      <c r="G23" s="85"/>
      <c r="H23" s="85"/>
      <c r="I23" s="85"/>
      <c r="J23" s="85"/>
      <c r="K23" s="85"/>
      <c r="L23" s="85"/>
      <c r="M23" s="85"/>
      <c r="N23" s="85"/>
      <c r="O23" s="85"/>
      <c r="P23" s="85"/>
      <c r="Q23" s="85"/>
      <c r="R23" s="85"/>
      <c r="S23" s="61">
        <f>C23-'35'!C24</f>
        <v>0</v>
      </c>
      <c r="V23" s="61"/>
    </row>
    <row r="24" spans="1:22" ht="21" customHeight="1">
      <c r="A24" s="51">
        <v>14</v>
      </c>
      <c r="B24" s="84" t="s">
        <v>185</v>
      </c>
      <c r="C24" s="83">
        <f t="shared" si="4"/>
        <v>11234</v>
      </c>
      <c r="D24" s="85">
        <f>+'35'!C25</f>
        <v>11234</v>
      </c>
      <c r="E24" s="85"/>
      <c r="F24" s="85"/>
      <c r="G24" s="85"/>
      <c r="H24" s="85"/>
      <c r="I24" s="85"/>
      <c r="J24" s="85"/>
      <c r="K24" s="85"/>
      <c r="L24" s="85"/>
      <c r="M24" s="85"/>
      <c r="N24" s="85"/>
      <c r="O24" s="85"/>
      <c r="P24" s="85"/>
      <c r="Q24" s="85"/>
      <c r="R24" s="85"/>
      <c r="S24" s="61">
        <f>C24-'35'!C25</f>
        <v>0</v>
      </c>
      <c r="V24" s="61"/>
    </row>
    <row r="25" spans="1:22" ht="21" customHeight="1">
      <c r="A25" s="51">
        <v>15</v>
      </c>
      <c r="B25" s="84" t="s">
        <v>186</v>
      </c>
      <c r="C25" s="83">
        <f t="shared" si="4"/>
        <v>5217</v>
      </c>
      <c r="D25" s="85">
        <f>+'35'!C26</f>
        <v>5217</v>
      </c>
      <c r="E25" s="85"/>
      <c r="F25" s="85"/>
      <c r="G25" s="85"/>
      <c r="H25" s="85"/>
      <c r="I25" s="85"/>
      <c r="J25" s="85"/>
      <c r="K25" s="85"/>
      <c r="L25" s="85"/>
      <c r="M25" s="85"/>
      <c r="N25" s="85"/>
      <c r="O25" s="85"/>
      <c r="P25" s="85"/>
      <c r="Q25" s="85"/>
      <c r="R25" s="85"/>
      <c r="S25" s="61">
        <f>C25-'35'!C26</f>
        <v>0</v>
      </c>
      <c r="V25" s="61"/>
    </row>
    <row r="26" spans="1:22" ht="21" customHeight="1">
      <c r="A26" s="51">
        <v>16</v>
      </c>
      <c r="B26" s="84" t="s">
        <v>173</v>
      </c>
      <c r="C26" s="83">
        <f t="shared" si="4"/>
        <v>12184</v>
      </c>
      <c r="D26" s="85">
        <f>+'35'!C27</f>
        <v>12184</v>
      </c>
      <c r="E26" s="85"/>
      <c r="F26" s="85"/>
      <c r="G26" s="85"/>
      <c r="H26" s="85"/>
      <c r="I26" s="85"/>
      <c r="J26" s="85"/>
      <c r="K26" s="85"/>
      <c r="L26" s="85"/>
      <c r="M26" s="85"/>
      <c r="N26" s="85"/>
      <c r="O26" s="85"/>
      <c r="P26" s="85"/>
      <c r="Q26" s="85"/>
      <c r="R26" s="85"/>
      <c r="S26" s="61">
        <f>C26-'35'!C27</f>
        <v>0</v>
      </c>
      <c r="V26" s="61"/>
    </row>
    <row r="27" spans="1:22" ht="21" customHeight="1">
      <c r="A27" s="51">
        <v>17</v>
      </c>
      <c r="B27" s="84" t="s">
        <v>174</v>
      </c>
      <c r="C27" s="83">
        <f t="shared" si="4"/>
        <v>8360</v>
      </c>
      <c r="D27" s="85">
        <f>+'35'!C28</f>
        <v>8360</v>
      </c>
      <c r="E27" s="85"/>
      <c r="F27" s="85"/>
      <c r="G27" s="85"/>
      <c r="H27" s="85"/>
      <c r="I27" s="85"/>
      <c r="J27" s="85"/>
      <c r="K27" s="85"/>
      <c r="L27" s="85"/>
      <c r="M27" s="85"/>
      <c r="N27" s="85"/>
      <c r="O27" s="85"/>
      <c r="P27" s="85"/>
      <c r="Q27" s="85"/>
      <c r="R27" s="85"/>
      <c r="S27" s="61">
        <f>C27-'35'!C28</f>
        <v>0</v>
      </c>
      <c r="V27" s="61"/>
    </row>
    <row r="28" spans="1:22" ht="21" customHeight="1">
      <c r="A28" s="51">
        <v>18</v>
      </c>
      <c r="B28" s="84" t="s">
        <v>175</v>
      </c>
      <c r="C28" s="83">
        <f t="shared" si="4"/>
        <v>8567</v>
      </c>
      <c r="D28" s="85">
        <f>+'35'!C29</f>
        <v>8567</v>
      </c>
      <c r="E28" s="85"/>
      <c r="F28" s="85"/>
      <c r="G28" s="85"/>
      <c r="H28" s="85"/>
      <c r="I28" s="85"/>
      <c r="J28" s="85"/>
      <c r="K28" s="85"/>
      <c r="L28" s="85"/>
      <c r="M28" s="85"/>
      <c r="N28" s="85"/>
      <c r="O28" s="85"/>
      <c r="P28" s="85"/>
      <c r="Q28" s="85"/>
      <c r="R28" s="85"/>
      <c r="S28" s="61">
        <f>C28-'35'!C29</f>
        <v>0</v>
      </c>
      <c r="V28" s="61"/>
    </row>
    <row r="29" spans="1:22" ht="21" customHeight="1">
      <c r="A29" s="51">
        <v>19</v>
      </c>
      <c r="B29" s="84" t="s">
        <v>176</v>
      </c>
      <c r="C29" s="83">
        <f t="shared" si="4"/>
        <v>5133</v>
      </c>
      <c r="D29" s="85">
        <f>+'35'!C30</f>
        <v>5133</v>
      </c>
      <c r="E29" s="85"/>
      <c r="F29" s="85"/>
      <c r="G29" s="85"/>
      <c r="H29" s="85"/>
      <c r="I29" s="85"/>
      <c r="J29" s="85"/>
      <c r="K29" s="85"/>
      <c r="L29" s="85"/>
      <c r="M29" s="85"/>
      <c r="N29" s="85"/>
      <c r="O29" s="85"/>
      <c r="P29" s="85"/>
      <c r="Q29" s="85"/>
      <c r="R29" s="85"/>
      <c r="S29" s="61">
        <f>C29-'35'!C30</f>
        <v>0</v>
      </c>
      <c r="V29" s="61"/>
    </row>
    <row r="30" spans="1:22" ht="21" customHeight="1">
      <c r="A30" s="51">
        <v>20</v>
      </c>
      <c r="B30" s="84" t="s">
        <v>187</v>
      </c>
      <c r="C30" s="83">
        <f t="shared" si="4"/>
        <v>11268</v>
      </c>
      <c r="D30" s="85">
        <f>+'35'!C31</f>
        <v>11268</v>
      </c>
      <c r="E30" s="85"/>
      <c r="F30" s="85"/>
      <c r="G30" s="85"/>
      <c r="H30" s="85"/>
      <c r="I30" s="85"/>
      <c r="J30" s="85"/>
      <c r="K30" s="85"/>
      <c r="L30" s="85"/>
      <c r="M30" s="85"/>
      <c r="N30" s="85"/>
      <c r="O30" s="85"/>
      <c r="P30" s="85"/>
      <c r="Q30" s="85"/>
      <c r="R30" s="85"/>
      <c r="S30" s="61">
        <f>C30-'35'!C31</f>
        <v>0</v>
      </c>
      <c r="V30" s="61"/>
    </row>
    <row r="31" spans="1:22" ht="21" customHeight="1">
      <c r="A31" s="51">
        <v>21</v>
      </c>
      <c r="B31" s="84" t="s">
        <v>177</v>
      </c>
      <c r="C31" s="83">
        <f t="shared" si="4"/>
        <v>13499</v>
      </c>
      <c r="D31" s="85">
        <f>+'35'!C32</f>
        <v>13499</v>
      </c>
      <c r="E31" s="85"/>
      <c r="F31" s="85"/>
      <c r="G31" s="85"/>
      <c r="H31" s="85"/>
      <c r="I31" s="85"/>
      <c r="J31" s="85"/>
      <c r="K31" s="85"/>
      <c r="L31" s="85"/>
      <c r="M31" s="85"/>
      <c r="N31" s="85"/>
      <c r="O31" s="85"/>
      <c r="P31" s="85"/>
      <c r="Q31" s="85"/>
      <c r="R31" s="85"/>
      <c r="S31" s="61">
        <f>C31-'35'!C32</f>
        <v>0</v>
      </c>
      <c r="V31" s="61"/>
    </row>
    <row r="32" spans="1:22" ht="21" customHeight="1">
      <c r="A32" s="51">
        <v>22</v>
      </c>
      <c r="B32" s="84" t="s">
        <v>178</v>
      </c>
      <c r="C32" s="83">
        <f t="shared" si="4"/>
        <v>8784</v>
      </c>
      <c r="D32" s="85">
        <f>+'35'!C33</f>
        <v>8784</v>
      </c>
      <c r="E32" s="85"/>
      <c r="F32" s="85"/>
      <c r="G32" s="85"/>
      <c r="H32" s="85"/>
      <c r="I32" s="85"/>
      <c r="J32" s="85"/>
      <c r="K32" s="85"/>
      <c r="L32" s="85"/>
      <c r="M32" s="85"/>
      <c r="N32" s="85"/>
      <c r="O32" s="85"/>
      <c r="P32" s="85"/>
      <c r="Q32" s="85"/>
      <c r="R32" s="85"/>
      <c r="S32" s="61">
        <f>C32-'35'!C33</f>
        <v>0</v>
      </c>
      <c r="V32" s="61"/>
    </row>
    <row r="33" spans="1:18" ht="21" customHeight="1">
      <c r="A33" s="25"/>
      <c r="B33" s="75"/>
      <c r="C33" s="25"/>
      <c r="D33" s="25"/>
      <c r="E33" s="25"/>
      <c r="F33" s="25"/>
      <c r="G33" s="25"/>
      <c r="H33" s="25"/>
      <c r="I33" s="25"/>
      <c r="J33" s="25"/>
      <c r="K33" s="25"/>
      <c r="L33" s="25"/>
      <c r="M33" s="25"/>
      <c r="N33" s="25"/>
      <c r="O33" s="25"/>
      <c r="P33" s="25"/>
      <c r="Q33" s="25"/>
      <c r="R33" s="25"/>
    </row>
    <row r="34" spans="1:18">
      <c r="C34" s="61"/>
      <c r="D34" s="99"/>
      <c r="M34" s="99"/>
      <c r="R34" s="99"/>
    </row>
    <row r="37" spans="1:18" ht="22.5" customHeight="1"/>
    <row r="38" spans="1:18" ht="18.75">
      <c r="A38" s="68"/>
      <c r="B38" s="68"/>
      <c r="C38" s="68"/>
      <c r="D38" s="68"/>
      <c r="E38" s="68"/>
      <c r="F38" s="68"/>
      <c r="G38" s="68"/>
      <c r="H38" s="68"/>
      <c r="I38" s="68"/>
      <c r="J38" s="68"/>
      <c r="K38" s="68"/>
      <c r="L38" s="68"/>
      <c r="M38" s="68"/>
      <c r="N38" s="68"/>
      <c r="O38" s="68"/>
      <c r="P38" s="68"/>
      <c r="Q38" s="68"/>
      <c r="R38" s="68"/>
    </row>
    <row r="39" spans="1:18" ht="18.75">
      <c r="A39" s="68"/>
      <c r="B39" s="68"/>
      <c r="C39" s="68"/>
      <c r="D39" s="68"/>
      <c r="E39" s="68"/>
      <c r="F39" s="68"/>
      <c r="G39" s="68"/>
      <c r="H39" s="68"/>
      <c r="I39" s="68"/>
      <c r="J39" s="68"/>
      <c r="K39" s="68"/>
      <c r="L39" s="68"/>
      <c r="M39" s="68"/>
      <c r="N39" s="68"/>
      <c r="O39" s="68"/>
      <c r="P39" s="68"/>
      <c r="Q39" s="68"/>
      <c r="R39" s="68"/>
    </row>
    <row r="40" spans="1:18" ht="18.75">
      <c r="A40" s="68"/>
      <c r="B40" s="68"/>
      <c r="C40" s="68"/>
      <c r="D40" s="68"/>
      <c r="E40" s="68"/>
      <c r="F40" s="68"/>
      <c r="G40" s="68"/>
      <c r="H40" s="68"/>
      <c r="I40" s="68"/>
      <c r="J40" s="68"/>
      <c r="K40" s="68"/>
      <c r="L40" s="68"/>
      <c r="M40" s="68"/>
      <c r="N40" s="68"/>
      <c r="O40" s="68"/>
      <c r="P40" s="68"/>
      <c r="Q40" s="68"/>
      <c r="R40" s="68"/>
    </row>
    <row r="41" spans="1:18" ht="18.75">
      <c r="A41" s="68"/>
      <c r="B41" s="68"/>
      <c r="C41" s="68"/>
      <c r="D41" s="68"/>
      <c r="E41" s="68"/>
      <c r="F41" s="68"/>
      <c r="G41" s="68"/>
      <c r="H41" s="68"/>
      <c r="I41" s="68"/>
      <c r="J41" s="68"/>
      <c r="K41" s="68"/>
      <c r="L41" s="68"/>
      <c r="M41" s="68"/>
      <c r="N41" s="68"/>
      <c r="O41" s="68"/>
      <c r="P41" s="68"/>
      <c r="Q41" s="68"/>
      <c r="R41" s="68"/>
    </row>
  </sheetData>
  <mergeCells count="20">
    <mergeCell ref="J5:J8"/>
    <mergeCell ref="R5:R8"/>
    <mergeCell ref="N6:N8"/>
    <mergeCell ref="B5:B8"/>
    <mergeCell ref="L5:L8"/>
    <mergeCell ref="N5:O5"/>
    <mergeCell ref="K5:K8"/>
    <mergeCell ref="Q5:Q8"/>
    <mergeCell ref="A3:R3"/>
    <mergeCell ref="F5:F8"/>
    <mergeCell ref="A5:A8"/>
    <mergeCell ref="C5:C8"/>
    <mergeCell ref="D5:D8"/>
    <mergeCell ref="P5:P8"/>
    <mergeCell ref="G5:G8"/>
    <mergeCell ref="H5:H8"/>
    <mergeCell ref="I5:I8"/>
    <mergeCell ref="E5:E8"/>
    <mergeCell ref="O6:O8"/>
    <mergeCell ref="M5:M8"/>
  </mergeCells>
  <phoneticPr fontId="15" type="noConversion"/>
  <printOptions horizontalCentered="1"/>
  <pageMargins left="0.19685039370078741" right="0" top="0.47244094488188981" bottom="0.43307086614173229" header="0.35433070866141736" footer="0.19685039370078741"/>
  <pageSetup paperSize="9" scale="71" fitToHeight="0" orientation="landscape" r:id="rId1"/>
  <headerFooter alignWithMargins="0">
    <oddFooter xml:space="preserve">&amp;C&amp;".VnTime,Italic"&amp;8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50"/>
    <pageSetUpPr fitToPage="1"/>
  </sheetPr>
  <dimension ref="A1:AB16"/>
  <sheetViews>
    <sheetView zoomScale="80" zoomScaleNormal="80" zoomScaleSheetLayoutView="100" workbookViewId="0">
      <pane xSplit="3" ySplit="10" topLeftCell="D11" activePane="bottomRight" state="frozen"/>
      <selection pane="topRight" activeCell="D1" sqref="D1"/>
      <selection pane="bottomLeft" activeCell="A15" sqref="A15"/>
      <selection pane="bottomRight" activeCell="K17" sqref="K17"/>
    </sheetView>
  </sheetViews>
  <sheetFormatPr defaultColWidth="9" defaultRowHeight="15.75"/>
  <cols>
    <col min="1" max="1" width="5.6640625" style="2" customWidth="1"/>
    <col min="2" max="2" width="25.44140625" style="59" customWidth="1"/>
    <col min="3" max="4" width="9.21875" style="2" customWidth="1"/>
    <col min="5" max="6" width="8.33203125" style="2" customWidth="1"/>
    <col min="7" max="7" width="8.109375" style="2" customWidth="1"/>
    <col min="8" max="8" width="8.77734375" style="2" customWidth="1"/>
    <col min="9" max="9" width="6.21875" style="2" customWidth="1"/>
    <col min="10" max="10" width="7.33203125" style="2" customWidth="1"/>
    <col min="11" max="12" width="7.109375" style="2" customWidth="1"/>
    <col min="13" max="15" width="9" style="2" customWidth="1"/>
    <col min="16" max="16" width="6" style="2" customWidth="1"/>
    <col min="17" max="19" width="7.21875" style="2" customWidth="1"/>
    <col min="20" max="22" width="8.109375" style="2" customWidth="1"/>
    <col min="23" max="23" width="6.109375" style="2" customWidth="1"/>
    <col min="24" max="25" width="8.109375" style="2" customWidth="1"/>
    <col min="26" max="26" width="6.6640625" style="2" customWidth="1"/>
    <col min="27" max="28" width="9" style="2" customWidth="1"/>
    <col min="29" max="16384" width="9" style="2"/>
  </cols>
  <sheetData>
    <row r="1" spans="1:28" ht="23.25" customHeight="1">
      <c r="A1" s="35"/>
      <c r="B1" s="52"/>
      <c r="C1" s="36"/>
      <c r="D1" s="36"/>
      <c r="E1" s="36"/>
      <c r="F1" s="36"/>
      <c r="G1" s="36"/>
      <c r="H1" s="36"/>
      <c r="I1" s="36"/>
      <c r="J1" s="53"/>
      <c r="K1" s="53"/>
      <c r="L1" s="36"/>
      <c r="M1" s="36"/>
      <c r="N1" s="36"/>
      <c r="O1" s="36"/>
      <c r="P1" s="36"/>
      <c r="Q1" s="53"/>
      <c r="R1" s="53"/>
      <c r="S1" s="36"/>
      <c r="T1" s="454" t="s">
        <v>98</v>
      </c>
      <c r="U1" s="454"/>
      <c r="V1" s="454"/>
      <c r="W1" s="454"/>
      <c r="X1" s="454"/>
      <c r="Y1" s="454"/>
      <c r="Z1" s="454"/>
    </row>
    <row r="2" spans="1:28" s="4" customFormat="1" ht="21" customHeight="1">
      <c r="A2" s="37" t="s">
        <v>263</v>
      </c>
      <c r="B2" s="54"/>
      <c r="C2" s="38"/>
      <c r="D2" s="38"/>
      <c r="E2" s="38"/>
      <c r="F2" s="38"/>
      <c r="G2" s="38"/>
      <c r="H2" s="38"/>
      <c r="I2" s="38"/>
      <c r="J2" s="38"/>
      <c r="K2" s="38"/>
      <c r="L2" s="38"/>
      <c r="M2" s="38"/>
      <c r="N2" s="38"/>
      <c r="O2" s="38"/>
      <c r="P2" s="38"/>
      <c r="Q2" s="38"/>
      <c r="R2" s="38"/>
      <c r="S2" s="38"/>
      <c r="T2" s="38"/>
      <c r="U2" s="38"/>
      <c r="V2" s="38"/>
      <c r="W2" s="38"/>
      <c r="X2" s="38"/>
      <c r="Y2" s="38"/>
      <c r="Z2" s="38"/>
    </row>
    <row r="3" spans="1:28" ht="21" customHeight="1">
      <c r="A3" s="456" t="str">
        <f>'15'!A3</f>
        <v>(Kèm theo Nghị quyết số         /NQ-HĐND ngày       tháng 12 năm 2025 của HĐND xã Tuần Giáo)</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55"/>
      <c r="AB3" s="55"/>
    </row>
    <row r="4" spans="1:28" ht="18.75" customHeight="1">
      <c r="A4" s="39"/>
      <c r="B4" s="56"/>
      <c r="C4" s="40"/>
      <c r="D4" s="40"/>
      <c r="E4" s="40"/>
      <c r="F4" s="40"/>
      <c r="G4" s="40"/>
      <c r="H4" s="40"/>
      <c r="I4" s="40"/>
      <c r="J4" s="87"/>
      <c r="K4" s="452"/>
      <c r="L4" s="452"/>
      <c r="M4" s="40"/>
      <c r="N4" s="40"/>
      <c r="O4" s="40"/>
      <c r="P4" s="40"/>
      <c r="Q4" s="87"/>
      <c r="R4" s="452"/>
      <c r="S4" s="452"/>
      <c r="T4" s="455" t="s">
        <v>58</v>
      </c>
      <c r="U4" s="455"/>
      <c r="V4" s="455"/>
      <c r="W4" s="455"/>
      <c r="X4" s="455"/>
      <c r="Y4" s="455"/>
      <c r="Z4" s="455"/>
    </row>
    <row r="5" spans="1:28" ht="42.75" customHeight="1">
      <c r="A5" s="453" t="s">
        <v>35</v>
      </c>
      <c r="B5" s="453" t="s">
        <v>96</v>
      </c>
      <c r="C5" s="453" t="s">
        <v>49</v>
      </c>
      <c r="D5" s="453" t="s">
        <v>24</v>
      </c>
      <c r="E5" s="453"/>
      <c r="F5" s="453" t="s">
        <v>134</v>
      </c>
      <c r="G5" s="453"/>
      <c r="H5" s="453"/>
      <c r="I5" s="453"/>
      <c r="J5" s="453"/>
      <c r="K5" s="453"/>
      <c r="L5" s="453"/>
      <c r="M5" s="453" t="s">
        <v>94</v>
      </c>
      <c r="N5" s="453"/>
      <c r="O5" s="453"/>
      <c r="P5" s="453"/>
      <c r="Q5" s="453"/>
      <c r="R5" s="453"/>
      <c r="S5" s="453"/>
      <c r="T5" s="453" t="s">
        <v>95</v>
      </c>
      <c r="U5" s="453"/>
      <c r="V5" s="453"/>
      <c r="W5" s="453"/>
      <c r="X5" s="453"/>
      <c r="Y5" s="453"/>
      <c r="Z5" s="453"/>
    </row>
    <row r="6" spans="1:28" ht="20.25" customHeight="1">
      <c r="A6" s="453"/>
      <c r="B6" s="453"/>
      <c r="C6" s="453"/>
      <c r="D6" s="453" t="s">
        <v>87</v>
      </c>
      <c r="E6" s="453" t="s">
        <v>88</v>
      </c>
      <c r="F6" s="453" t="s">
        <v>31</v>
      </c>
      <c r="G6" s="453" t="s">
        <v>87</v>
      </c>
      <c r="H6" s="453"/>
      <c r="I6" s="453"/>
      <c r="J6" s="453" t="s">
        <v>88</v>
      </c>
      <c r="K6" s="453"/>
      <c r="L6" s="453"/>
      <c r="M6" s="453" t="s">
        <v>31</v>
      </c>
      <c r="N6" s="453" t="s">
        <v>87</v>
      </c>
      <c r="O6" s="453"/>
      <c r="P6" s="453"/>
      <c r="Q6" s="453" t="s">
        <v>88</v>
      </c>
      <c r="R6" s="453"/>
      <c r="S6" s="453"/>
      <c r="T6" s="453" t="s">
        <v>31</v>
      </c>
      <c r="U6" s="453" t="s">
        <v>87</v>
      </c>
      <c r="V6" s="453"/>
      <c r="W6" s="453"/>
      <c r="X6" s="453" t="s">
        <v>88</v>
      </c>
      <c r="Y6" s="453"/>
      <c r="Z6" s="453"/>
    </row>
    <row r="7" spans="1:28" ht="20.25" customHeight="1">
      <c r="A7" s="453"/>
      <c r="B7" s="453"/>
      <c r="C7" s="453"/>
      <c r="D7" s="453"/>
      <c r="E7" s="453"/>
      <c r="F7" s="453"/>
      <c r="G7" s="453" t="s">
        <v>49</v>
      </c>
      <c r="H7" s="453" t="s">
        <v>41</v>
      </c>
      <c r="I7" s="453" t="s">
        <v>42</v>
      </c>
      <c r="J7" s="453" t="s">
        <v>49</v>
      </c>
      <c r="K7" s="453" t="s">
        <v>41</v>
      </c>
      <c r="L7" s="453" t="s">
        <v>42</v>
      </c>
      <c r="M7" s="453"/>
      <c r="N7" s="453" t="s">
        <v>49</v>
      </c>
      <c r="O7" s="453" t="s">
        <v>41</v>
      </c>
      <c r="P7" s="453" t="s">
        <v>42</v>
      </c>
      <c r="Q7" s="453" t="s">
        <v>49</v>
      </c>
      <c r="R7" s="453" t="s">
        <v>41</v>
      </c>
      <c r="S7" s="453" t="s">
        <v>42</v>
      </c>
      <c r="T7" s="453"/>
      <c r="U7" s="453" t="s">
        <v>49</v>
      </c>
      <c r="V7" s="453" t="s">
        <v>41</v>
      </c>
      <c r="W7" s="453" t="s">
        <v>42</v>
      </c>
      <c r="X7" s="453" t="s">
        <v>49</v>
      </c>
      <c r="Y7" s="453" t="s">
        <v>41</v>
      </c>
      <c r="Z7" s="453" t="s">
        <v>42</v>
      </c>
    </row>
    <row r="8" spans="1:28" ht="20.25" customHeight="1">
      <c r="A8" s="453"/>
      <c r="B8" s="453"/>
      <c r="C8" s="453"/>
      <c r="D8" s="453"/>
      <c r="E8" s="453"/>
      <c r="F8" s="453"/>
      <c r="G8" s="453"/>
      <c r="H8" s="453"/>
      <c r="I8" s="453"/>
      <c r="J8" s="453"/>
      <c r="K8" s="453"/>
      <c r="L8" s="453"/>
      <c r="M8" s="453"/>
      <c r="N8" s="453"/>
      <c r="O8" s="453"/>
      <c r="P8" s="453"/>
      <c r="Q8" s="453"/>
      <c r="R8" s="453"/>
      <c r="S8" s="453"/>
      <c r="T8" s="453"/>
      <c r="U8" s="453"/>
      <c r="V8" s="453"/>
      <c r="W8" s="453"/>
      <c r="X8" s="453"/>
      <c r="Y8" s="453"/>
      <c r="Z8" s="453"/>
    </row>
    <row r="9" spans="1:28" ht="20.25" customHeight="1">
      <c r="A9" s="453"/>
      <c r="B9" s="453"/>
      <c r="C9" s="453"/>
      <c r="D9" s="453"/>
      <c r="E9" s="453"/>
      <c r="F9" s="453"/>
      <c r="G9" s="453"/>
      <c r="H9" s="453"/>
      <c r="I9" s="453"/>
      <c r="J9" s="453"/>
      <c r="K9" s="453"/>
      <c r="L9" s="453"/>
      <c r="M9" s="453"/>
      <c r="N9" s="453"/>
      <c r="O9" s="453"/>
      <c r="P9" s="453"/>
      <c r="Q9" s="453"/>
      <c r="R9" s="453"/>
      <c r="S9" s="453"/>
      <c r="T9" s="453"/>
      <c r="U9" s="453"/>
      <c r="V9" s="453"/>
      <c r="W9" s="453"/>
      <c r="X9" s="453"/>
      <c r="Y9" s="453"/>
      <c r="Z9" s="453"/>
    </row>
    <row r="10" spans="1:28" s="109" customFormat="1" ht="17.25" customHeight="1">
      <c r="A10" s="106" t="s">
        <v>5</v>
      </c>
      <c r="B10" s="107" t="s">
        <v>6</v>
      </c>
      <c r="C10" s="106" t="s">
        <v>29</v>
      </c>
      <c r="D10" s="106" t="s">
        <v>50</v>
      </c>
      <c r="E10" s="106" t="s">
        <v>51</v>
      </c>
      <c r="F10" s="106" t="s">
        <v>52</v>
      </c>
      <c r="G10" s="106" t="s">
        <v>53</v>
      </c>
      <c r="H10" s="106">
        <v>6</v>
      </c>
      <c r="I10" s="106">
        <f>H10+1</f>
        <v>7</v>
      </c>
      <c r="J10" s="106" t="s">
        <v>43</v>
      </c>
      <c r="K10" s="106">
        <v>9</v>
      </c>
      <c r="L10" s="106">
        <f>K10+1</f>
        <v>10</v>
      </c>
      <c r="M10" s="106" t="s">
        <v>52</v>
      </c>
      <c r="N10" s="106" t="s">
        <v>53</v>
      </c>
      <c r="O10" s="106">
        <v>6</v>
      </c>
      <c r="P10" s="106">
        <f>O10+1</f>
        <v>7</v>
      </c>
      <c r="Q10" s="106" t="s">
        <v>43</v>
      </c>
      <c r="R10" s="106">
        <v>9</v>
      </c>
      <c r="S10" s="106">
        <f>R10+1</f>
        <v>10</v>
      </c>
      <c r="T10" s="108" t="s">
        <v>54</v>
      </c>
      <c r="U10" s="108" t="s">
        <v>55</v>
      </c>
      <c r="V10" s="106">
        <v>13</v>
      </c>
      <c r="W10" s="106">
        <f>V10+1</f>
        <v>14</v>
      </c>
      <c r="X10" s="108" t="s">
        <v>56</v>
      </c>
      <c r="Y10" s="106">
        <v>16</v>
      </c>
      <c r="Z10" s="106">
        <f>Y10+1</f>
        <v>17</v>
      </c>
    </row>
    <row r="11" spans="1:28" s="104" customFormat="1" ht="29.25" customHeight="1">
      <c r="A11" s="101"/>
      <c r="B11" s="78" t="s">
        <v>22</v>
      </c>
      <c r="C11" s="97">
        <f t="shared" ref="C11:J11" si="0">SUM(C12:C13)</f>
        <v>0</v>
      </c>
      <c r="D11" s="97">
        <f t="shared" si="0"/>
        <v>0</v>
      </c>
      <c r="E11" s="97">
        <f t="shared" si="0"/>
        <v>0</v>
      </c>
      <c r="F11" s="97">
        <f t="shared" si="0"/>
        <v>0</v>
      </c>
      <c r="G11" s="97">
        <f t="shared" si="0"/>
        <v>0</v>
      </c>
      <c r="H11" s="97">
        <f t="shared" si="0"/>
        <v>0</v>
      </c>
      <c r="I11" s="97">
        <f t="shared" si="0"/>
        <v>0</v>
      </c>
      <c r="J11" s="97">
        <f t="shared" si="0"/>
        <v>0</v>
      </c>
      <c r="K11" s="97">
        <f>SUM(K12:K13)</f>
        <v>0</v>
      </c>
      <c r="L11" s="97">
        <f t="shared" ref="L11:Z11" si="1">SUM(L12:L13)</f>
        <v>0</v>
      </c>
      <c r="M11" s="97">
        <f t="shared" si="1"/>
        <v>0</v>
      </c>
      <c r="N11" s="97">
        <f t="shared" si="1"/>
        <v>0</v>
      </c>
      <c r="O11" s="97">
        <f t="shared" si="1"/>
        <v>0</v>
      </c>
      <c r="P11" s="97">
        <f t="shared" si="1"/>
        <v>0</v>
      </c>
      <c r="Q11" s="97">
        <f t="shared" si="1"/>
        <v>0</v>
      </c>
      <c r="R11" s="97">
        <f t="shared" si="1"/>
        <v>0</v>
      </c>
      <c r="S11" s="97">
        <f t="shared" si="1"/>
        <v>0</v>
      </c>
      <c r="T11" s="97">
        <f t="shared" si="1"/>
        <v>0</v>
      </c>
      <c r="U11" s="97">
        <f t="shared" si="1"/>
        <v>0</v>
      </c>
      <c r="V11" s="97">
        <f t="shared" si="1"/>
        <v>0</v>
      </c>
      <c r="W11" s="97">
        <f t="shared" si="1"/>
        <v>0</v>
      </c>
      <c r="X11" s="97">
        <f t="shared" si="1"/>
        <v>0</v>
      </c>
      <c r="Y11" s="97">
        <f t="shared" si="1"/>
        <v>0</v>
      </c>
      <c r="Z11" s="97">
        <f t="shared" si="1"/>
        <v>0</v>
      </c>
    </row>
    <row r="12" spans="1:28" ht="29.25" customHeight="1">
      <c r="A12" s="105"/>
      <c r="B12" s="74"/>
      <c r="C12" s="98">
        <f t="shared" ref="C12" si="2">D12+E12</f>
        <v>0</v>
      </c>
      <c r="D12" s="98">
        <f t="shared" ref="D12" si="3">+G12+N12+U12</f>
        <v>0</v>
      </c>
      <c r="E12" s="98">
        <f t="shared" ref="E12" si="4">J12+Q12+X12</f>
        <v>0</v>
      </c>
      <c r="F12" s="98">
        <f t="shared" ref="F12" si="5">G12+J12</f>
        <v>0</v>
      </c>
      <c r="G12" s="98">
        <f t="shared" ref="G12" si="6">H12+I12</f>
        <v>0</v>
      </c>
      <c r="H12" s="98"/>
      <c r="I12" s="98"/>
      <c r="J12" s="98">
        <f t="shared" ref="J12" si="7">K12+L12</f>
        <v>0</v>
      </c>
      <c r="K12" s="98"/>
      <c r="L12" s="98"/>
      <c r="M12" s="98">
        <f t="shared" ref="M12" si="8">N12+Q12</f>
        <v>0</v>
      </c>
      <c r="N12" s="98">
        <f t="shared" ref="N12" si="9">O12+P12</f>
        <v>0</v>
      </c>
      <c r="O12" s="98"/>
      <c r="P12" s="98"/>
      <c r="Q12" s="98">
        <f t="shared" ref="Q12" si="10">R12+S12</f>
        <v>0</v>
      </c>
      <c r="R12" s="98"/>
      <c r="S12" s="98"/>
      <c r="T12" s="98">
        <f t="shared" ref="T12" si="11">U12+X12</f>
        <v>0</v>
      </c>
      <c r="U12" s="98">
        <f>V12+W12</f>
        <v>0</v>
      </c>
      <c r="V12" s="98"/>
      <c r="W12" s="98"/>
      <c r="X12" s="98">
        <f t="shared" ref="X12" si="12">Y12+Z12</f>
        <v>0</v>
      </c>
      <c r="Y12" s="98"/>
      <c r="Z12" s="98"/>
    </row>
    <row r="13" spans="1:28" ht="29.25" customHeight="1">
      <c r="A13" s="105"/>
      <c r="B13" s="74"/>
      <c r="C13" s="98">
        <f t="shared" ref="C13" si="13">D13+E13</f>
        <v>0</v>
      </c>
      <c r="D13" s="98">
        <f t="shared" ref="D13" si="14">+G13+N13+U13</f>
        <v>0</v>
      </c>
      <c r="E13" s="98">
        <f t="shared" ref="E13" si="15">J13+Q13+X13</f>
        <v>0</v>
      </c>
      <c r="F13" s="98">
        <f t="shared" ref="F13" si="16">G13+J13</f>
        <v>0</v>
      </c>
      <c r="G13" s="98">
        <f t="shared" ref="G13" si="17">H13+I13</f>
        <v>0</v>
      </c>
      <c r="H13" s="98"/>
      <c r="I13" s="98"/>
      <c r="J13" s="98">
        <f t="shared" ref="J13" si="18">K13+L13</f>
        <v>0</v>
      </c>
      <c r="K13" s="98"/>
      <c r="L13" s="98"/>
      <c r="M13" s="98"/>
      <c r="N13" s="98"/>
      <c r="O13" s="98"/>
      <c r="P13" s="98"/>
      <c r="Q13" s="98"/>
      <c r="R13" s="98"/>
      <c r="S13" s="98"/>
      <c r="T13" s="98"/>
      <c r="U13" s="98"/>
      <c r="V13" s="98"/>
      <c r="W13" s="98"/>
      <c r="X13" s="98"/>
      <c r="Y13" s="98"/>
      <c r="Z13" s="98"/>
    </row>
    <row r="14" spans="1:28" ht="18.75">
      <c r="A14" s="3"/>
      <c r="B14" s="58"/>
      <c r="C14" s="3"/>
      <c r="D14" s="3"/>
      <c r="E14" s="3"/>
      <c r="F14" s="3"/>
      <c r="G14" s="3"/>
      <c r="H14" s="3"/>
      <c r="I14" s="3"/>
      <c r="J14" s="3"/>
      <c r="K14" s="3"/>
      <c r="L14" s="3"/>
      <c r="M14" s="3"/>
      <c r="N14" s="3"/>
      <c r="O14" s="3"/>
      <c r="P14" s="3"/>
      <c r="Q14" s="3"/>
      <c r="R14" s="3"/>
      <c r="S14" s="3"/>
      <c r="T14" s="3"/>
      <c r="U14" s="3"/>
      <c r="V14" s="3"/>
      <c r="W14" s="3"/>
      <c r="X14" s="3"/>
      <c r="Y14" s="3"/>
      <c r="Z14" s="3"/>
    </row>
    <row r="15" spans="1:28" ht="18.75">
      <c r="A15" s="3"/>
      <c r="B15" s="58"/>
      <c r="C15" s="3"/>
      <c r="D15" s="3"/>
      <c r="E15" s="3"/>
      <c r="F15" s="3"/>
      <c r="G15" s="3"/>
      <c r="H15" s="3"/>
      <c r="I15" s="3"/>
      <c r="J15" s="3"/>
      <c r="K15" s="3"/>
      <c r="L15" s="3"/>
      <c r="M15" s="3"/>
      <c r="N15" s="3"/>
      <c r="O15" s="3"/>
      <c r="P15" s="3"/>
      <c r="Q15" s="3"/>
      <c r="R15" s="3"/>
      <c r="S15" s="3"/>
      <c r="T15" s="3"/>
      <c r="U15" s="3"/>
      <c r="V15" s="3"/>
      <c r="W15" s="3"/>
      <c r="X15" s="3"/>
      <c r="Y15" s="3"/>
      <c r="Z15" s="3"/>
    </row>
    <row r="16" spans="1:28" ht="18.75">
      <c r="A16" s="3"/>
      <c r="B16" s="58"/>
      <c r="C16" s="3"/>
      <c r="D16" s="3"/>
      <c r="E16" s="3"/>
      <c r="F16" s="3"/>
      <c r="G16" s="3"/>
      <c r="H16" s="3"/>
      <c r="I16" s="3"/>
      <c r="J16" s="3"/>
      <c r="K16" s="3"/>
      <c r="L16" s="3"/>
      <c r="M16" s="3"/>
      <c r="N16" s="3"/>
      <c r="O16" s="3"/>
      <c r="P16" s="3"/>
      <c r="Q16" s="3"/>
      <c r="R16" s="3"/>
      <c r="S16" s="3"/>
      <c r="T16" s="3"/>
      <c r="U16" s="3"/>
      <c r="V16" s="3"/>
      <c r="W16" s="3"/>
      <c r="X16" s="3"/>
      <c r="Y16" s="3"/>
      <c r="Z16" s="3"/>
    </row>
  </sheetData>
  <mergeCells count="41">
    <mergeCell ref="X6:Z6"/>
    <mergeCell ref="R7:R9"/>
    <mergeCell ref="D6:D9"/>
    <mergeCell ref="E6:E9"/>
    <mergeCell ref="F6:F9"/>
    <mergeCell ref="I7:I9"/>
    <mergeCell ref="G6:I6"/>
    <mergeCell ref="Y7:Y9"/>
    <mergeCell ref="V7:V9"/>
    <mergeCell ref="D5:E5"/>
    <mergeCell ref="W7:W9"/>
    <mergeCell ref="U6:W6"/>
    <mergeCell ref="J6:L6"/>
    <mergeCell ref="Q7:Q9"/>
    <mergeCell ref="S7:S9"/>
    <mergeCell ref="G7:G9"/>
    <mergeCell ref="H7:H9"/>
    <mergeCell ref="J7:J9"/>
    <mergeCell ref="O7:O9"/>
    <mergeCell ref="N7:N9"/>
    <mergeCell ref="T6:T9"/>
    <mergeCell ref="N6:P6"/>
    <mergeCell ref="P7:P9"/>
    <mergeCell ref="Q6:S6"/>
    <mergeCell ref="M6:M9"/>
    <mergeCell ref="K4:L4"/>
    <mergeCell ref="F5:L5"/>
    <mergeCell ref="L7:L9"/>
    <mergeCell ref="T1:Z1"/>
    <mergeCell ref="R4:S4"/>
    <mergeCell ref="T4:Z4"/>
    <mergeCell ref="X7:X9"/>
    <mergeCell ref="T5:Z5"/>
    <mergeCell ref="A3:Z3"/>
    <mergeCell ref="Z7:Z9"/>
    <mergeCell ref="A5:A9"/>
    <mergeCell ref="B5:B9"/>
    <mergeCell ref="C5:C9"/>
    <mergeCell ref="U7:U9"/>
    <mergeCell ref="K7:K9"/>
    <mergeCell ref="M5:S5"/>
  </mergeCells>
  <phoneticPr fontId="15" type="noConversion"/>
  <printOptions horizontalCentered="1"/>
  <pageMargins left="0.3" right="0.22" top="0.35" bottom="0.35" header="0.2" footer="0.16"/>
  <pageSetup paperSize="9" scale="61" fitToHeight="0" orientation="landscape" r:id="rId1"/>
  <headerFooter alignWithMargins="0">
    <oddFooter xml:space="preserve">&amp;C&amp;".VnTime,Italic"&amp;8
</oddFooter>
  </headerFooter>
  <colBreaks count="1" manualBreakCount="1">
    <brk id="26"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A1:R18"/>
  <sheetViews>
    <sheetView view="pageBreakPreview" topLeftCell="A7" zoomScaleNormal="100" zoomScaleSheetLayoutView="100" workbookViewId="0">
      <selection activeCell="I14" sqref="I14"/>
    </sheetView>
  </sheetViews>
  <sheetFormatPr defaultColWidth="9" defaultRowHeight="18.75"/>
  <cols>
    <col min="1" max="1" width="5.109375" style="41" customWidth="1"/>
    <col min="2" max="2" width="23.21875" style="41" customWidth="1"/>
    <col min="3" max="13" width="9.33203125" style="41" customWidth="1"/>
    <col min="14" max="14" width="14.21875" style="41" customWidth="1"/>
    <col min="15" max="15" width="12.33203125" style="41" customWidth="1"/>
    <col min="16" max="16" width="9.88671875" style="42" customWidth="1"/>
    <col min="17" max="17" width="10.21875" style="41" customWidth="1"/>
    <col min="18" max="38" width="9" style="41" customWidth="1"/>
    <col min="39" max="16384" width="9" style="41"/>
  </cols>
  <sheetData>
    <row r="1" spans="1:18" ht="24" customHeight="1">
      <c r="A1" s="18"/>
      <c r="K1" s="458" t="s">
        <v>126</v>
      </c>
      <c r="L1" s="458"/>
      <c r="M1" s="458"/>
    </row>
    <row r="2" spans="1:18" s="5" customFormat="1" ht="37.5" customHeight="1">
      <c r="A2" s="459" t="s">
        <v>264</v>
      </c>
      <c r="B2" s="459"/>
      <c r="C2" s="459"/>
      <c r="D2" s="459"/>
      <c r="E2" s="459"/>
      <c r="F2" s="459"/>
      <c r="G2" s="459"/>
      <c r="H2" s="459"/>
      <c r="I2" s="459"/>
      <c r="J2" s="459"/>
      <c r="K2" s="459"/>
      <c r="L2" s="459"/>
      <c r="M2" s="459"/>
      <c r="N2" s="10"/>
      <c r="P2" s="43"/>
    </row>
    <row r="3" spans="1:18" s="5" customFormat="1" ht="18.75" customHeight="1">
      <c r="A3" s="468" t="str">
        <f>'38-CTMTQG'!A3:Z3</f>
        <v>(Kèm theo Nghị quyết số         /NQ-HĐND ngày       tháng 12 năm 2025 của HĐND xã Tuần Giáo)</v>
      </c>
      <c r="B3" s="468"/>
      <c r="C3" s="468"/>
      <c r="D3" s="468"/>
      <c r="E3" s="468"/>
      <c r="F3" s="468"/>
      <c r="G3" s="468"/>
      <c r="H3" s="468"/>
      <c r="I3" s="468"/>
      <c r="J3" s="468"/>
      <c r="K3" s="468"/>
      <c r="L3" s="468"/>
      <c r="M3" s="468"/>
      <c r="N3" s="10"/>
      <c r="P3" s="43"/>
    </row>
    <row r="4" spans="1:18" ht="27" customHeight="1">
      <c r="C4" s="44"/>
      <c r="I4" s="45"/>
      <c r="J4" s="460" t="s">
        <v>116</v>
      </c>
      <c r="K4" s="460"/>
      <c r="L4" s="460"/>
      <c r="M4" s="460"/>
      <c r="N4" s="10"/>
      <c r="O4" s="46"/>
    </row>
    <row r="5" spans="1:18" s="7" customFormat="1" ht="20.25" customHeight="1">
      <c r="A5" s="461" t="s">
        <v>35</v>
      </c>
      <c r="B5" s="463" t="s">
        <v>117</v>
      </c>
      <c r="C5" s="439" t="s">
        <v>321</v>
      </c>
      <c r="D5" s="464" t="s">
        <v>192</v>
      </c>
      <c r="E5" s="465"/>
      <c r="F5" s="465"/>
      <c r="G5" s="466"/>
      <c r="H5" s="461" t="s">
        <v>145</v>
      </c>
      <c r="I5" s="464" t="s">
        <v>265</v>
      </c>
      <c r="J5" s="465"/>
      <c r="K5" s="465"/>
      <c r="L5" s="466"/>
      <c r="M5" s="461" t="s">
        <v>145</v>
      </c>
      <c r="P5" s="43"/>
    </row>
    <row r="6" spans="1:18" s="7" customFormat="1" ht="45" customHeight="1">
      <c r="A6" s="462"/>
      <c r="B6" s="463"/>
      <c r="C6" s="439"/>
      <c r="D6" s="457" t="s">
        <v>118</v>
      </c>
      <c r="E6" s="457"/>
      <c r="F6" s="457" t="s">
        <v>119</v>
      </c>
      <c r="G6" s="457" t="s">
        <v>121</v>
      </c>
      <c r="H6" s="462"/>
      <c r="I6" s="457" t="s">
        <v>118</v>
      </c>
      <c r="J6" s="457"/>
      <c r="K6" s="457" t="s">
        <v>119</v>
      </c>
      <c r="L6" s="457" t="s">
        <v>121</v>
      </c>
      <c r="M6" s="462"/>
      <c r="P6" s="43"/>
    </row>
    <row r="7" spans="1:18" s="7" customFormat="1" ht="61.5" customHeight="1">
      <c r="A7" s="462"/>
      <c r="B7" s="463"/>
      <c r="C7" s="439"/>
      <c r="D7" s="20" t="s">
        <v>49</v>
      </c>
      <c r="E7" s="20" t="s">
        <v>120</v>
      </c>
      <c r="F7" s="457"/>
      <c r="G7" s="457"/>
      <c r="H7" s="467"/>
      <c r="I7" s="20" t="s">
        <v>49</v>
      </c>
      <c r="J7" s="20" t="s">
        <v>120</v>
      </c>
      <c r="K7" s="457"/>
      <c r="L7" s="457"/>
      <c r="M7" s="467"/>
      <c r="N7" s="100"/>
      <c r="P7" s="9"/>
    </row>
    <row r="8" spans="1:18" s="9" customFormat="1" ht="21.75" customHeight="1">
      <c r="A8" s="8" t="s">
        <v>5</v>
      </c>
      <c r="B8" s="8" t="s">
        <v>6</v>
      </c>
      <c r="C8" s="8">
        <v>1</v>
      </c>
      <c r="D8" s="8">
        <v>2</v>
      </c>
      <c r="E8" s="8">
        <v>3</v>
      </c>
      <c r="F8" s="8">
        <v>4</v>
      </c>
      <c r="G8" s="8" t="s">
        <v>122</v>
      </c>
      <c r="H8" s="8" t="s">
        <v>123</v>
      </c>
      <c r="I8" s="8">
        <v>7</v>
      </c>
      <c r="J8" s="8">
        <v>8</v>
      </c>
      <c r="K8" s="8">
        <v>9</v>
      </c>
      <c r="L8" s="8" t="s">
        <v>124</v>
      </c>
      <c r="M8" s="8" t="s">
        <v>125</v>
      </c>
      <c r="O8" s="7"/>
      <c r="P8" s="43"/>
      <c r="Q8" s="7"/>
      <c r="R8" s="10"/>
    </row>
    <row r="9" spans="1:18" s="177" customFormat="1" ht="29.25" customHeight="1">
      <c r="A9" s="362">
        <v>1</v>
      </c>
      <c r="B9" s="363" t="s">
        <v>304</v>
      </c>
      <c r="C9" s="393">
        <f>'28-quỹ'!C10</f>
        <v>0</v>
      </c>
      <c r="D9" s="393">
        <f>+'28-quỹ'!H10</f>
        <v>125.486</v>
      </c>
      <c r="E9" s="394"/>
      <c r="F9" s="393">
        <f>+'28-quỹ'!J10</f>
        <v>37.799999999999997</v>
      </c>
      <c r="G9" s="393">
        <f>D9-F9</f>
        <v>87.686000000000007</v>
      </c>
      <c r="H9" s="393">
        <f>C9+D9-F9</f>
        <v>87.686000000000007</v>
      </c>
      <c r="I9" s="393">
        <v>156</v>
      </c>
      <c r="J9" s="394"/>
      <c r="K9" s="393">
        <v>56</v>
      </c>
      <c r="L9" s="393">
        <f>I9-K9</f>
        <v>100</v>
      </c>
      <c r="M9" s="393">
        <f>H9+I9-K9</f>
        <v>187.68600000000001</v>
      </c>
      <c r="N9" s="383"/>
      <c r="O9" s="383"/>
    </row>
    <row r="10" spans="1:18" s="177" customFormat="1" ht="29.25" customHeight="1">
      <c r="A10" s="362">
        <v>2</v>
      </c>
      <c r="B10" s="363" t="s">
        <v>305</v>
      </c>
      <c r="C10" s="393">
        <f>'28-quỹ'!C11</f>
        <v>0</v>
      </c>
      <c r="D10" s="393">
        <f>+'28-quỹ'!H11</f>
        <v>71.961340000000007</v>
      </c>
      <c r="E10" s="394"/>
      <c r="F10" s="393">
        <f>+'28-quỹ'!J11</f>
        <v>5</v>
      </c>
      <c r="G10" s="393">
        <f>D10-F10</f>
        <v>66.961340000000007</v>
      </c>
      <c r="H10" s="393">
        <f>C10+D10-F10</f>
        <v>66.961340000000007</v>
      </c>
      <c r="I10" s="393">
        <v>80</v>
      </c>
      <c r="J10" s="394"/>
      <c r="K10" s="393">
        <v>20</v>
      </c>
      <c r="L10" s="393">
        <f t="shared" ref="L10:L13" si="0">I10-K10</f>
        <v>60</v>
      </c>
      <c r="M10" s="393">
        <f t="shared" ref="M10:M13" si="1">H10+I10-K10</f>
        <v>126.96134000000001</v>
      </c>
      <c r="N10" s="383"/>
      <c r="O10" s="383"/>
    </row>
    <row r="11" spans="1:18" s="177" customFormat="1" ht="29.25" customHeight="1">
      <c r="A11" s="362">
        <v>3</v>
      </c>
      <c r="B11" s="363" t="s">
        <v>309</v>
      </c>
      <c r="C11" s="393">
        <f>'28-quỹ'!C12</f>
        <v>0</v>
      </c>
      <c r="D11" s="393">
        <f>+'28-quỹ'!H12</f>
        <v>0</v>
      </c>
      <c r="E11" s="394"/>
      <c r="F11" s="393">
        <f>+'28-quỹ'!J12</f>
        <v>0</v>
      </c>
      <c r="G11" s="393">
        <f t="shared" ref="G11:G13" si="2">D11-F11</f>
        <v>0</v>
      </c>
      <c r="H11" s="393">
        <f t="shared" ref="H11:H13" si="3">C11+D11-F11</f>
        <v>0</v>
      </c>
      <c r="I11" s="393">
        <v>120</v>
      </c>
      <c r="J11" s="394"/>
      <c r="K11" s="393">
        <v>100</v>
      </c>
      <c r="L11" s="393">
        <f t="shared" si="0"/>
        <v>20</v>
      </c>
      <c r="M11" s="393">
        <f t="shared" si="1"/>
        <v>20</v>
      </c>
      <c r="O11" s="383"/>
    </row>
    <row r="12" spans="1:18" s="389" customFormat="1" ht="29.25" customHeight="1">
      <c r="A12" s="387">
        <v>4</v>
      </c>
      <c r="B12" s="388" t="s">
        <v>310</v>
      </c>
      <c r="C12" s="393">
        <f>'28-quỹ'!C13</f>
        <v>0</v>
      </c>
      <c r="D12" s="393">
        <f>+'28-quỹ'!H13</f>
        <v>40</v>
      </c>
      <c r="E12" s="394"/>
      <c r="F12" s="393">
        <f>+'28-quỹ'!J13</f>
        <v>40</v>
      </c>
      <c r="G12" s="393">
        <f t="shared" si="2"/>
        <v>0</v>
      </c>
      <c r="H12" s="393">
        <f t="shared" si="3"/>
        <v>0</v>
      </c>
      <c r="I12" s="393">
        <v>305</v>
      </c>
      <c r="J12" s="394"/>
      <c r="K12" s="393">
        <v>305</v>
      </c>
      <c r="L12" s="393">
        <f t="shared" si="0"/>
        <v>0</v>
      </c>
      <c r="M12" s="393">
        <f t="shared" si="1"/>
        <v>0</v>
      </c>
      <c r="O12" s="390"/>
    </row>
    <row r="13" spans="1:18" s="389" customFormat="1" ht="29.25" customHeight="1">
      <c r="A13" s="387">
        <v>5</v>
      </c>
      <c r="B13" s="388" t="s">
        <v>311</v>
      </c>
      <c r="C13" s="393">
        <f>'28-quỹ'!C14</f>
        <v>0</v>
      </c>
      <c r="D13" s="393">
        <f>+'28-quỹ'!H14</f>
        <v>0</v>
      </c>
      <c r="E13" s="394"/>
      <c r="F13" s="393">
        <f>+'28-quỹ'!J14</f>
        <v>0</v>
      </c>
      <c r="G13" s="393">
        <f t="shared" si="2"/>
        <v>0</v>
      </c>
      <c r="H13" s="393">
        <f t="shared" si="3"/>
        <v>0</v>
      </c>
      <c r="I13" s="393"/>
      <c r="J13" s="394"/>
      <c r="K13" s="393"/>
      <c r="L13" s="393">
        <f t="shared" si="0"/>
        <v>0</v>
      </c>
      <c r="M13" s="393">
        <f t="shared" si="1"/>
        <v>0</v>
      </c>
      <c r="O13" s="390"/>
    </row>
    <row r="14" spans="1:18" s="389" customFormat="1" ht="29.25" customHeight="1">
      <c r="A14" s="387">
        <v>6</v>
      </c>
      <c r="B14" s="388" t="s">
        <v>312</v>
      </c>
      <c r="C14" s="393">
        <f>'28-quỹ'!C15</f>
        <v>24.155000000000001</v>
      </c>
      <c r="D14" s="393">
        <f>+'28-quỹ'!H15</f>
        <v>84.74</v>
      </c>
      <c r="E14" s="394"/>
      <c r="F14" s="393">
        <f>+'28-quỹ'!J15</f>
        <v>84.74</v>
      </c>
      <c r="G14" s="393">
        <f t="shared" ref="G14:G15" si="4">D14-F14</f>
        <v>0</v>
      </c>
      <c r="H14" s="393">
        <f t="shared" ref="H14:H15" si="5">C14+D14-F14</f>
        <v>24.155000000000001</v>
      </c>
      <c r="I14" s="393">
        <v>150</v>
      </c>
      <c r="J14" s="394"/>
      <c r="K14" s="393">
        <v>150</v>
      </c>
      <c r="L14" s="393">
        <f t="shared" ref="L14:L15" si="6">I14-K14</f>
        <v>0</v>
      </c>
      <c r="M14" s="393">
        <f t="shared" ref="M14:M15" si="7">H14+I14-K14</f>
        <v>24.155000000000001</v>
      </c>
      <c r="O14" s="390"/>
    </row>
    <row r="15" spans="1:18" s="389" customFormat="1" ht="29.25" customHeight="1">
      <c r="A15" s="387">
        <v>7</v>
      </c>
      <c r="B15" s="388" t="s">
        <v>313</v>
      </c>
      <c r="C15" s="393">
        <f>'28-quỹ'!C16</f>
        <v>0</v>
      </c>
      <c r="D15" s="393">
        <f>+'28-quỹ'!H16</f>
        <v>468.40699999999998</v>
      </c>
      <c r="E15" s="394"/>
      <c r="F15" s="393">
        <f>+'28-quỹ'!J16</f>
        <v>358.31200000000001</v>
      </c>
      <c r="G15" s="393">
        <f t="shared" si="4"/>
        <v>110.09499999999997</v>
      </c>
      <c r="H15" s="393">
        <f t="shared" si="5"/>
        <v>110.09499999999997</v>
      </c>
      <c r="I15" s="393">
        <v>450</v>
      </c>
      <c r="J15" s="394"/>
      <c r="K15" s="393">
        <v>450</v>
      </c>
      <c r="L15" s="393">
        <f t="shared" si="6"/>
        <v>0</v>
      </c>
      <c r="M15" s="393">
        <f t="shared" si="7"/>
        <v>110.09500000000003</v>
      </c>
      <c r="O15" s="390"/>
    </row>
    <row r="16" spans="1:18" ht="9.75" customHeight="1">
      <c r="N16" s="47"/>
      <c r="O16" s="6"/>
      <c r="P16" s="48"/>
      <c r="Q16" s="6"/>
      <c r="R16" s="6"/>
    </row>
    <row r="17" spans="9:18">
      <c r="I17" s="49"/>
      <c r="N17" s="47"/>
      <c r="O17" s="6"/>
      <c r="P17" s="48"/>
      <c r="Q17" s="6"/>
      <c r="R17" s="6"/>
    </row>
    <row r="18" spans="9:18">
      <c r="I18" s="50"/>
    </row>
  </sheetData>
  <mergeCells count="17">
    <mergeCell ref="F6:F7"/>
    <mergeCell ref="I6:J6"/>
    <mergeCell ref="K1:M1"/>
    <mergeCell ref="A2:M2"/>
    <mergeCell ref="J4:M4"/>
    <mergeCell ref="A5:A7"/>
    <mergeCell ref="B5:B7"/>
    <mergeCell ref="C5:C7"/>
    <mergeCell ref="D5:G5"/>
    <mergeCell ref="K6:K7"/>
    <mergeCell ref="H5:H7"/>
    <mergeCell ref="A3:M3"/>
    <mergeCell ref="M5:M7"/>
    <mergeCell ref="I5:L5"/>
    <mergeCell ref="L6:L7"/>
    <mergeCell ref="G6:G7"/>
    <mergeCell ref="D6:E6"/>
  </mergeCells>
  <pageMargins left="0.31496062992125984" right="0.27559055118110237" top="0.39370078740157483" bottom="0.74803149606299213" header="0.31496062992125984" footer="0.31496062992125984"/>
  <pageSetup paperSize="9" scale="9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7"/>
  <sheetViews>
    <sheetView zoomScale="80" zoomScaleNormal="80" workbookViewId="0">
      <selection activeCell="B10" sqref="B10"/>
    </sheetView>
  </sheetViews>
  <sheetFormatPr defaultRowHeight="15"/>
  <cols>
    <col min="1" max="1" width="6.109375" customWidth="1"/>
    <col min="2" max="2" width="41.21875" customWidth="1"/>
    <col min="3" max="3" width="10" customWidth="1"/>
    <col min="4" max="4" width="9.6640625" customWidth="1"/>
    <col min="5" max="6" width="9.109375" customWidth="1"/>
  </cols>
  <sheetData>
    <row r="1" spans="1:9" ht="24" customHeight="1">
      <c r="A1" s="116"/>
      <c r="B1" s="117"/>
      <c r="C1" s="118"/>
      <c r="D1" s="118"/>
      <c r="F1" s="110" t="s">
        <v>190</v>
      </c>
      <c r="G1" s="26"/>
      <c r="H1" s="26"/>
    </row>
    <row r="2" spans="1:9" ht="20.25" customHeight="1">
      <c r="A2" s="403" t="s">
        <v>191</v>
      </c>
      <c r="B2" s="403"/>
      <c r="C2" s="403"/>
      <c r="D2" s="403"/>
      <c r="E2" s="403"/>
      <c r="F2" s="403"/>
      <c r="I2" s="129"/>
    </row>
    <row r="3" spans="1:9" ht="18.75" customHeight="1">
      <c r="A3" s="404" t="s">
        <v>205</v>
      </c>
      <c r="B3" s="404"/>
      <c r="C3" s="404"/>
      <c r="D3" s="404"/>
      <c r="E3" s="404"/>
      <c r="F3" s="404"/>
      <c r="I3" s="93"/>
    </row>
    <row r="4" spans="1:9" s="129" customFormat="1" ht="24.75" customHeight="1">
      <c r="A4" s="135"/>
      <c r="B4" s="135"/>
      <c r="C4" s="62"/>
      <c r="D4" s="62"/>
      <c r="E4" s="405" t="s">
        <v>58</v>
      </c>
      <c r="F4" s="405"/>
    </row>
    <row r="5" spans="1:9" s="129" customFormat="1" ht="24" customHeight="1">
      <c r="A5" s="401" t="s">
        <v>35</v>
      </c>
      <c r="B5" s="402" t="s">
        <v>2</v>
      </c>
      <c r="C5" s="401" t="s">
        <v>152</v>
      </c>
      <c r="D5" s="401" t="s">
        <v>192</v>
      </c>
      <c r="E5" s="402" t="s">
        <v>36</v>
      </c>
      <c r="F5" s="402"/>
    </row>
    <row r="6" spans="1:9" s="129" customFormat="1" ht="41.25" customHeight="1">
      <c r="A6" s="401" t="s">
        <v>189</v>
      </c>
      <c r="B6" s="402"/>
      <c r="C6" s="401"/>
      <c r="D6" s="401"/>
      <c r="E6" s="136" t="s">
        <v>59</v>
      </c>
      <c r="F6" s="136" t="s">
        <v>93</v>
      </c>
    </row>
    <row r="7" spans="1:9" s="129" customFormat="1" ht="18.75" customHeight="1">
      <c r="A7" s="114" t="s">
        <v>5</v>
      </c>
      <c r="B7" s="114" t="s">
        <v>6</v>
      </c>
      <c r="C7" s="114">
        <v>1</v>
      </c>
      <c r="D7" s="114">
        <f>C7+1</f>
        <v>2</v>
      </c>
      <c r="E7" s="137" t="s">
        <v>60</v>
      </c>
      <c r="F7" s="137" t="s">
        <v>61</v>
      </c>
    </row>
    <row r="8" spans="1:9" s="277" customFormat="1" ht="21.75" customHeight="1">
      <c r="A8" s="138" t="s">
        <v>5</v>
      </c>
      <c r="B8" s="139" t="s">
        <v>65</v>
      </c>
      <c r="C8" s="143">
        <f>+C9+C12</f>
        <v>154958</v>
      </c>
      <c r="D8" s="143">
        <f>+D9+D12</f>
        <v>212633</v>
      </c>
      <c r="E8" s="143">
        <f>D8-C8</f>
        <v>57675</v>
      </c>
      <c r="F8" s="289">
        <f>D8/C8*100</f>
        <v>137.2197627744292</v>
      </c>
    </row>
    <row r="9" spans="1:9" s="129" customFormat="1" ht="21.75" customHeight="1">
      <c r="A9" s="138" t="s">
        <v>15</v>
      </c>
      <c r="B9" s="141" t="s">
        <v>32</v>
      </c>
      <c r="C9" s="143">
        <f>C10</f>
        <v>3864</v>
      </c>
      <c r="D9" s="143">
        <f>D10</f>
        <v>12951</v>
      </c>
      <c r="E9" s="143">
        <f t="shared" ref="E9:E24" si="0">D9-C9</f>
        <v>9087</v>
      </c>
      <c r="F9" s="289">
        <f t="shared" ref="F9:F24" si="1">D9/C9*100</f>
        <v>335.17080745341616</v>
      </c>
    </row>
    <row r="10" spans="1:9" s="129" customFormat="1" ht="21.75" customHeight="1">
      <c r="A10" s="96">
        <v>1</v>
      </c>
      <c r="B10" s="142" t="s">
        <v>33</v>
      </c>
      <c r="C10" s="140">
        <f>'[2]Biểu 01'!$C$10</f>
        <v>3864</v>
      </c>
      <c r="D10" s="140">
        <v>12951</v>
      </c>
      <c r="E10" s="140">
        <f t="shared" si="0"/>
        <v>9087</v>
      </c>
      <c r="F10" s="280">
        <f t="shared" si="1"/>
        <v>335.17080745341616</v>
      </c>
    </row>
    <row r="11" spans="1:9" s="129" customFormat="1" ht="21.75" customHeight="1">
      <c r="A11" s="96">
        <f>A10+1</f>
        <v>2</v>
      </c>
      <c r="B11" s="142" t="s">
        <v>89</v>
      </c>
      <c r="C11" s="140"/>
      <c r="D11" s="140"/>
      <c r="E11" s="140">
        <f t="shared" si="0"/>
        <v>0</v>
      </c>
      <c r="F11" s="280"/>
    </row>
    <row r="12" spans="1:9" s="277" customFormat="1" ht="21.75" customHeight="1">
      <c r="A12" s="138" t="s">
        <v>16</v>
      </c>
      <c r="B12" s="141" t="s">
        <v>28</v>
      </c>
      <c r="C12" s="143">
        <f>+C13+C14</f>
        <v>151094</v>
      </c>
      <c r="D12" s="143">
        <f>+D13+D14</f>
        <v>199682</v>
      </c>
      <c r="E12" s="143">
        <f t="shared" si="0"/>
        <v>48588</v>
      </c>
      <c r="F12" s="289">
        <f t="shared" si="1"/>
        <v>132.15746488940658</v>
      </c>
    </row>
    <row r="13" spans="1:9" s="129" customFormat="1" ht="21.75" customHeight="1">
      <c r="A13" s="96">
        <v>1</v>
      </c>
      <c r="B13" s="142" t="s">
        <v>48</v>
      </c>
      <c r="C13" s="140">
        <f>'[2]Biểu 01'!$C$14</f>
        <v>127243</v>
      </c>
      <c r="D13" s="140">
        <v>127243</v>
      </c>
      <c r="E13" s="140">
        <f t="shared" si="0"/>
        <v>0</v>
      </c>
      <c r="F13" s="280">
        <f t="shared" si="1"/>
        <v>100</v>
      </c>
    </row>
    <row r="14" spans="1:9" s="129" customFormat="1" ht="21.75" customHeight="1">
      <c r="A14" s="96">
        <f>A13+1</f>
        <v>2</v>
      </c>
      <c r="B14" s="142" t="s">
        <v>57</v>
      </c>
      <c r="C14" s="140">
        <f>'[2]Biểu 01'!$C$15</f>
        <v>23851</v>
      </c>
      <c r="D14" s="140">
        <v>72439</v>
      </c>
      <c r="E14" s="140">
        <f t="shared" si="0"/>
        <v>48588</v>
      </c>
      <c r="F14" s="280">
        <f t="shared" si="1"/>
        <v>303.71472894218272</v>
      </c>
    </row>
    <row r="15" spans="1:9" s="129" customFormat="1" ht="21.75" customHeight="1">
      <c r="A15" s="138" t="s">
        <v>17</v>
      </c>
      <c r="B15" s="141" t="s">
        <v>27</v>
      </c>
      <c r="C15" s="143"/>
      <c r="D15" s="143"/>
      <c r="E15" s="143"/>
      <c r="F15" s="280"/>
    </row>
    <row r="16" spans="1:9" s="129" customFormat="1" ht="21.75" customHeight="1">
      <c r="A16" s="138" t="s">
        <v>18</v>
      </c>
      <c r="B16" s="144" t="s">
        <v>44</v>
      </c>
      <c r="C16" s="140"/>
      <c r="D16" s="140"/>
      <c r="E16" s="140"/>
      <c r="F16" s="280"/>
    </row>
    <row r="17" spans="1:6" s="277" customFormat="1" ht="21.75" customHeight="1">
      <c r="A17" s="138" t="s">
        <v>6</v>
      </c>
      <c r="B17" s="144" t="s">
        <v>64</v>
      </c>
      <c r="C17" s="143">
        <f>+C18+C22</f>
        <v>154958</v>
      </c>
      <c r="D17" s="143">
        <f>+D18+D22</f>
        <v>212633</v>
      </c>
      <c r="E17" s="143">
        <f t="shared" si="0"/>
        <v>57675</v>
      </c>
      <c r="F17" s="289">
        <f t="shared" si="1"/>
        <v>137.2197627744292</v>
      </c>
    </row>
    <row r="18" spans="1:6" s="277" customFormat="1" ht="21.75" customHeight="1">
      <c r="A18" s="138" t="s">
        <v>15</v>
      </c>
      <c r="B18" s="144" t="s">
        <v>34</v>
      </c>
      <c r="C18" s="143">
        <f>SUM(C19:C21)</f>
        <v>131107</v>
      </c>
      <c r="D18" s="143">
        <f>SUM(D19:D21)</f>
        <v>185053</v>
      </c>
      <c r="E18" s="143">
        <f t="shared" si="0"/>
        <v>53946</v>
      </c>
      <c r="F18" s="289">
        <f t="shared" si="1"/>
        <v>141.14654442554556</v>
      </c>
    </row>
    <row r="19" spans="1:6" s="129" customFormat="1" ht="21.75" customHeight="1">
      <c r="A19" s="96">
        <v>1</v>
      </c>
      <c r="B19" s="142" t="s">
        <v>19</v>
      </c>
      <c r="C19" s="140">
        <v>0</v>
      </c>
      <c r="D19" s="140">
        <v>4785</v>
      </c>
      <c r="E19" s="140">
        <f t="shared" si="0"/>
        <v>4785</v>
      </c>
      <c r="F19" s="280"/>
    </row>
    <row r="20" spans="1:6" s="129" customFormat="1" ht="21.75" customHeight="1">
      <c r="A20" s="96">
        <f>A19+1</f>
        <v>2</v>
      </c>
      <c r="B20" s="142" t="s">
        <v>20</v>
      </c>
      <c r="C20" s="140">
        <f>128038</f>
        <v>128038</v>
      </c>
      <c r="D20" s="140">
        <v>180268</v>
      </c>
      <c r="E20" s="140">
        <f t="shared" si="0"/>
        <v>52230</v>
      </c>
      <c r="F20" s="280">
        <f t="shared" si="1"/>
        <v>140.79257720364268</v>
      </c>
    </row>
    <row r="21" spans="1:6" s="129" customFormat="1" ht="21.75" customHeight="1">
      <c r="A21" s="96">
        <v>3</v>
      </c>
      <c r="B21" s="142" t="s">
        <v>21</v>
      </c>
      <c r="C21" s="140">
        <f>3069</f>
        <v>3069</v>
      </c>
      <c r="D21" s="140"/>
      <c r="E21" s="140">
        <f t="shared" si="0"/>
        <v>-3069</v>
      </c>
      <c r="F21" s="280">
        <f t="shared" si="1"/>
        <v>0</v>
      </c>
    </row>
    <row r="22" spans="1:6" s="129" customFormat="1" ht="21.75" customHeight="1">
      <c r="A22" s="138" t="s">
        <v>16</v>
      </c>
      <c r="B22" s="141" t="s">
        <v>66</v>
      </c>
      <c r="C22" s="143">
        <f>SUM(C23:C24)</f>
        <v>23851</v>
      </c>
      <c r="D22" s="143">
        <f>SUM(D23:D24)</f>
        <v>27580</v>
      </c>
      <c r="E22" s="143">
        <f t="shared" si="0"/>
        <v>3729</v>
      </c>
      <c r="F22" s="289">
        <f t="shared" si="1"/>
        <v>115.63456458848687</v>
      </c>
    </row>
    <row r="23" spans="1:6" s="129" customFormat="1" ht="21.75" customHeight="1">
      <c r="A23" s="96">
        <v>1</v>
      </c>
      <c r="B23" s="142" t="s">
        <v>67</v>
      </c>
      <c r="C23" s="140">
        <f>11074</f>
        <v>11074</v>
      </c>
      <c r="D23" s="140">
        <v>14803</v>
      </c>
      <c r="E23" s="140">
        <f t="shared" si="0"/>
        <v>3729</v>
      </c>
      <c r="F23" s="280">
        <f t="shared" si="1"/>
        <v>133.67346938775512</v>
      </c>
    </row>
    <row r="24" spans="1:6" s="129" customFormat="1" ht="21.75" customHeight="1">
      <c r="A24" s="96">
        <f>A23+1</f>
        <v>2</v>
      </c>
      <c r="B24" s="142" t="s">
        <v>158</v>
      </c>
      <c r="C24" s="140">
        <v>12777</v>
      </c>
      <c r="D24" s="140">
        <v>12777</v>
      </c>
      <c r="E24" s="140">
        <f t="shared" si="0"/>
        <v>0</v>
      </c>
      <c r="F24" s="280">
        <f t="shared" si="1"/>
        <v>100</v>
      </c>
    </row>
    <row r="25" spans="1:6" s="129" customFormat="1" ht="21.75" customHeight="1">
      <c r="A25" s="138" t="s">
        <v>17</v>
      </c>
      <c r="B25" s="141" t="s">
        <v>40</v>
      </c>
      <c r="C25" s="140"/>
      <c r="D25" s="140"/>
      <c r="E25" s="140"/>
      <c r="F25" s="280"/>
    </row>
    <row r="27" spans="1:6">
      <c r="D27" s="279"/>
    </row>
  </sheetData>
  <mergeCells count="8">
    <mergeCell ref="A5:A6"/>
    <mergeCell ref="B5:B6"/>
    <mergeCell ref="A2:F2"/>
    <mergeCell ref="A3:F3"/>
    <mergeCell ref="E4:F4"/>
    <mergeCell ref="C5:C6"/>
    <mergeCell ref="D5:D6"/>
    <mergeCell ref="E5:F5"/>
  </mergeCells>
  <pageMargins left="0.66" right="0.31496062992125984" top="0.74803149606299213" bottom="0.74803149606299213" header="0.31496062992125984" footer="0.31496062992125984"/>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358"/>
  <sheetViews>
    <sheetView topLeftCell="A10" workbookViewId="0">
      <selection activeCell="F22" sqref="F22"/>
    </sheetView>
  </sheetViews>
  <sheetFormatPr defaultColWidth="8" defaultRowHeight="18.75"/>
  <cols>
    <col min="1" max="1" width="3.6640625" style="249" customWidth="1"/>
    <col min="2" max="2" width="28.77734375" style="250" customWidth="1"/>
    <col min="3" max="5" width="7.44140625" style="251" customWidth="1"/>
    <col min="6" max="6" width="11" style="251" customWidth="1"/>
    <col min="7" max="22" width="8.109375" style="252" customWidth="1"/>
    <col min="23" max="256" width="8" style="248"/>
    <col min="257" max="257" width="3.6640625" style="248" customWidth="1"/>
    <col min="258" max="258" width="28.77734375" style="248" customWidth="1"/>
    <col min="259" max="261" width="7.44140625" style="248" customWidth="1"/>
    <col min="262" max="262" width="11" style="248" customWidth="1"/>
    <col min="263" max="278" width="8.109375" style="248" customWidth="1"/>
    <col min="279" max="512" width="8" style="248"/>
    <col min="513" max="513" width="3.6640625" style="248" customWidth="1"/>
    <col min="514" max="514" width="28.77734375" style="248" customWidth="1"/>
    <col min="515" max="517" width="7.44140625" style="248" customWidth="1"/>
    <col min="518" max="518" width="11" style="248" customWidth="1"/>
    <col min="519" max="534" width="8.109375" style="248" customWidth="1"/>
    <col min="535" max="768" width="8" style="248"/>
    <col min="769" max="769" width="3.6640625" style="248" customWidth="1"/>
    <col min="770" max="770" width="28.77734375" style="248" customWidth="1"/>
    <col min="771" max="773" width="7.44140625" style="248" customWidth="1"/>
    <col min="774" max="774" width="11" style="248" customWidth="1"/>
    <col min="775" max="790" width="8.109375" style="248" customWidth="1"/>
    <col min="791" max="1024" width="8" style="248"/>
    <col min="1025" max="1025" width="3.6640625" style="248" customWidth="1"/>
    <col min="1026" max="1026" width="28.77734375" style="248" customWidth="1"/>
    <col min="1027" max="1029" width="7.44140625" style="248" customWidth="1"/>
    <col min="1030" max="1030" width="11" style="248" customWidth="1"/>
    <col min="1031" max="1046" width="8.109375" style="248" customWidth="1"/>
    <col min="1047" max="1280" width="8" style="248"/>
    <col min="1281" max="1281" width="3.6640625" style="248" customWidth="1"/>
    <col min="1282" max="1282" width="28.77734375" style="248" customWidth="1"/>
    <col min="1283" max="1285" width="7.44140625" style="248" customWidth="1"/>
    <col min="1286" max="1286" width="11" style="248" customWidth="1"/>
    <col min="1287" max="1302" width="8.109375" style="248" customWidth="1"/>
    <col min="1303" max="1536" width="8" style="248"/>
    <col min="1537" max="1537" width="3.6640625" style="248" customWidth="1"/>
    <col min="1538" max="1538" width="28.77734375" style="248" customWidth="1"/>
    <col min="1539" max="1541" width="7.44140625" style="248" customWidth="1"/>
    <col min="1542" max="1542" width="11" style="248" customWidth="1"/>
    <col min="1543" max="1558" width="8.109375" style="248" customWidth="1"/>
    <col min="1559" max="1792" width="8" style="248"/>
    <col min="1793" max="1793" width="3.6640625" style="248" customWidth="1"/>
    <col min="1794" max="1794" width="28.77734375" style="248" customWidth="1"/>
    <col min="1795" max="1797" width="7.44140625" style="248" customWidth="1"/>
    <col min="1798" max="1798" width="11" style="248" customWidth="1"/>
    <col min="1799" max="1814" width="8.109375" style="248" customWidth="1"/>
    <col min="1815" max="2048" width="8" style="248"/>
    <col min="2049" max="2049" width="3.6640625" style="248" customWidth="1"/>
    <col min="2050" max="2050" width="28.77734375" style="248" customWidth="1"/>
    <col min="2051" max="2053" width="7.44140625" style="248" customWidth="1"/>
    <col min="2054" max="2054" width="11" style="248" customWidth="1"/>
    <col min="2055" max="2070" width="8.109375" style="248" customWidth="1"/>
    <col min="2071" max="2304" width="8" style="248"/>
    <col min="2305" max="2305" width="3.6640625" style="248" customWidth="1"/>
    <col min="2306" max="2306" width="28.77734375" style="248" customWidth="1"/>
    <col min="2307" max="2309" width="7.44140625" style="248" customWidth="1"/>
    <col min="2310" max="2310" width="11" style="248" customWidth="1"/>
    <col min="2311" max="2326" width="8.109375" style="248" customWidth="1"/>
    <col min="2327" max="2560" width="8" style="248"/>
    <col min="2561" max="2561" width="3.6640625" style="248" customWidth="1"/>
    <col min="2562" max="2562" width="28.77734375" style="248" customWidth="1"/>
    <col min="2563" max="2565" width="7.44140625" style="248" customWidth="1"/>
    <col min="2566" max="2566" width="11" style="248" customWidth="1"/>
    <col min="2567" max="2582" width="8.109375" style="248" customWidth="1"/>
    <col min="2583" max="2816" width="8" style="248"/>
    <col min="2817" max="2817" width="3.6640625" style="248" customWidth="1"/>
    <col min="2818" max="2818" width="28.77734375" style="248" customWidth="1"/>
    <col min="2819" max="2821" width="7.44140625" style="248" customWidth="1"/>
    <col min="2822" max="2822" width="11" style="248" customWidth="1"/>
    <col min="2823" max="2838" width="8.109375" style="248" customWidth="1"/>
    <col min="2839" max="3072" width="8" style="248"/>
    <col min="3073" max="3073" width="3.6640625" style="248" customWidth="1"/>
    <col min="3074" max="3074" width="28.77734375" style="248" customWidth="1"/>
    <col min="3075" max="3077" width="7.44140625" style="248" customWidth="1"/>
    <col min="3078" max="3078" width="11" style="248" customWidth="1"/>
    <col min="3079" max="3094" width="8.109375" style="248" customWidth="1"/>
    <col min="3095" max="3328" width="8" style="248"/>
    <col min="3329" max="3329" width="3.6640625" style="248" customWidth="1"/>
    <col min="3330" max="3330" width="28.77734375" style="248" customWidth="1"/>
    <col min="3331" max="3333" width="7.44140625" style="248" customWidth="1"/>
    <col min="3334" max="3334" width="11" style="248" customWidth="1"/>
    <col min="3335" max="3350" width="8.109375" style="248" customWidth="1"/>
    <col min="3351" max="3584" width="8" style="248"/>
    <col min="3585" max="3585" width="3.6640625" style="248" customWidth="1"/>
    <col min="3586" max="3586" width="28.77734375" style="248" customWidth="1"/>
    <col min="3587" max="3589" width="7.44140625" style="248" customWidth="1"/>
    <col min="3590" max="3590" width="11" style="248" customWidth="1"/>
    <col min="3591" max="3606" width="8.109375" style="248" customWidth="1"/>
    <col min="3607" max="3840" width="8" style="248"/>
    <col min="3841" max="3841" width="3.6640625" style="248" customWidth="1"/>
    <col min="3842" max="3842" width="28.77734375" style="248" customWidth="1"/>
    <col min="3843" max="3845" width="7.44140625" style="248" customWidth="1"/>
    <col min="3846" max="3846" width="11" style="248" customWidth="1"/>
    <col min="3847" max="3862" width="8.109375" style="248" customWidth="1"/>
    <col min="3863" max="4096" width="8" style="248"/>
    <col min="4097" max="4097" width="3.6640625" style="248" customWidth="1"/>
    <col min="4098" max="4098" width="28.77734375" style="248" customWidth="1"/>
    <col min="4099" max="4101" width="7.44140625" style="248" customWidth="1"/>
    <col min="4102" max="4102" width="11" style="248" customWidth="1"/>
    <col min="4103" max="4118" width="8.109375" style="248" customWidth="1"/>
    <col min="4119" max="4352" width="8" style="248"/>
    <col min="4353" max="4353" width="3.6640625" style="248" customWidth="1"/>
    <col min="4354" max="4354" width="28.77734375" style="248" customWidth="1"/>
    <col min="4355" max="4357" width="7.44140625" style="248" customWidth="1"/>
    <col min="4358" max="4358" width="11" style="248" customWidth="1"/>
    <col min="4359" max="4374" width="8.109375" style="248" customWidth="1"/>
    <col min="4375" max="4608" width="8" style="248"/>
    <col min="4609" max="4609" width="3.6640625" style="248" customWidth="1"/>
    <col min="4610" max="4610" width="28.77734375" style="248" customWidth="1"/>
    <col min="4611" max="4613" width="7.44140625" style="248" customWidth="1"/>
    <col min="4614" max="4614" width="11" style="248" customWidth="1"/>
    <col min="4615" max="4630" width="8.109375" style="248" customWidth="1"/>
    <col min="4631" max="4864" width="8" style="248"/>
    <col min="4865" max="4865" width="3.6640625" style="248" customWidth="1"/>
    <col min="4866" max="4866" width="28.77734375" style="248" customWidth="1"/>
    <col min="4867" max="4869" width="7.44140625" style="248" customWidth="1"/>
    <col min="4870" max="4870" width="11" style="248" customWidth="1"/>
    <col min="4871" max="4886" width="8.109375" style="248" customWidth="1"/>
    <col min="4887" max="5120" width="8" style="248"/>
    <col min="5121" max="5121" width="3.6640625" style="248" customWidth="1"/>
    <col min="5122" max="5122" width="28.77734375" style="248" customWidth="1"/>
    <col min="5123" max="5125" width="7.44140625" style="248" customWidth="1"/>
    <col min="5126" max="5126" width="11" style="248" customWidth="1"/>
    <col min="5127" max="5142" width="8.109375" style="248" customWidth="1"/>
    <col min="5143" max="5376" width="8" style="248"/>
    <col min="5377" max="5377" width="3.6640625" style="248" customWidth="1"/>
    <col min="5378" max="5378" width="28.77734375" style="248" customWidth="1"/>
    <col min="5379" max="5381" width="7.44140625" style="248" customWidth="1"/>
    <col min="5382" max="5382" width="11" style="248" customWidth="1"/>
    <col min="5383" max="5398" width="8.109375" style="248" customWidth="1"/>
    <col min="5399" max="5632" width="8" style="248"/>
    <col min="5633" max="5633" width="3.6640625" style="248" customWidth="1"/>
    <col min="5634" max="5634" width="28.77734375" style="248" customWidth="1"/>
    <col min="5635" max="5637" width="7.44140625" style="248" customWidth="1"/>
    <col min="5638" max="5638" width="11" style="248" customWidth="1"/>
    <col min="5639" max="5654" width="8.109375" style="248" customWidth="1"/>
    <col min="5655" max="5888" width="8" style="248"/>
    <col min="5889" max="5889" width="3.6640625" style="248" customWidth="1"/>
    <col min="5890" max="5890" width="28.77734375" style="248" customWidth="1"/>
    <col min="5891" max="5893" width="7.44140625" style="248" customWidth="1"/>
    <col min="5894" max="5894" width="11" style="248" customWidth="1"/>
    <col min="5895" max="5910" width="8.109375" style="248" customWidth="1"/>
    <col min="5911" max="6144" width="8" style="248"/>
    <col min="6145" max="6145" width="3.6640625" style="248" customWidth="1"/>
    <col min="6146" max="6146" width="28.77734375" style="248" customWidth="1"/>
    <col min="6147" max="6149" width="7.44140625" style="248" customWidth="1"/>
    <col min="6150" max="6150" width="11" style="248" customWidth="1"/>
    <col min="6151" max="6166" width="8.109375" style="248" customWidth="1"/>
    <col min="6167" max="6400" width="8" style="248"/>
    <col min="6401" max="6401" width="3.6640625" style="248" customWidth="1"/>
    <col min="6402" max="6402" width="28.77734375" style="248" customWidth="1"/>
    <col min="6403" max="6405" width="7.44140625" style="248" customWidth="1"/>
    <col min="6406" max="6406" width="11" style="248" customWidth="1"/>
    <col min="6407" max="6422" width="8.109375" style="248" customWidth="1"/>
    <col min="6423" max="6656" width="8" style="248"/>
    <col min="6657" max="6657" width="3.6640625" style="248" customWidth="1"/>
    <col min="6658" max="6658" width="28.77734375" style="248" customWidth="1"/>
    <col min="6659" max="6661" width="7.44140625" style="248" customWidth="1"/>
    <col min="6662" max="6662" width="11" style="248" customWidth="1"/>
    <col min="6663" max="6678" width="8.109375" style="248" customWidth="1"/>
    <col min="6679" max="6912" width="8" style="248"/>
    <col min="6913" max="6913" width="3.6640625" style="248" customWidth="1"/>
    <col min="6914" max="6914" width="28.77734375" style="248" customWidth="1"/>
    <col min="6915" max="6917" width="7.44140625" style="248" customWidth="1"/>
    <col min="6918" max="6918" width="11" style="248" customWidth="1"/>
    <col min="6919" max="6934" width="8.109375" style="248" customWidth="1"/>
    <col min="6935" max="7168" width="8" style="248"/>
    <col min="7169" max="7169" width="3.6640625" style="248" customWidth="1"/>
    <col min="7170" max="7170" width="28.77734375" style="248" customWidth="1"/>
    <col min="7171" max="7173" width="7.44140625" style="248" customWidth="1"/>
    <col min="7174" max="7174" width="11" style="248" customWidth="1"/>
    <col min="7175" max="7190" width="8.109375" style="248" customWidth="1"/>
    <col min="7191" max="7424" width="8" style="248"/>
    <col min="7425" max="7425" width="3.6640625" style="248" customWidth="1"/>
    <col min="7426" max="7426" width="28.77734375" style="248" customWidth="1"/>
    <col min="7427" max="7429" width="7.44140625" style="248" customWidth="1"/>
    <col min="7430" max="7430" width="11" style="248" customWidth="1"/>
    <col min="7431" max="7446" width="8.109375" style="248" customWidth="1"/>
    <col min="7447" max="7680" width="8" style="248"/>
    <col min="7681" max="7681" width="3.6640625" style="248" customWidth="1"/>
    <col min="7682" max="7682" width="28.77734375" style="248" customWidth="1"/>
    <col min="7683" max="7685" width="7.44140625" style="248" customWidth="1"/>
    <col min="7686" max="7686" width="11" style="248" customWidth="1"/>
    <col min="7687" max="7702" width="8.109375" style="248" customWidth="1"/>
    <col min="7703" max="7936" width="8" style="248"/>
    <col min="7937" max="7937" width="3.6640625" style="248" customWidth="1"/>
    <col min="7938" max="7938" width="28.77734375" style="248" customWidth="1"/>
    <col min="7939" max="7941" width="7.44140625" style="248" customWidth="1"/>
    <col min="7942" max="7942" width="11" style="248" customWidth="1"/>
    <col min="7943" max="7958" width="8.109375" style="248" customWidth="1"/>
    <col min="7959" max="8192" width="8" style="248"/>
    <col min="8193" max="8193" width="3.6640625" style="248" customWidth="1"/>
    <col min="8194" max="8194" width="28.77734375" style="248" customWidth="1"/>
    <col min="8195" max="8197" width="7.44140625" style="248" customWidth="1"/>
    <col min="8198" max="8198" width="11" style="248" customWidth="1"/>
    <col min="8199" max="8214" width="8.109375" style="248" customWidth="1"/>
    <col min="8215" max="8448" width="8" style="248"/>
    <col min="8449" max="8449" width="3.6640625" style="248" customWidth="1"/>
    <col min="8450" max="8450" width="28.77734375" style="248" customWidth="1"/>
    <col min="8451" max="8453" width="7.44140625" style="248" customWidth="1"/>
    <col min="8454" max="8454" width="11" style="248" customWidth="1"/>
    <col min="8455" max="8470" width="8.109375" style="248" customWidth="1"/>
    <col min="8471" max="8704" width="8" style="248"/>
    <col min="8705" max="8705" width="3.6640625" style="248" customWidth="1"/>
    <col min="8706" max="8706" width="28.77734375" style="248" customWidth="1"/>
    <col min="8707" max="8709" width="7.44140625" style="248" customWidth="1"/>
    <col min="8710" max="8710" width="11" style="248" customWidth="1"/>
    <col min="8711" max="8726" width="8.109375" style="248" customWidth="1"/>
    <col min="8727" max="8960" width="8" style="248"/>
    <col min="8961" max="8961" width="3.6640625" style="248" customWidth="1"/>
    <col min="8962" max="8962" width="28.77734375" style="248" customWidth="1"/>
    <col min="8963" max="8965" width="7.44140625" style="248" customWidth="1"/>
    <col min="8966" max="8966" width="11" style="248" customWidth="1"/>
    <col min="8967" max="8982" width="8.109375" style="248" customWidth="1"/>
    <col min="8983" max="9216" width="8" style="248"/>
    <col min="9217" max="9217" width="3.6640625" style="248" customWidth="1"/>
    <col min="9218" max="9218" width="28.77734375" style="248" customWidth="1"/>
    <col min="9219" max="9221" width="7.44140625" style="248" customWidth="1"/>
    <col min="9222" max="9222" width="11" style="248" customWidth="1"/>
    <col min="9223" max="9238" width="8.109375" style="248" customWidth="1"/>
    <col min="9239" max="9472" width="8" style="248"/>
    <col min="9473" max="9473" width="3.6640625" style="248" customWidth="1"/>
    <col min="9474" max="9474" width="28.77734375" style="248" customWidth="1"/>
    <col min="9475" max="9477" width="7.44140625" style="248" customWidth="1"/>
    <col min="9478" max="9478" width="11" style="248" customWidth="1"/>
    <col min="9479" max="9494" width="8.109375" style="248" customWidth="1"/>
    <col min="9495" max="9728" width="8" style="248"/>
    <col min="9729" max="9729" width="3.6640625" style="248" customWidth="1"/>
    <col min="9730" max="9730" width="28.77734375" style="248" customWidth="1"/>
    <col min="9731" max="9733" width="7.44140625" style="248" customWidth="1"/>
    <col min="9734" max="9734" width="11" style="248" customWidth="1"/>
    <col min="9735" max="9750" width="8.109375" style="248" customWidth="1"/>
    <col min="9751" max="9984" width="8" style="248"/>
    <col min="9985" max="9985" width="3.6640625" style="248" customWidth="1"/>
    <col min="9986" max="9986" width="28.77734375" style="248" customWidth="1"/>
    <col min="9987" max="9989" width="7.44140625" style="248" customWidth="1"/>
    <col min="9990" max="9990" width="11" style="248" customWidth="1"/>
    <col min="9991" max="10006" width="8.109375" style="248" customWidth="1"/>
    <col min="10007" max="10240" width="8" style="248"/>
    <col min="10241" max="10241" width="3.6640625" style="248" customWidth="1"/>
    <col min="10242" max="10242" width="28.77734375" style="248" customWidth="1"/>
    <col min="10243" max="10245" width="7.44140625" style="248" customWidth="1"/>
    <col min="10246" max="10246" width="11" style="248" customWidth="1"/>
    <col min="10247" max="10262" width="8.109375" style="248" customWidth="1"/>
    <col min="10263" max="10496" width="8" style="248"/>
    <col min="10497" max="10497" width="3.6640625" style="248" customWidth="1"/>
    <col min="10498" max="10498" width="28.77734375" style="248" customWidth="1"/>
    <col min="10499" max="10501" width="7.44140625" style="248" customWidth="1"/>
    <col min="10502" max="10502" width="11" style="248" customWidth="1"/>
    <col min="10503" max="10518" width="8.109375" style="248" customWidth="1"/>
    <col min="10519" max="10752" width="8" style="248"/>
    <col min="10753" max="10753" width="3.6640625" style="248" customWidth="1"/>
    <col min="10754" max="10754" width="28.77734375" style="248" customWidth="1"/>
    <col min="10755" max="10757" width="7.44140625" style="248" customWidth="1"/>
    <col min="10758" max="10758" width="11" style="248" customWidth="1"/>
    <col min="10759" max="10774" width="8.109375" style="248" customWidth="1"/>
    <col min="10775" max="11008" width="8" style="248"/>
    <col min="11009" max="11009" width="3.6640625" style="248" customWidth="1"/>
    <col min="11010" max="11010" width="28.77734375" style="248" customWidth="1"/>
    <col min="11011" max="11013" width="7.44140625" style="248" customWidth="1"/>
    <col min="11014" max="11014" width="11" style="248" customWidth="1"/>
    <col min="11015" max="11030" width="8.109375" style="248" customWidth="1"/>
    <col min="11031" max="11264" width="8" style="248"/>
    <col min="11265" max="11265" width="3.6640625" style="248" customWidth="1"/>
    <col min="11266" max="11266" width="28.77734375" style="248" customWidth="1"/>
    <col min="11267" max="11269" width="7.44140625" style="248" customWidth="1"/>
    <col min="11270" max="11270" width="11" style="248" customWidth="1"/>
    <col min="11271" max="11286" width="8.109375" style="248" customWidth="1"/>
    <col min="11287" max="11520" width="8" style="248"/>
    <col min="11521" max="11521" width="3.6640625" style="248" customWidth="1"/>
    <col min="11522" max="11522" width="28.77734375" style="248" customWidth="1"/>
    <col min="11523" max="11525" width="7.44140625" style="248" customWidth="1"/>
    <col min="11526" max="11526" width="11" style="248" customWidth="1"/>
    <col min="11527" max="11542" width="8.109375" style="248" customWidth="1"/>
    <col min="11543" max="11776" width="8" style="248"/>
    <col min="11777" max="11777" width="3.6640625" style="248" customWidth="1"/>
    <col min="11778" max="11778" width="28.77734375" style="248" customWidth="1"/>
    <col min="11779" max="11781" width="7.44140625" style="248" customWidth="1"/>
    <col min="11782" max="11782" width="11" style="248" customWidth="1"/>
    <col min="11783" max="11798" width="8.109375" style="248" customWidth="1"/>
    <col min="11799" max="12032" width="8" style="248"/>
    <col min="12033" max="12033" width="3.6640625" style="248" customWidth="1"/>
    <col min="12034" max="12034" width="28.77734375" style="248" customWidth="1"/>
    <col min="12035" max="12037" width="7.44140625" style="248" customWidth="1"/>
    <col min="12038" max="12038" width="11" style="248" customWidth="1"/>
    <col min="12039" max="12054" width="8.109375" style="248" customWidth="1"/>
    <col min="12055" max="12288" width="8" style="248"/>
    <col min="12289" max="12289" width="3.6640625" style="248" customWidth="1"/>
    <col min="12290" max="12290" width="28.77734375" style="248" customWidth="1"/>
    <col min="12291" max="12293" width="7.44140625" style="248" customWidth="1"/>
    <col min="12294" max="12294" width="11" style="248" customWidth="1"/>
    <col min="12295" max="12310" width="8.109375" style="248" customWidth="1"/>
    <col min="12311" max="12544" width="8" style="248"/>
    <col min="12545" max="12545" width="3.6640625" style="248" customWidth="1"/>
    <col min="12546" max="12546" width="28.77734375" style="248" customWidth="1"/>
    <col min="12547" max="12549" width="7.44140625" style="248" customWidth="1"/>
    <col min="12550" max="12550" width="11" style="248" customWidth="1"/>
    <col min="12551" max="12566" width="8.109375" style="248" customWidth="1"/>
    <col min="12567" max="12800" width="8" style="248"/>
    <col min="12801" max="12801" width="3.6640625" style="248" customWidth="1"/>
    <col min="12802" max="12802" width="28.77734375" style="248" customWidth="1"/>
    <col min="12803" max="12805" width="7.44140625" style="248" customWidth="1"/>
    <col min="12806" max="12806" width="11" style="248" customWidth="1"/>
    <col min="12807" max="12822" width="8.109375" style="248" customWidth="1"/>
    <col min="12823" max="13056" width="8" style="248"/>
    <col min="13057" max="13057" width="3.6640625" style="248" customWidth="1"/>
    <col min="13058" max="13058" width="28.77734375" style="248" customWidth="1"/>
    <col min="13059" max="13061" width="7.44140625" style="248" customWidth="1"/>
    <col min="13062" max="13062" width="11" style="248" customWidth="1"/>
    <col min="13063" max="13078" width="8.109375" style="248" customWidth="1"/>
    <col min="13079" max="13312" width="8" style="248"/>
    <col min="13313" max="13313" width="3.6640625" style="248" customWidth="1"/>
    <col min="13314" max="13314" width="28.77734375" style="248" customWidth="1"/>
    <col min="13315" max="13317" width="7.44140625" style="248" customWidth="1"/>
    <col min="13318" max="13318" width="11" style="248" customWidth="1"/>
    <col min="13319" max="13334" width="8.109375" style="248" customWidth="1"/>
    <col min="13335" max="13568" width="8" style="248"/>
    <col min="13569" max="13569" width="3.6640625" style="248" customWidth="1"/>
    <col min="13570" max="13570" width="28.77734375" style="248" customWidth="1"/>
    <col min="13571" max="13573" width="7.44140625" style="248" customWidth="1"/>
    <col min="13574" max="13574" width="11" style="248" customWidth="1"/>
    <col min="13575" max="13590" width="8.109375" style="248" customWidth="1"/>
    <col min="13591" max="13824" width="8" style="248"/>
    <col min="13825" max="13825" width="3.6640625" style="248" customWidth="1"/>
    <col min="13826" max="13826" width="28.77734375" style="248" customWidth="1"/>
    <col min="13827" max="13829" width="7.44140625" style="248" customWidth="1"/>
    <col min="13830" max="13830" width="11" style="248" customWidth="1"/>
    <col min="13831" max="13846" width="8.109375" style="248" customWidth="1"/>
    <col min="13847" max="14080" width="8" style="248"/>
    <col min="14081" max="14081" width="3.6640625" style="248" customWidth="1"/>
    <col min="14082" max="14082" width="28.77734375" style="248" customWidth="1"/>
    <col min="14083" max="14085" width="7.44140625" style="248" customWidth="1"/>
    <col min="14086" max="14086" width="11" style="248" customWidth="1"/>
    <col min="14087" max="14102" width="8.109375" style="248" customWidth="1"/>
    <col min="14103" max="14336" width="8" style="248"/>
    <col min="14337" max="14337" width="3.6640625" style="248" customWidth="1"/>
    <col min="14338" max="14338" width="28.77734375" style="248" customWidth="1"/>
    <col min="14339" max="14341" width="7.44140625" style="248" customWidth="1"/>
    <col min="14342" max="14342" width="11" style="248" customWidth="1"/>
    <col min="14343" max="14358" width="8.109375" style="248" customWidth="1"/>
    <col min="14359" max="14592" width="8" style="248"/>
    <col min="14593" max="14593" width="3.6640625" style="248" customWidth="1"/>
    <col min="14594" max="14594" width="28.77734375" style="248" customWidth="1"/>
    <col min="14595" max="14597" width="7.44140625" style="248" customWidth="1"/>
    <col min="14598" max="14598" width="11" style="248" customWidth="1"/>
    <col min="14599" max="14614" width="8.109375" style="248" customWidth="1"/>
    <col min="14615" max="14848" width="8" style="248"/>
    <col min="14849" max="14849" width="3.6640625" style="248" customWidth="1"/>
    <col min="14850" max="14850" width="28.77734375" style="248" customWidth="1"/>
    <col min="14851" max="14853" width="7.44140625" style="248" customWidth="1"/>
    <col min="14854" max="14854" width="11" style="248" customWidth="1"/>
    <col min="14855" max="14870" width="8.109375" style="248" customWidth="1"/>
    <col min="14871" max="15104" width="8" style="248"/>
    <col min="15105" max="15105" width="3.6640625" style="248" customWidth="1"/>
    <col min="15106" max="15106" width="28.77734375" style="248" customWidth="1"/>
    <col min="15107" max="15109" width="7.44140625" style="248" customWidth="1"/>
    <col min="15110" max="15110" width="11" style="248" customWidth="1"/>
    <col min="15111" max="15126" width="8.109375" style="248" customWidth="1"/>
    <col min="15127" max="15360" width="8" style="248"/>
    <col min="15361" max="15361" width="3.6640625" style="248" customWidth="1"/>
    <col min="15362" max="15362" width="28.77734375" style="248" customWidth="1"/>
    <col min="15363" max="15365" width="7.44140625" style="248" customWidth="1"/>
    <col min="15366" max="15366" width="11" style="248" customWidth="1"/>
    <col min="15367" max="15382" width="8.109375" style="248" customWidth="1"/>
    <col min="15383" max="15616" width="8" style="248"/>
    <col min="15617" max="15617" width="3.6640625" style="248" customWidth="1"/>
    <col min="15618" max="15618" width="28.77734375" style="248" customWidth="1"/>
    <col min="15619" max="15621" width="7.44140625" style="248" customWidth="1"/>
    <col min="15622" max="15622" width="11" style="248" customWidth="1"/>
    <col min="15623" max="15638" width="8.109375" style="248" customWidth="1"/>
    <col min="15639" max="15872" width="8" style="248"/>
    <col min="15873" max="15873" width="3.6640625" style="248" customWidth="1"/>
    <col min="15874" max="15874" width="28.77734375" style="248" customWidth="1"/>
    <col min="15875" max="15877" width="7.44140625" style="248" customWidth="1"/>
    <col min="15878" max="15878" width="11" style="248" customWidth="1"/>
    <col min="15879" max="15894" width="8.109375" style="248" customWidth="1"/>
    <col min="15895" max="16128" width="8" style="248"/>
    <col min="16129" max="16129" width="3.6640625" style="248" customWidth="1"/>
    <col min="16130" max="16130" width="28.77734375" style="248" customWidth="1"/>
    <col min="16131" max="16133" width="7.44140625" style="248" customWidth="1"/>
    <col min="16134" max="16134" width="11" style="248" customWidth="1"/>
    <col min="16135" max="16150" width="8.109375" style="248" customWidth="1"/>
    <col min="16151" max="16384" width="8" style="248"/>
  </cols>
  <sheetData>
    <row r="1" spans="1:27" s="245" customFormat="1" ht="23.25">
      <c r="A1" s="243"/>
      <c r="B1" s="244"/>
      <c r="C1" s="244"/>
      <c r="D1" s="244"/>
      <c r="E1" s="244"/>
      <c r="F1" s="244"/>
      <c r="G1" s="244"/>
      <c r="H1" s="244"/>
      <c r="I1" s="244"/>
      <c r="J1" s="244"/>
      <c r="K1" s="244"/>
      <c r="L1" s="244"/>
      <c r="M1" s="244"/>
      <c r="N1" s="244"/>
      <c r="O1" s="244"/>
      <c r="P1" s="244"/>
      <c r="Q1" s="244"/>
      <c r="R1" s="244"/>
      <c r="S1" s="244"/>
      <c r="T1" s="244"/>
      <c r="U1" s="244"/>
      <c r="V1" s="115" t="s">
        <v>285</v>
      </c>
      <c r="W1" s="254"/>
      <c r="X1" s="254"/>
    </row>
    <row r="2" spans="1:27" s="246" customFormat="1" ht="23.25">
      <c r="A2" s="469" t="s">
        <v>284</v>
      </c>
      <c r="B2" s="469"/>
      <c r="C2" s="469"/>
      <c r="D2" s="469"/>
      <c r="E2" s="469"/>
      <c r="F2" s="469"/>
      <c r="G2" s="469"/>
      <c r="H2" s="469"/>
      <c r="I2" s="469"/>
      <c r="J2" s="469"/>
      <c r="K2" s="469"/>
      <c r="L2" s="469"/>
      <c r="M2" s="469"/>
      <c r="N2" s="469"/>
      <c r="O2" s="469"/>
      <c r="P2" s="469"/>
      <c r="Q2" s="469"/>
      <c r="R2" s="469"/>
      <c r="S2" s="469"/>
      <c r="T2" s="469"/>
      <c r="U2" s="469"/>
      <c r="V2" s="469"/>
    </row>
    <row r="3" spans="1:27" s="246" customFormat="1" ht="23.25" customHeight="1">
      <c r="A3" s="470" t="str">
        <f>'45-Quỹ'!A3:M3</f>
        <v>(Kèm theo Nghị quyết số         /NQ-HĐND ngày       tháng 12 năm 2025 của HĐND xã Tuần Giáo)</v>
      </c>
      <c r="B3" s="470"/>
      <c r="C3" s="470"/>
      <c r="D3" s="470"/>
      <c r="E3" s="470"/>
      <c r="F3" s="470"/>
      <c r="G3" s="470"/>
      <c r="H3" s="470"/>
      <c r="I3" s="470"/>
      <c r="J3" s="470"/>
      <c r="K3" s="470"/>
      <c r="L3" s="470"/>
      <c r="M3" s="470"/>
      <c r="N3" s="470"/>
      <c r="O3" s="470"/>
      <c r="P3" s="470"/>
      <c r="Q3" s="470"/>
      <c r="R3" s="470"/>
      <c r="S3" s="470"/>
      <c r="T3" s="470"/>
      <c r="U3" s="470"/>
      <c r="V3" s="470"/>
      <c r="W3" s="247"/>
      <c r="X3" s="247"/>
      <c r="Y3" s="247"/>
      <c r="Z3" s="247"/>
      <c r="AA3" s="247"/>
    </row>
    <row r="4" spans="1:27" s="255" customFormat="1" ht="15.75">
      <c r="A4" s="264"/>
      <c r="B4" s="264"/>
      <c r="C4" s="264"/>
      <c r="D4" s="264"/>
      <c r="E4" s="264"/>
      <c r="F4" s="264"/>
      <c r="G4" s="264"/>
      <c r="H4" s="264"/>
      <c r="I4" s="264"/>
      <c r="J4" s="264"/>
      <c r="K4" s="264"/>
      <c r="L4" s="264"/>
      <c r="M4" s="264"/>
      <c r="N4" s="264"/>
      <c r="O4" s="264"/>
      <c r="P4" s="264"/>
      <c r="Q4" s="264"/>
      <c r="R4" s="264"/>
      <c r="S4" s="264"/>
      <c r="T4" s="264"/>
      <c r="U4" s="264"/>
      <c r="V4" s="265" t="s">
        <v>58</v>
      </c>
    </row>
    <row r="5" spans="1:27" s="256" customFormat="1" ht="27" customHeight="1">
      <c r="A5" s="471" t="s">
        <v>266</v>
      </c>
      <c r="B5" s="472" t="s">
        <v>267</v>
      </c>
      <c r="C5" s="472" t="s">
        <v>268</v>
      </c>
      <c r="D5" s="472" t="s">
        <v>269</v>
      </c>
      <c r="E5" s="472" t="s">
        <v>270</v>
      </c>
      <c r="F5" s="473" t="s">
        <v>271</v>
      </c>
      <c r="G5" s="473"/>
      <c r="H5" s="473"/>
      <c r="I5" s="473"/>
      <c r="J5" s="473"/>
      <c r="K5" s="473" t="s">
        <v>287</v>
      </c>
      <c r="L5" s="473"/>
      <c r="M5" s="473"/>
      <c r="N5" s="473"/>
      <c r="O5" s="473" t="s">
        <v>288</v>
      </c>
      <c r="P5" s="473"/>
      <c r="Q5" s="473"/>
      <c r="R5" s="473"/>
      <c r="S5" s="473" t="s">
        <v>289</v>
      </c>
      <c r="T5" s="473"/>
      <c r="U5" s="473"/>
      <c r="V5" s="473"/>
    </row>
    <row r="6" spans="1:27" s="256" customFormat="1" ht="27" customHeight="1">
      <c r="A6" s="471"/>
      <c r="B6" s="472"/>
      <c r="C6" s="472"/>
      <c r="D6" s="472"/>
      <c r="E6" s="472"/>
      <c r="F6" s="473" t="s">
        <v>272</v>
      </c>
      <c r="G6" s="473" t="s">
        <v>273</v>
      </c>
      <c r="H6" s="473"/>
      <c r="I6" s="473"/>
      <c r="J6" s="473"/>
      <c r="K6" s="473"/>
      <c r="L6" s="473"/>
      <c r="M6" s="473"/>
      <c r="N6" s="473"/>
      <c r="O6" s="473"/>
      <c r="P6" s="473"/>
      <c r="Q6" s="473"/>
      <c r="R6" s="473"/>
      <c r="S6" s="473"/>
      <c r="T6" s="473"/>
      <c r="U6" s="473"/>
      <c r="V6" s="473"/>
    </row>
    <row r="7" spans="1:27" s="256" customFormat="1" ht="27" customHeight="1">
      <c r="A7" s="471"/>
      <c r="B7" s="472"/>
      <c r="C7" s="472"/>
      <c r="D7" s="472"/>
      <c r="E7" s="472"/>
      <c r="F7" s="473"/>
      <c r="G7" s="473" t="s">
        <v>286</v>
      </c>
      <c r="H7" s="473" t="s">
        <v>274</v>
      </c>
      <c r="I7" s="473"/>
      <c r="J7" s="473"/>
      <c r="K7" s="473" t="s">
        <v>49</v>
      </c>
      <c r="L7" s="473" t="s">
        <v>274</v>
      </c>
      <c r="M7" s="473"/>
      <c r="N7" s="473"/>
      <c r="O7" s="473" t="s">
        <v>49</v>
      </c>
      <c r="P7" s="473" t="s">
        <v>274</v>
      </c>
      <c r="Q7" s="473"/>
      <c r="R7" s="473"/>
      <c r="S7" s="473" t="s">
        <v>49</v>
      </c>
      <c r="T7" s="473" t="s">
        <v>274</v>
      </c>
      <c r="U7" s="473"/>
      <c r="V7" s="473"/>
    </row>
    <row r="8" spans="1:27" s="256" customFormat="1" ht="27" customHeight="1">
      <c r="A8" s="471"/>
      <c r="B8" s="472"/>
      <c r="C8" s="472"/>
      <c r="D8" s="472"/>
      <c r="E8" s="472"/>
      <c r="F8" s="473"/>
      <c r="G8" s="473"/>
      <c r="H8" s="473" t="s">
        <v>275</v>
      </c>
      <c r="I8" s="473" t="s">
        <v>276</v>
      </c>
      <c r="J8" s="473" t="s">
        <v>290</v>
      </c>
      <c r="K8" s="473"/>
      <c r="L8" s="473" t="s">
        <v>275</v>
      </c>
      <c r="M8" s="473" t="s">
        <v>276</v>
      </c>
      <c r="N8" s="473" t="s">
        <v>290</v>
      </c>
      <c r="O8" s="473"/>
      <c r="P8" s="473" t="s">
        <v>275</v>
      </c>
      <c r="Q8" s="473" t="s">
        <v>276</v>
      </c>
      <c r="R8" s="473" t="s">
        <v>290</v>
      </c>
      <c r="S8" s="473"/>
      <c r="T8" s="473" t="s">
        <v>275</v>
      </c>
      <c r="U8" s="473" t="s">
        <v>276</v>
      </c>
      <c r="V8" s="473" t="s">
        <v>290</v>
      </c>
    </row>
    <row r="9" spans="1:27" s="256" customFormat="1" ht="27" customHeight="1">
      <c r="A9" s="471"/>
      <c r="B9" s="472"/>
      <c r="C9" s="472"/>
      <c r="D9" s="472"/>
      <c r="E9" s="472"/>
      <c r="F9" s="473"/>
      <c r="G9" s="473"/>
      <c r="H9" s="473"/>
      <c r="I9" s="473"/>
      <c r="J9" s="473"/>
      <c r="K9" s="473"/>
      <c r="L9" s="473"/>
      <c r="M9" s="473"/>
      <c r="N9" s="473"/>
      <c r="O9" s="473"/>
      <c r="P9" s="473"/>
      <c r="Q9" s="473"/>
      <c r="R9" s="473"/>
      <c r="S9" s="473"/>
      <c r="T9" s="473"/>
      <c r="U9" s="473"/>
      <c r="V9" s="473"/>
    </row>
    <row r="10" spans="1:27" s="256" customFormat="1" ht="27" customHeight="1">
      <c r="A10" s="471"/>
      <c r="B10" s="472"/>
      <c r="C10" s="472"/>
      <c r="D10" s="472"/>
      <c r="E10" s="472"/>
      <c r="F10" s="473"/>
      <c r="G10" s="473"/>
      <c r="H10" s="473"/>
      <c r="I10" s="473"/>
      <c r="J10" s="473"/>
      <c r="K10" s="473"/>
      <c r="L10" s="473"/>
      <c r="M10" s="473"/>
      <c r="N10" s="473"/>
      <c r="O10" s="473"/>
      <c r="P10" s="473"/>
      <c r="Q10" s="473"/>
      <c r="R10" s="473"/>
      <c r="S10" s="473"/>
      <c r="T10" s="473"/>
      <c r="U10" s="473"/>
      <c r="V10" s="473"/>
    </row>
    <row r="11" spans="1:27" s="259" customFormat="1" ht="17.25" customHeight="1">
      <c r="A11" s="258" t="s">
        <v>5</v>
      </c>
      <c r="B11" s="257" t="s">
        <v>6</v>
      </c>
      <c r="C11" s="258">
        <v>1</v>
      </c>
      <c r="D11" s="258">
        <f>C11+1</f>
        <v>2</v>
      </c>
      <c r="E11" s="258">
        <f t="shared" ref="E11:V11" si="0">D11+1</f>
        <v>3</v>
      </c>
      <c r="F11" s="258">
        <f t="shared" si="0"/>
        <v>4</v>
      </c>
      <c r="G11" s="258">
        <f t="shared" si="0"/>
        <v>5</v>
      </c>
      <c r="H11" s="258">
        <f t="shared" si="0"/>
        <v>6</v>
      </c>
      <c r="I11" s="258">
        <f t="shared" si="0"/>
        <v>7</v>
      </c>
      <c r="J11" s="258">
        <f t="shared" si="0"/>
        <v>8</v>
      </c>
      <c r="K11" s="258">
        <f t="shared" si="0"/>
        <v>9</v>
      </c>
      <c r="L11" s="258">
        <f t="shared" si="0"/>
        <v>10</v>
      </c>
      <c r="M11" s="258">
        <f t="shared" si="0"/>
        <v>11</v>
      </c>
      <c r="N11" s="258">
        <f t="shared" si="0"/>
        <v>12</v>
      </c>
      <c r="O11" s="258">
        <f t="shared" si="0"/>
        <v>13</v>
      </c>
      <c r="P11" s="258">
        <f t="shared" si="0"/>
        <v>14</v>
      </c>
      <c r="Q11" s="258">
        <f t="shared" si="0"/>
        <v>15</v>
      </c>
      <c r="R11" s="258">
        <f t="shared" si="0"/>
        <v>16</v>
      </c>
      <c r="S11" s="258">
        <f t="shared" si="0"/>
        <v>17</v>
      </c>
      <c r="T11" s="258">
        <f t="shared" si="0"/>
        <v>18</v>
      </c>
      <c r="U11" s="258">
        <f t="shared" si="0"/>
        <v>19</v>
      </c>
      <c r="V11" s="258">
        <f t="shared" si="0"/>
        <v>20</v>
      </c>
    </row>
    <row r="12" spans="1:27" s="260" customFormat="1" ht="24.75" customHeight="1">
      <c r="A12" s="266"/>
      <c r="B12" s="257" t="s">
        <v>49</v>
      </c>
      <c r="C12" s="267"/>
      <c r="D12" s="267"/>
      <c r="E12" s="267"/>
      <c r="F12" s="267"/>
      <c r="G12" s="267"/>
      <c r="H12" s="267"/>
      <c r="I12" s="267"/>
      <c r="J12" s="267"/>
      <c r="K12" s="267"/>
      <c r="L12" s="267"/>
      <c r="M12" s="267"/>
      <c r="N12" s="267"/>
      <c r="O12" s="267"/>
      <c r="P12" s="267"/>
      <c r="Q12" s="267"/>
      <c r="R12" s="267"/>
      <c r="S12" s="267"/>
      <c r="T12" s="267"/>
      <c r="U12" s="267"/>
      <c r="V12" s="267"/>
    </row>
    <row r="13" spans="1:27" s="305" customFormat="1" ht="24.75" customHeight="1">
      <c r="A13" s="301" t="s">
        <v>5</v>
      </c>
      <c r="B13" s="302" t="s">
        <v>295</v>
      </c>
      <c r="C13" s="303"/>
      <c r="D13" s="303"/>
      <c r="E13" s="303"/>
      <c r="F13" s="303"/>
      <c r="G13" s="304"/>
      <c r="H13" s="304"/>
      <c r="I13" s="304"/>
      <c r="J13" s="304"/>
      <c r="K13" s="304"/>
      <c r="L13" s="304"/>
      <c r="M13" s="304"/>
      <c r="N13" s="304"/>
      <c r="O13" s="304"/>
      <c r="P13" s="304"/>
      <c r="Q13" s="304"/>
      <c r="R13" s="304"/>
      <c r="S13" s="304"/>
      <c r="T13" s="304"/>
      <c r="U13" s="304"/>
      <c r="V13" s="304"/>
    </row>
    <row r="14" spans="1:27" s="310" customFormat="1" ht="24.75" customHeight="1">
      <c r="A14" s="306" t="s">
        <v>15</v>
      </c>
      <c r="B14" s="307" t="s">
        <v>165</v>
      </c>
      <c r="C14" s="308"/>
      <c r="D14" s="308"/>
      <c r="E14" s="308"/>
      <c r="F14" s="308"/>
      <c r="G14" s="309"/>
      <c r="H14" s="309"/>
      <c r="I14" s="309"/>
      <c r="J14" s="309"/>
      <c r="K14" s="309"/>
      <c r="L14" s="309"/>
      <c r="M14" s="309"/>
      <c r="N14" s="309"/>
      <c r="O14" s="309"/>
      <c r="P14" s="309"/>
      <c r="Q14" s="309"/>
      <c r="R14" s="309"/>
      <c r="S14" s="309"/>
      <c r="T14" s="309"/>
      <c r="U14" s="309"/>
      <c r="V14" s="309"/>
    </row>
    <row r="15" spans="1:27" s="260" customFormat="1" ht="24.75" customHeight="1">
      <c r="A15" s="271">
        <v>1</v>
      </c>
      <c r="B15" s="272" t="s">
        <v>277</v>
      </c>
      <c r="C15" s="267"/>
      <c r="D15" s="267"/>
      <c r="E15" s="267"/>
      <c r="F15" s="267"/>
      <c r="G15" s="267"/>
      <c r="H15" s="267"/>
      <c r="I15" s="267"/>
      <c r="J15" s="267"/>
      <c r="K15" s="267"/>
      <c r="L15" s="267"/>
      <c r="M15" s="267"/>
      <c r="N15" s="267"/>
      <c r="O15" s="267"/>
      <c r="P15" s="267"/>
      <c r="Q15" s="267"/>
      <c r="R15" s="267"/>
      <c r="S15" s="267"/>
      <c r="T15" s="267"/>
      <c r="U15" s="267"/>
      <c r="V15" s="267"/>
    </row>
    <row r="16" spans="1:27" s="260" customFormat="1" ht="24.75" customHeight="1">
      <c r="A16" s="273" t="s">
        <v>12</v>
      </c>
      <c r="B16" s="274" t="s">
        <v>278</v>
      </c>
      <c r="C16" s="267"/>
      <c r="D16" s="267"/>
      <c r="E16" s="267"/>
      <c r="F16" s="267"/>
      <c r="G16" s="267"/>
      <c r="H16" s="267"/>
      <c r="I16" s="267"/>
      <c r="J16" s="267"/>
      <c r="K16" s="267"/>
      <c r="L16" s="267"/>
      <c r="M16" s="267"/>
      <c r="N16" s="267"/>
      <c r="O16" s="267"/>
      <c r="P16" s="267"/>
      <c r="Q16" s="267"/>
      <c r="R16" s="267"/>
      <c r="S16" s="267"/>
      <c r="T16" s="267"/>
      <c r="U16" s="267"/>
      <c r="V16" s="267"/>
    </row>
    <row r="17" spans="1:22" s="260" customFormat="1" ht="24.75" customHeight="1">
      <c r="A17" s="273" t="s">
        <v>12</v>
      </c>
      <c r="B17" s="275" t="s">
        <v>279</v>
      </c>
      <c r="C17" s="267"/>
      <c r="D17" s="267"/>
      <c r="E17" s="267"/>
      <c r="F17" s="267"/>
      <c r="G17" s="267"/>
      <c r="H17" s="267"/>
      <c r="I17" s="267"/>
      <c r="J17" s="267"/>
      <c r="K17" s="267"/>
      <c r="L17" s="267"/>
      <c r="M17" s="267"/>
      <c r="N17" s="267"/>
      <c r="O17" s="267"/>
      <c r="P17" s="267"/>
      <c r="Q17" s="267"/>
      <c r="R17" s="267"/>
      <c r="S17" s="267"/>
      <c r="T17" s="267"/>
      <c r="U17" s="267"/>
      <c r="V17" s="267"/>
    </row>
    <row r="18" spans="1:22" s="260" customFormat="1" ht="24.75" customHeight="1">
      <c r="A18" s="271">
        <v>2</v>
      </c>
      <c r="B18" s="272" t="s">
        <v>280</v>
      </c>
      <c r="C18" s="267"/>
      <c r="D18" s="267"/>
      <c r="E18" s="267"/>
      <c r="F18" s="267"/>
      <c r="G18" s="267"/>
      <c r="H18" s="267"/>
      <c r="I18" s="267"/>
      <c r="J18" s="267"/>
      <c r="K18" s="267"/>
      <c r="L18" s="267"/>
      <c r="M18" s="267"/>
      <c r="N18" s="267"/>
      <c r="O18" s="267"/>
      <c r="P18" s="267"/>
      <c r="Q18" s="267"/>
      <c r="R18" s="267"/>
      <c r="S18" s="267"/>
      <c r="T18" s="267"/>
      <c r="U18" s="267"/>
      <c r="V18" s="267"/>
    </row>
    <row r="19" spans="1:22" s="400" customFormat="1" ht="24.75" customHeight="1">
      <c r="A19" s="396" t="s">
        <v>213</v>
      </c>
      <c r="B19" s="397" t="s">
        <v>325</v>
      </c>
      <c r="C19" s="398"/>
      <c r="D19" s="398"/>
      <c r="E19" s="398"/>
      <c r="F19" s="398"/>
      <c r="G19" s="399"/>
      <c r="H19" s="399"/>
      <c r="I19" s="399"/>
      <c r="J19" s="399"/>
      <c r="K19" s="399"/>
      <c r="L19" s="399"/>
      <c r="M19" s="399"/>
      <c r="N19" s="399"/>
      <c r="O19" s="399"/>
      <c r="P19" s="399"/>
      <c r="Q19" s="399"/>
      <c r="R19" s="399"/>
      <c r="S19" s="399"/>
      <c r="T19" s="399"/>
      <c r="U19" s="399"/>
      <c r="V19" s="399"/>
    </row>
    <row r="20" spans="1:22" s="260" customFormat="1" ht="24.75" customHeight="1">
      <c r="A20" s="273" t="s">
        <v>12</v>
      </c>
      <c r="B20" s="274" t="s">
        <v>281</v>
      </c>
      <c r="C20" s="267"/>
      <c r="D20" s="267"/>
      <c r="E20" s="267"/>
      <c r="F20" s="267"/>
      <c r="G20" s="267"/>
      <c r="H20" s="267"/>
      <c r="I20" s="267"/>
      <c r="J20" s="267"/>
      <c r="K20" s="267"/>
      <c r="L20" s="267"/>
      <c r="M20" s="267"/>
      <c r="N20" s="267"/>
      <c r="O20" s="267"/>
      <c r="P20" s="267"/>
      <c r="Q20" s="267"/>
      <c r="R20" s="267"/>
      <c r="S20" s="267"/>
      <c r="T20" s="267"/>
      <c r="U20" s="267"/>
      <c r="V20" s="267"/>
    </row>
    <row r="21" spans="1:22" s="244" customFormat="1" ht="24.75" customHeight="1">
      <c r="A21" s="273" t="s">
        <v>12</v>
      </c>
      <c r="B21" s="275" t="s">
        <v>279</v>
      </c>
      <c r="C21" s="269"/>
      <c r="D21" s="269"/>
      <c r="E21" s="269"/>
      <c r="F21" s="269"/>
      <c r="G21" s="270"/>
      <c r="H21" s="270"/>
      <c r="I21" s="270"/>
      <c r="J21" s="270"/>
      <c r="K21" s="270"/>
      <c r="L21" s="270"/>
      <c r="M21" s="270"/>
      <c r="N21" s="270"/>
      <c r="O21" s="270"/>
      <c r="P21" s="270"/>
      <c r="Q21" s="270"/>
      <c r="R21" s="270"/>
      <c r="S21" s="270"/>
      <c r="T21" s="270"/>
      <c r="U21" s="270"/>
      <c r="V21" s="270"/>
    </row>
    <row r="22" spans="1:22" s="244" customFormat="1" ht="24.75" customHeight="1">
      <c r="A22" s="268" t="s">
        <v>214</v>
      </c>
      <c r="B22" s="276" t="s">
        <v>282</v>
      </c>
      <c r="C22" s="269"/>
      <c r="D22" s="269"/>
      <c r="E22" s="269"/>
      <c r="F22" s="269"/>
      <c r="G22" s="270"/>
      <c r="H22" s="270"/>
      <c r="I22" s="270"/>
      <c r="J22" s="270"/>
      <c r="K22" s="270"/>
      <c r="L22" s="270"/>
      <c r="M22" s="270"/>
      <c r="N22" s="270"/>
      <c r="O22" s="270"/>
      <c r="P22" s="270"/>
      <c r="Q22" s="270"/>
      <c r="R22" s="270"/>
      <c r="S22" s="270"/>
      <c r="T22" s="270"/>
      <c r="U22" s="270"/>
      <c r="V22" s="270"/>
    </row>
    <row r="23" spans="1:22" s="260" customFormat="1" ht="24.75" customHeight="1">
      <c r="A23" s="273" t="s">
        <v>12</v>
      </c>
      <c r="B23" s="274" t="s">
        <v>283</v>
      </c>
      <c r="C23" s="267"/>
      <c r="D23" s="267"/>
      <c r="E23" s="267"/>
      <c r="F23" s="267"/>
      <c r="G23" s="267"/>
      <c r="H23" s="267"/>
      <c r="I23" s="267"/>
      <c r="J23" s="267"/>
      <c r="K23" s="267"/>
      <c r="L23" s="267"/>
      <c r="M23" s="267"/>
      <c r="N23" s="267"/>
      <c r="O23" s="267"/>
      <c r="P23" s="267"/>
      <c r="Q23" s="267"/>
      <c r="R23" s="267"/>
      <c r="S23" s="267"/>
      <c r="T23" s="267"/>
      <c r="U23" s="267"/>
      <c r="V23" s="267"/>
    </row>
    <row r="24" spans="1:22" s="244" customFormat="1" ht="24.75" customHeight="1">
      <c r="A24" s="273" t="s">
        <v>12</v>
      </c>
      <c r="B24" s="275" t="s">
        <v>279</v>
      </c>
      <c r="C24" s="269"/>
      <c r="D24" s="269"/>
      <c r="E24" s="269"/>
      <c r="F24" s="269"/>
      <c r="G24" s="270"/>
      <c r="H24" s="270"/>
      <c r="I24" s="270"/>
      <c r="J24" s="270"/>
      <c r="K24" s="270"/>
      <c r="L24" s="270"/>
      <c r="M24" s="270"/>
      <c r="N24" s="270"/>
      <c r="O24" s="270"/>
      <c r="P24" s="270"/>
      <c r="Q24" s="270"/>
      <c r="R24" s="270"/>
      <c r="S24" s="270"/>
      <c r="T24" s="270"/>
      <c r="U24" s="270"/>
      <c r="V24" s="270"/>
    </row>
    <row r="25" spans="1:22" s="305" customFormat="1" ht="24.75" customHeight="1">
      <c r="A25" s="301" t="s">
        <v>6</v>
      </c>
      <c r="B25" s="302" t="s">
        <v>296</v>
      </c>
      <c r="C25" s="303"/>
      <c r="D25" s="303"/>
      <c r="E25" s="303"/>
      <c r="F25" s="303"/>
      <c r="G25" s="304"/>
      <c r="H25" s="304"/>
      <c r="I25" s="304"/>
      <c r="J25" s="304"/>
      <c r="K25" s="304"/>
      <c r="L25" s="304"/>
      <c r="M25" s="304"/>
      <c r="N25" s="304"/>
      <c r="O25" s="304"/>
      <c r="P25" s="304"/>
      <c r="Q25" s="304"/>
      <c r="R25" s="304"/>
      <c r="S25" s="304"/>
      <c r="T25" s="304"/>
      <c r="U25" s="304"/>
      <c r="V25" s="304"/>
    </row>
    <row r="26" spans="1:22" s="244" customFormat="1" ht="15.75">
      <c r="A26" s="249"/>
      <c r="B26" s="261"/>
      <c r="C26" s="262"/>
      <c r="D26" s="262"/>
      <c r="E26" s="262"/>
      <c r="F26" s="262"/>
      <c r="G26" s="263"/>
      <c r="H26" s="263"/>
      <c r="I26" s="263"/>
      <c r="J26" s="263"/>
      <c r="K26" s="263"/>
      <c r="L26" s="263"/>
      <c r="M26" s="263"/>
      <c r="N26" s="263"/>
      <c r="O26" s="263"/>
      <c r="P26" s="263"/>
      <c r="Q26" s="263"/>
      <c r="R26" s="263"/>
      <c r="S26" s="263"/>
      <c r="T26" s="263"/>
      <c r="U26" s="263"/>
      <c r="V26" s="263"/>
    </row>
    <row r="27" spans="1:22" s="244" customFormat="1" ht="15.75">
      <c r="A27" s="253"/>
    </row>
    <row r="28" spans="1:22" s="244" customFormat="1" ht="15.75">
      <c r="A28" s="253"/>
    </row>
    <row r="29" spans="1:22" s="244" customFormat="1" ht="15.75">
      <c r="A29" s="253"/>
    </row>
    <row r="30" spans="1:22" s="244" customFormat="1" ht="15.75">
      <c r="A30" s="253"/>
    </row>
    <row r="31" spans="1:22" s="244" customFormat="1" ht="15.75">
      <c r="A31" s="253"/>
    </row>
    <row r="32" spans="1:22" s="244" customFormat="1" ht="15.75">
      <c r="A32" s="253"/>
    </row>
    <row r="33" spans="1:22" s="244" customFormat="1" ht="15.75">
      <c r="A33" s="253"/>
    </row>
    <row r="34" spans="1:22" s="244" customFormat="1" ht="15.75">
      <c r="A34" s="253"/>
    </row>
    <row r="35" spans="1:22" s="244" customFormat="1" ht="15.75">
      <c r="A35" s="253"/>
    </row>
    <row r="36" spans="1:22">
      <c r="A36" s="253"/>
      <c r="B36" s="248"/>
      <c r="C36" s="248"/>
      <c r="D36" s="248"/>
      <c r="E36" s="248"/>
      <c r="F36" s="248"/>
      <c r="G36" s="248"/>
      <c r="H36" s="248"/>
      <c r="I36" s="248"/>
      <c r="J36" s="248"/>
      <c r="K36" s="248"/>
      <c r="L36" s="248"/>
      <c r="M36" s="248"/>
      <c r="N36" s="248"/>
      <c r="O36" s="248"/>
      <c r="P36" s="248"/>
      <c r="Q36" s="248"/>
      <c r="R36" s="248"/>
      <c r="S36" s="248"/>
      <c r="T36" s="248"/>
      <c r="U36" s="248"/>
      <c r="V36" s="248"/>
    </row>
    <row r="37" spans="1:22">
      <c r="A37" s="253"/>
      <c r="B37" s="248"/>
      <c r="C37" s="248"/>
      <c r="D37" s="248"/>
      <c r="E37" s="248"/>
      <c r="F37" s="248"/>
      <c r="G37" s="248"/>
      <c r="H37" s="248"/>
      <c r="I37" s="248"/>
      <c r="J37" s="248"/>
      <c r="K37" s="248"/>
      <c r="L37" s="248"/>
      <c r="M37" s="248"/>
      <c r="N37" s="248"/>
      <c r="O37" s="248"/>
      <c r="P37" s="248"/>
      <c r="Q37" s="248"/>
      <c r="R37" s="248"/>
      <c r="S37" s="248"/>
      <c r="T37" s="248"/>
      <c r="U37" s="248"/>
      <c r="V37" s="248"/>
    </row>
    <row r="38" spans="1:22">
      <c r="A38" s="253"/>
      <c r="B38" s="248"/>
      <c r="C38" s="248"/>
      <c r="D38" s="248"/>
      <c r="E38" s="248"/>
      <c r="F38" s="248"/>
      <c r="G38" s="248"/>
      <c r="H38" s="248"/>
      <c r="I38" s="248"/>
      <c r="J38" s="248"/>
      <c r="K38" s="248"/>
      <c r="L38" s="248"/>
      <c r="M38" s="248"/>
      <c r="N38" s="248"/>
      <c r="O38" s="248"/>
      <c r="P38" s="248"/>
      <c r="Q38" s="248"/>
      <c r="R38" s="248"/>
      <c r="S38" s="248"/>
      <c r="T38" s="248"/>
      <c r="U38" s="248"/>
      <c r="V38" s="248"/>
    </row>
    <row r="39" spans="1:22">
      <c r="A39" s="253"/>
      <c r="B39" s="248"/>
      <c r="C39" s="248"/>
      <c r="D39" s="248"/>
      <c r="E39" s="248"/>
      <c r="F39" s="248"/>
      <c r="G39" s="248"/>
      <c r="H39" s="248"/>
      <c r="I39" s="248"/>
      <c r="J39" s="248"/>
      <c r="K39" s="248"/>
      <c r="L39" s="248"/>
      <c r="M39" s="248"/>
      <c r="N39" s="248"/>
      <c r="O39" s="248"/>
      <c r="P39" s="248"/>
      <c r="Q39" s="248"/>
      <c r="R39" s="248"/>
      <c r="S39" s="248"/>
      <c r="T39" s="248"/>
      <c r="U39" s="248"/>
      <c r="V39" s="248"/>
    </row>
    <row r="40" spans="1:22">
      <c r="A40" s="253"/>
      <c r="B40" s="248"/>
      <c r="C40" s="248"/>
      <c r="D40" s="248"/>
      <c r="E40" s="248"/>
      <c r="F40" s="248"/>
      <c r="G40" s="248"/>
      <c r="H40" s="248"/>
      <c r="I40" s="248"/>
      <c r="J40" s="248"/>
      <c r="K40" s="248"/>
      <c r="L40" s="248"/>
      <c r="M40" s="248"/>
      <c r="N40" s="248"/>
      <c r="O40" s="248"/>
      <c r="P40" s="248"/>
      <c r="Q40" s="248"/>
      <c r="R40" s="248"/>
      <c r="S40" s="248"/>
      <c r="T40" s="248"/>
      <c r="U40" s="248"/>
      <c r="V40" s="248"/>
    </row>
    <row r="41" spans="1:22">
      <c r="A41" s="253"/>
      <c r="B41" s="248"/>
      <c r="C41" s="248"/>
      <c r="D41" s="248"/>
      <c r="E41" s="248"/>
      <c r="F41" s="248"/>
      <c r="G41" s="248"/>
      <c r="H41" s="248"/>
      <c r="I41" s="248"/>
      <c r="J41" s="248"/>
      <c r="K41" s="248"/>
      <c r="L41" s="248"/>
      <c r="M41" s="248"/>
      <c r="N41" s="248"/>
      <c r="O41" s="248"/>
      <c r="P41" s="248"/>
      <c r="Q41" s="248"/>
      <c r="R41" s="248"/>
      <c r="S41" s="248"/>
      <c r="T41" s="248"/>
      <c r="U41" s="248"/>
      <c r="V41" s="248"/>
    </row>
    <row r="42" spans="1:22">
      <c r="A42" s="253"/>
      <c r="B42" s="248"/>
      <c r="C42" s="248"/>
      <c r="D42" s="248"/>
      <c r="E42" s="248"/>
      <c r="F42" s="248"/>
      <c r="G42" s="248"/>
      <c r="H42" s="248"/>
      <c r="I42" s="248"/>
      <c r="J42" s="248"/>
      <c r="K42" s="248"/>
      <c r="L42" s="248"/>
      <c r="M42" s="248"/>
      <c r="N42" s="248"/>
      <c r="O42" s="248"/>
      <c r="P42" s="248"/>
      <c r="Q42" s="248"/>
      <c r="R42" s="248"/>
      <c r="S42" s="248"/>
      <c r="T42" s="248"/>
      <c r="U42" s="248"/>
      <c r="V42" s="248"/>
    </row>
    <row r="43" spans="1:22">
      <c r="A43" s="253"/>
      <c r="B43" s="248"/>
      <c r="C43" s="248"/>
      <c r="D43" s="248"/>
      <c r="E43" s="248"/>
      <c r="F43" s="248"/>
      <c r="G43" s="248"/>
      <c r="H43" s="248"/>
      <c r="I43" s="248"/>
      <c r="J43" s="248"/>
      <c r="K43" s="248"/>
      <c r="L43" s="248"/>
      <c r="M43" s="248"/>
      <c r="N43" s="248"/>
      <c r="O43" s="248"/>
      <c r="P43" s="248"/>
      <c r="Q43" s="248"/>
      <c r="R43" s="248"/>
      <c r="S43" s="248"/>
      <c r="T43" s="248"/>
      <c r="U43" s="248"/>
      <c r="V43" s="248"/>
    </row>
    <row r="44" spans="1:22">
      <c r="A44" s="253"/>
      <c r="B44" s="248"/>
      <c r="C44" s="248"/>
      <c r="D44" s="248"/>
      <c r="E44" s="248"/>
      <c r="F44" s="248"/>
      <c r="G44" s="248"/>
      <c r="H44" s="248"/>
      <c r="I44" s="248"/>
      <c r="J44" s="248"/>
      <c r="K44" s="248"/>
      <c r="L44" s="248"/>
      <c r="M44" s="248"/>
      <c r="N44" s="248"/>
      <c r="O44" s="248"/>
      <c r="P44" s="248"/>
      <c r="Q44" s="248"/>
      <c r="R44" s="248"/>
      <c r="S44" s="248"/>
      <c r="T44" s="248"/>
      <c r="U44" s="248"/>
      <c r="V44" s="248"/>
    </row>
    <row r="45" spans="1:22">
      <c r="A45" s="253"/>
      <c r="B45" s="248"/>
      <c r="C45" s="248"/>
      <c r="D45" s="248"/>
      <c r="E45" s="248"/>
      <c r="F45" s="248"/>
      <c r="G45" s="248"/>
      <c r="H45" s="248"/>
      <c r="I45" s="248"/>
      <c r="J45" s="248"/>
      <c r="K45" s="248"/>
      <c r="L45" s="248"/>
      <c r="M45" s="248"/>
      <c r="N45" s="248"/>
      <c r="O45" s="248"/>
      <c r="P45" s="248"/>
      <c r="Q45" s="248"/>
      <c r="R45" s="248"/>
      <c r="S45" s="248"/>
      <c r="T45" s="248"/>
      <c r="U45" s="248"/>
      <c r="V45" s="248"/>
    </row>
    <row r="46" spans="1:22">
      <c r="A46" s="253"/>
      <c r="B46" s="248"/>
      <c r="C46" s="248"/>
      <c r="D46" s="248"/>
      <c r="E46" s="248"/>
      <c r="F46" s="248"/>
      <c r="G46" s="248"/>
      <c r="H46" s="248"/>
      <c r="I46" s="248"/>
      <c r="J46" s="248"/>
      <c r="K46" s="248"/>
      <c r="L46" s="248"/>
      <c r="M46" s="248"/>
      <c r="N46" s="248"/>
      <c r="O46" s="248"/>
      <c r="P46" s="248"/>
      <c r="Q46" s="248"/>
      <c r="R46" s="248"/>
      <c r="S46" s="248"/>
      <c r="T46" s="248"/>
      <c r="U46" s="248"/>
      <c r="V46" s="248"/>
    </row>
    <row r="47" spans="1:22">
      <c r="A47" s="253"/>
      <c r="B47" s="248"/>
      <c r="C47" s="248"/>
      <c r="D47" s="248"/>
      <c r="E47" s="248"/>
      <c r="F47" s="248"/>
      <c r="G47" s="248"/>
      <c r="H47" s="248"/>
      <c r="I47" s="248"/>
      <c r="J47" s="248"/>
      <c r="K47" s="248"/>
      <c r="L47" s="248"/>
      <c r="M47" s="248"/>
      <c r="N47" s="248"/>
      <c r="O47" s="248"/>
      <c r="P47" s="248"/>
      <c r="Q47" s="248"/>
      <c r="R47" s="248"/>
      <c r="S47" s="248"/>
      <c r="T47" s="248"/>
      <c r="U47" s="248"/>
      <c r="V47" s="248"/>
    </row>
    <row r="48" spans="1:22">
      <c r="A48" s="253"/>
      <c r="B48" s="248"/>
      <c r="C48" s="248"/>
      <c r="D48" s="248"/>
      <c r="E48" s="248"/>
      <c r="F48" s="248"/>
      <c r="G48" s="248"/>
      <c r="H48" s="248"/>
      <c r="I48" s="248"/>
      <c r="J48" s="248"/>
      <c r="K48" s="248"/>
      <c r="L48" s="248"/>
      <c r="M48" s="248"/>
      <c r="N48" s="248"/>
      <c r="O48" s="248"/>
      <c r="P48" s="248"/>
      <c r="Q48" s="248"/>
      <c r="R48" s="248"/>
      <c r="S48" s="248"/>
      <c r="T48" s="248"/>
      <c r="U48" s="248"/>
      <c r="V48" s="248"/>
    </row>
    <row r="49" spans="1:22">
      <c r="A49" s="253"/>
      <c r="B49" s="248"/>
      <c r="C49" s="248"/>
      <c r="D49" s="248"/>
      <c r="E49" s="248"/>
      <c r="F49" s="248"/>
      <c r="G49" s="248"/>
      <c r="H49" s="248"/>
      <c r="I49" s="248"/>
      <c r="J49" s="248"/>
      <c r="K49" s="248"/>
      <c r="L49" s="248"/>
      <c r="M49" s="248"/>
      <c r="N49" s="248"/>
      <c r="O49" s="248"/>
      <c r="P49" s="248"/>
      <c r="Q49" s="248"/>
      <c r="R49" s="248"/>
      <c r="S49" s="248"/>
      <c r="T49" s="248"/>
      <c r="U49" s="248"/>
      <c r="V49" s="248"/>
    </row>
    <row r="50" spans="1:22">
      <c r="A50" s="253"/>
      <c r="B50" s="248"/>
      <c r="C50" s="248"/>
      <c r="D50" s="248"/>
      <c r="E50" s="248"/>
      <c r="F50" s="248"/>
      <c r="G50" s="248"/>
      <c r="H50" s="248"/>
      <c r="I50" s="248"/>
      <c r="J50" s="248"/>
      <c r="K50" s="248"/>
      <c r="L50" s="248"/>
      <c r="M50" s="248"/>
      <c r="N50" s="248"/>
      <c r="O50" s="248"/>
      <c r="P50" s="248"/>
      <c r="Q50" s="248"/>
      <c r="R50" s="248"/>
      <c r="S50" s="248"/>
      <c r="T50" s="248"/>
      <c r="U50" s="248"/>
      <c r="V50" s="248"/>
    </row>
    <row r="51" spans="1:22">
      <c r="A51" s="253"/>
      <c r="B51" s="248"/>
      <c r="C51" s="248"/>
      <c r="D51" s="248"/>
      <c r="E51" s="248"/>
      <c r="F51" s="248"/>
      <c r="G51" s="248"/>
      <c r="H51" s="248"/>
      <c r="I51" s="248"/>
      <c r="J51" s="248"/>
      <c r="K51" s="248"/>
      <c r="L51" s="248"/>
      <c r="M51" s="248"/>
      <c r="N51" s="248"/>
      <c r="O51" s="248"/>
      <c r="P51" s="248"/>
      <c r="Q51" s="248"/>
      <c r="R51" s="248"/>
      <c r="S51" s="248"/>
      <c r="T51" s="248"/>
      <c r="U51" s="248"/>
      <c r="V51" s="248"/>
    </row>
    <row r="52" spans="1:22">
      <c r="A52" s="253"/>
      <c r="B52" s="248"/>
      <c r="C52" s="248"/>
      <c r="D52" s="248"/>
      <c r="E52" s="248"/>
      <c r="F52" s="248"/>
      <c r="G52" s="248"/>
      <c r="H52" s="248"/>
      <c r="I52" s="248"/>
      <c r="J52" s="248"/>
      <c r="K52" s="248"/>
      <c r="L52" s="248"/>
      <c r="M52" s="248"/>
      <c r="N52" s="248"/>
      <c r="O52" s="248"/>
      <c r="P52" s="248"/>
      <c r="Q52" s="248"/>
      <c r="R52" s="248"/>
      <c r="S52" s="248"/>
      <c r="T52" s="248"/>
      <c r="U52" s="248"/>
      <c r="V52" s="248"/>
    </row>
    <row r="53" spans="1:22">
      <c r="A53" s="253"/>
      <c r="B53" s="248"/>
      <c r="C53" s="248"/>
      <c r="D53" s="248"/>
      <c r="E53" s="248"/>
      <c r="F53" s="248"/>
      <c r="G53" s="248"/>
      <c r="H53" s="248"/>
      <c r="I53" s="248"/>
      <c r="J53" s="248"/>
      <c r="K53" s="248"/>
      <c r="L53" s="248"/>
      <c r="M53" s="248"/>
      <c r="N53" s="248"/>
      <c r="O53" s="248"/>
      <c r="P53" s="248"/>
      <c r="Q53" s="248"/>
      <c r="R53" s="248"/>
      <c r="S53" s="248"/>
      <c r="T53" s="248"/>
      <c r="U53" s="248"/>
      <c r="V53" s="248"/>
    </row>
    <row r="54" spans="1:22">
      <c r="A54" s="253"/>
      <c r="B54" s="248"/>
      <c r="C54" s="248"/>
      <c r="D54" s="248"/>
      <c r="E54" s="248"/>
      <c r="F54" s="248"/>
      <c r="G54" s="248"/>
      <c r="H54" s="248"/>
      <c r="I54" s="248"/>
      <c r="J54" s="248"/>
      <c r="K54" s="248"/>
      <c r="L54" s="248"/>
      <c r="M54" s="248"/>
      <c r="N54" s="248"/>
      <c r="O54" s="248"/>
      <c r="P54" s="248"/>
      <c r="Q54" s="248"/>
      <c r="R54" s="248"/>
      <c r="S54" s="248"/>
      <c r="T54" s="248"/>
      <c r="U54" s="248"/>
      <c r="V54" s="248"/>
    </row>
    <row r="55" spans="1:22">
      <c r="A55" s="253"/>
      <c r="B55" s="248"/>
      <c r="C55" s="248"/>
      <c r="D55" s="248"/>
      <c r="E55" s="248"/>
      <c r="F55" s="248"/>
      <c r="G55" s="248"/>
      <c r="H55" s="248"/>
      <c r="I55" s="248"/>
      <c r="J55" s="248"/>
      <c r="K55" s="248"/>
      <c r="L55" s="248"/>
      <c r="M55" s="248"/>
      <c r="N55" s="248"/>
      <c r="O55" s="248"/>
      <c r="P55" s="248"/>
      <c r="Q55" s="248"/>
      <c r="R55" s="248"/>
      <c r="S55" s="248"/>
      <c r="T55" s="248"/>
      <c r="U55" s="248"/>
      <c r="V55" s="248"/>
    </row>
    <row r="56" spans="1:22">
      <c r="A56" s="253"/>
      <c r="B56" s="248"/>
      <c r="C56" s="248"/>
      <c r="D56" s="248"/>
      <c r="E56" s="248"/>
      <c r="F56" s="248"/>
      <c r="G56" s="248"/>
      <c r="H56" s="248"/>
      <c r="I56" s="248"/>
      <c r="J56" s="248"/>
      <c r="K56" s="248"/>
      <c r="L56" s="248"/>
      <c r="M56" s="248"/>
      <c r="N56" s="248"/>
      <c r="O56" s="248"/>
      <c r="P56" s="248"/>
      <c r="Q56" s="248"/>
      <c r="R56" s="248"/>
      <c r="S56" s="248"/>
      <c r="T56" s="248"/>
      <c r="U56" s="248"/>
      <c r="V56" s="248"/>
    </row>
    <row r="57" spans="1:22">
      <c r="A57" s="253"/>
      <c r="B57" s="248"/>
      <c r="C57" s="248"/>
      <c r="D57" s="248"/>
      <c r="E57" s="248"/>
      <c r="F57" s="248"/>
      <c r="G57" s="248"/>
      <c r="H57" s="248"/>
      <c r="I57" s="248"/>
      <c r="J57" s="248"/>
      <c r="K57" s="248"/>
      <c r="L57" s="248"/>
      <c r="M57" s="248"/>
      <c r="N57" s="248"/>
      <c r="O57" s="248"/>
      <c r="P57" s="248"/>
      <c r="Q57" s="248"/>
      <c r="R57" s="248"/>
      <c r="S57" s="248"/>
      <c r="T57" s="248"/>
      <c r="U57" s="248"/>
      <c r="V57" s="248"/>
    </row>
    <row r="58" spans="1:22">
      <c r="A58" s="253"/>
      <c r="B58" s="248"/>
      <c r="C58" s="248"/>
      <c r="D58" s="248"/>
      <c r="E58" s="248"/>
      <c r="F58" s="248"/>
      <c r="G58" s="248"/>
      <c r="H58" s="248"/>
      <c r="I58" s="248"/>
      <c r="J58" s="248"/>
      <c r="K58" s="248"/>
      <c r="L58" s="248"/>
      <c r="M58" s="248"/>
      <c r="N58" s="248"/>
      <c r="O58" s="248"/>
      <c r="P58" s="248"/>
      <c r="Q58" s="248"/>
      <c r="R58" s="248"/>
      <c r="S58" s="248"/>
      <c r="T58" s="248"/>
      <c r="U58" s="248"/>
      <c r="V58" s="248"/>
    </row>
    <row r="59" spans="1:22">
      <c r="A59" s="253"/>
      <c r="B59" s="248"/>
      <c r="C59" s="248"/>
      <c r="D59" s="248"/>
      <c r="E59" s="248"/>
      <c r="F59" s="248"/>
      <c r="G59" s="248"/>
      <c r="H59" s="248"/>
      <c r="I59" s="248"/>
      <c r="J59" s="248"/>
      <c r="K59" s="248"/>
      <c r="L59" s="248"/>
      <c r="M59" s="248"/>
      <c r="N59" s="248"/>
      <c r="O59" s="248"/>
      <c r="P59" s="248"/>
      <c r="Q59" s="248"/>
      <c r="R59" s="248"/>
      <c r="S59" s="248"/>
      <c r="T59" s="248"/>
      <c r="U59" s="248"/>
      <c r="V59" s="248"/>
    </row>
    <row r="60" spans="1:22">
      <c r="A60" s="253"/>
      <c r="B60" s="248"/>
      <c r="C60" s="248"/>
      <c r="D60" s="248"/>
      <c r="E60" s="248"/>
      <c r="F60" s="248"/>
      <c r="G60" s="248"/>
      <c r="H60" s="248"/>
      <c r="I60" s="248"/>
      <c r="J60" s="248"/>
      <c r="K60" s="248"/>
      <c r="L60" s="248"/>
      <c r="M60" s="248"/>
      <c r="N60" s="248"/>
      <c r="O60" s="248"/>
      <c r="P60" s="248"/>
      <c r="Q60" s="248"/>
      <c r="R60" s="248"/>
      <c r="S60" s="248"/>
      <c r="T60" s="248"/>
      <c r="U60" s="248"/>
      <c r="V60" s="248"/>
    </row>
    <row r="61" spans="1:22">
      <c r="A61" s="253"/>
      <c r="B61" s="248"/>
      <c r="C61" s="248"/>
      <c r="D61" s="248"/>
      <c r="E61" s="248"/>
      <c r="F61" s="248"/>
      <c r="G61" s="248"/>
      <c r="H61" s="248"/>
      <c r="I61" s="248"/>
      <c r="J61" s="248"/>
      <c r="K61" s="248"/>
      <c r="L61" s="248"/>
      <c r="M61" s="248"/>
      <c r="N61" s="248"/>
      <c r="O61" s="248"/>
      <c r="P61" s="248"/>
      <c r="Q61" s="248"/>
      <c r="R61" s="248"/>
      <c r="S61" s="248"/>
      <c r="T61" s="248"/>
      <c r="U61" s="248"/>
      <c r="V61" s="248"/>
    </row>
    <row r="62" spans="1:22">
      <c r="A62" s="253"/>
      <c r="B62" s="248"/>
      <c r="C62" s="248"/>
      <c r="D62" s="248"/>
      <c r="E62" s="248"/>
      <c r="F62" s="248"/>
      <c r="G62" s="248"/>
      <c r="H62" s="248"/>
      <c r="I62" s="248"/>
      <c r="J62" s="248"/>
      <c r="K62" s="248"/>
      <c r="L62" s="248"/>
      <c r="M62" s="248"/>
      <c r="N62" s="248"/>
      <c r="O62" s="248"/>
      <c r="P62" s="248"/>
      <c r="Q62" s="248"/>
      <c r="R62" s="248"/>
      <c r="S62" s="248"/>
      <c r="T62" s="248"/>
      <c r="U62" s="248"/>
      <c r="V62" s="248"/>
    </row>
    <row r="63" spans="1:22">
      <c r="A63" s="253"/>
      <c r="B63" s="248"/>
      <c r="C63" s="248"/>
      <c r="D63" s="248"/>
      <c r="E63" s="248"/>
      <c r="F63" s="248"/>
      <c r="G63" s="248"/>
      <c r="H63" s="248"/>
      <c r="I63" s="248"/>
      <c r="J63" s="248"/>
      <c r="K63" s="248"/>
      <c r="L63" s="248"/>
      <c r="M63" s="248"/>
      <c r="N63" s="248"/>
      <c r="O63" s="248"/>
      <c r="P63" s="248"/>
      <c r="Q63" s="248"/>
      <c r="R63" s="248"/>
      <c r="S63" s="248"/>
      <c r="T63" s="248"/>
      <c r="U63" s="248"/>
      <c r="V63" s="248"/>
    </row>
    <row r="64" spans="1:22">
      <c r="A64" s="253"/>
      <c r="B64" s="248"/>
      <c r="C64" s="248"/>
      <c r="D64" s="248"/>
      <c r="E64" s="248"/>
      <c r="F64" s="248"/>
      <c r="G64" s="248"/>
      <c r="H64" s="248"/>
      <c r="I64" s="248"/>
      <c r="J64" s="248"/>
      <c r="K64" s="248"/>
      <c r="L64" s="248"/>
      <c r="M64" s="248"/>
      <c r="N64" s="248"/>
      <c r="O64" s="248"/>
      <c r="P64" s="248"/>
      <c r="Q64" s="248"/>
      <c r="R64" s="248"/>
      <c r="S64" s="248"/>
      <c r="T64" s="248"/>
      <c r="U64" s="248"/>
      <c r="V64" s="248"/>
    </row>
    <row r="65" spans="1:22">
      <c r="A65" s="253"/>
      <c r="B65" s="248"/>
      <c r="C65" s="248"/>
      <c r="D65" s="248"/>
      <c r="E65" s="248"/>
      <c r="F65" s="248"/>
      <c r="G65" s="248"/>
      <c r="H65" s="248"/>
      <c r="I65" s="248"/>
      <c r="J65" s="248"/>
      <c r="K65" s="248"/>
      <c r="L65" s="248"/>
      <c r="M65" s="248"/>
      <c r="N65" s="248"/>
      <c r="O65" s="248"/>
      <c r="P65" s="248"/>
      <c r="Q65" s="248"/>
      <c r="R65" s="248"/>
      <c r="S65" s="248"/>
      <c r="T65" s="248"/>
      <c r="U65" s="248"/>
      <c r="V65" s="248"/>
    </row>
    <row r="66" spans="1:22">
      <c r="A66" s="253"/>
      <c r="B66" s="248"/>
      <c r="C66" s="248"/>
      <c r="D66" s="248"/>
      <c r="E66" s="248"/>
      <c r="F66" s="248"/>
      <c r="G66" s="248"/>
      <c r="H66" s="248"/>
      <c r="I66" s="248"/>
      <c r="J66" s="248"/>
      <c r="K66" s="248"/>
      <c r="L66" s="248"/>
      <c r="M66" s="248"/>
      <c r="N66" s="248"/>
      <c r="O66" s="248"/>
      <c r="P66" s="248"/>
      <c r="Q66" s="248"/>
      <c r="R66" s="248"/>
      <c r="S66" s="248"/>
      <c r="T66" s="248"/>
      <c r="U66" s="248"/>
      <c r="V66" s="248"/>
    </row>
    <row r="67" spans="1:22">
      <c r="A67" s="253"/>
      <c r="B67" s="248"/>
      <c r="C67" s="248"/>
      <c r="D67" s="248"/>
      <c r="E67" s="248"/>
      <c r="F67" s="248"/>
      <c r="G67" s="248"/>
      <c r="H67" s="248"/>
      <c r="I67" s="248"/>
      <c r="J67" s="248"/>
      <c r="K67" s="248"/>
      <c r="L67" s="248"/>
      <c r="M67" s="248"/>
      <c r="N67" s="248"/>
      <c r="O67" s="248"/>
      <c r="P67" s="248"/>
      <c r="Q67" s="248"/>
      <c r="R67" s="248"/>
      <c r="S67" s="248"/>
      <c r="T67" s="248"/>
      <c r="U67" s="248"/>
      <c r="V67" s="248"/>
    </row>
    <row r="68" spans="1:22">
      <c r="A68" s="253"/>
      <c r="B68" s="248"/>
      <c r="C68" s="248"/>
      <c r="D68" s="248"/>
      <c r="E68" s="248"/>
      <c r="F68" s="248"/>
      <c r="G68" s="248"/>
      <c r="H68" s="248"/>
      <c r="I68" s="248"/>
      <c r="J68" s="248"/>
      <c r="K68" s="248"/>
      <c r="L68" s="248"/>
      <c r="M68" s="248"/>
      <c r="N68" s="248"/>
      <c r="O68" s="248"/>
      <c r="P68" s="248"/>
      <c r="Q68" s="248"/>
      <c r="R68" s="248"/>
      <c r="S68" s="248"/>
      <c r="T68" s="248"/>
      <c r="U68" s="248"/>
      <c r="V68" s="248"/>
    </row>
    <row r="69" spans="1:22">
      <c r="A69" s="253"/>
      <c r="B69" s="248"/>
      <c r="C69" s="248"/>
      <c r="D69" s="248"/>
      <c r="E69" s="248"/>
      <c r="F69" s="248"/>
      <c r="G69" s="248"/>
      <c r="H69" s="248"/>
      <c r="I69" s="248"/>
      <c r="J69" s="248"/>
      <c r="K69" s="248"/>
      <c r="L69" s="248"/>
      <c r="M69" s="248"/>
      <c r="N69" s="248"/>
      <c r="O69" s="248"/>
      <c r="P69" s="248"/>
      <c r="Q69" s="248"/>
      <c r="R69" s="248"/>
      <c r="S69" s="248"/>
      <c r="T69" s="248"/>
      <c r="U69" s="248"/>
      <c r="V69" s="248"/>
    </row>
    <row r="70" spans="1:22">
      <c r="A70" s="253"/>
      <c r="B70" s="248"/>
      <c r="C70" s="248"/>
      <c r="D70" s="248"/>
      <c r="E70" s="248"/>
      <c r="F70" s="248"/>
      <c r="G70" s="248"/>
      <c r="H70" s="248"/>
      <c r="I70" s="248"/>
      <c r="J70" s="248"/>
      <c r="K70" s="248"/>
      <c r="L70" s="248"/>
      <c r="M70" s="248"/>
      <c r="N70" s="248"/>
      <c r="O70" s="248"/>
      <c r="P70" s="248"/>
      <c r="Q70" s="248"/>
      <c r="R70" s="248"/>
      <c r="S70" s="248"/>
      <c r="T70" s="248"/>
      <c r="U70" s="248"/>
      <c r="V70" s="248"/>
    </row>
    <row r="71" spans="1:22">
      <c r="A71" s="253"/>
      <c r="B71" s="248"/>
      <c r="C71" s="248"/>
      <c r="D71" s="248"/>
      <c r="E71" s="248"/>
      <c r="F71" s="248"/>
      <c r="G71" s="248"/>
      <c r="H71" s="248"/>
      <c r="I71" s="248"/>
      <c r="J71" s="248"/>
      <c r="K71" s="248"/>
      <c r="L71" s="248"/>
      <c r="M71" s="248"/>
      <c r="N71" s="248"/>
      <c r="O71" s="248"/>
      <c r="P71" s="248"/>
      <c r="Q71" s="248"/>
      <c r="R71" s="248"/>
      <c r="S71" s="248"/>
      <c r="T71" s="248"/>
      <c r="U71" s="248"/>
      <c r="V71" s="248"/>
    </row>
    <row r="72" spans="1:22">
      <c r="A72" s="253"/>
      <c r="B72" s="248"/>
      <c r="C72" s="248"/>
      <c r="D72" s="248"/>
      <c r="E72" s="248"/>
      <c r="F72" s="248"/>
      <c r="G72" s="248"/>
      <c r="H72" s="248"/>
      <c r="I72" s="248"/>
      <c r="J72" s="248"/>
      <c r="K72" s="248"/>
      <c r="L72" s="248"/>
      <c r="M72" s="248"/>
      <c r="N72" s="248"/>
      <c r="O72" s="248"/>
      <c r="P72" s="248"/>
      <c r="Q72" s="248"/>
      <c r="R72" s="248"/>
      <c r="S72" s="248"/>
      <c r="T72" s="248"/>
      <c r="U72" s="248"/>
      <c r="V72" s="248"/>
    </row>
    <row r="73" spans="1:22">
      <c r="A73" s="253"/>
      <c r="B73" s="248"/>
      <c r="C73" s="248"/>
      <c r="D73" s="248"/>
      <c r="E73" s="248"/>
      <c r="F73" s="248"/>
      <c r="G73" s="248"/>
      <c r="H73" s="248"/>
      <c r="I73" s="248"/>
      <c r="J73" s="248"/>
      <c r="K73" s="248"/>
      <c r="L73" s="248"/>
      <c r="M73" s="248"/>
      <c r="N73" s="248"/>
      <c r="O73" s="248"/>
      <c r="P73" s="248"/>
      <c r="Q73" s="248"/>
      <c r="R73" s="248"/>
      <c r="S73" s="248"/>
      <c r="T73" s="248"/>
      <c r="U73" s="248"/>
      <c r="V73" s="248"/>
    </row>
    <row r="74" spans="1:22">
      <c r="A74" s="253"/>
      <c r="B74" s="248"/>
      <c r="C74" s="248"/>
      <c r="D74" s="248"/>
      <c r="E74" s="248"/>
      <c r="F74" s="248"/>
      <c r="G74" s="248"/>
      <c r="H74" s="248"/>
      <c r="I74" s="248"/>
      <c r="J74" s="248"/>
      <c r="K74" s="248"/>
      <c r="L74" s="248"/>
      <c r="M74" s="248"/>
      <c r="N74" s="248"/>
      <c r="O74" s="248"/>
      <c r="P74" s="248"/>
      <c r="Q74" s="248"/>
      <c r="R74" s="248"/>
      <c r="S74" s="248"/>
      <c r="T74" s="248"/>
      <c r="U74" s="248"/>
      <c r="V74" s="248"/>
    </row>
    <row r="75" spans="1:22">
      <c r="A75" s="253"/>
      <c r="B75" s="248"/>
      <c r="C75" s="248"/>
      <c r="D75" s="248"/>
      <c r="E75" s="248"/>
      <c r="F75" s="248"/>
      <c r="G75" s="248"/>
      <c r="H75" s="248"/>
      <c r="I75" s="248"/>
      <c r="J75" s="248"/>
      <c r="K75" s="248"/>
      <c r="L75" s="248"/>
      <c r="M75" s="248"/>
      <c r="N75" s="248"/>
      <c r="O75" s="248"/>
      <c r="P75" s="248"/>
      <c r="Q75" s="248"/>
      <c r="R75" s="248"/>
      <c r="S75" s="248"/>
      <c r="T75" s="248"/>
      <c r="U75" s="248"/>
      <c r="V75" s="248"/>
    </row>
    <row r="76" spans="1:22">
      <c r="A76" s="253"/>
      <c r="B76" s="248"/>
      <c r="C76" s="248"/>
      <c r="D76" s="248"/>
      <c r="E76" s="248"/>
      <c r="F76" s="248"/>
      <c r="G76" s="248"/>
      <c r="H76" s="248"/>
      <c r="I76" s="248"/>
      <c r="J76" s="248"/>
      <c r="K76" s="248"/>
      <c r="L76" s="248"/>
      <c r="M76" s="248"/>
      <c r="N76" s="248"/>
      <c r="O76" s="248"/>
      <c r="P76" s="248"/>
      <c r="Q76" s="248"/>
      <c r="R76" s="248"/>
      <c r="S76" s="248"/>
      <c r="T76" s="248"/>
      <c r="U76" s="248"/>
      <c r="V76" s="248"/>
    </row>
    <row r="77" spans="1:22">
      <c r="A77" s="253"/>
      <c r="B77" s="248"/>
      <c r="C77" s="248"/>
      <c r="D77" s="248"/>
      <c r="E77" s="248"/>
      <c r="F77" s="248"/>
      <c r="G77" s="248"/>
      <c r="H77" s="248"/>
      <c r="I77" s="248"/>
      <c r="J77" s="248"/>
      <c r="K77" s="248"/>
      <c r="L77" s="248"/>
      <c r="M77" s="248"/>
      <c r="N77" s="248"/>
      <c r="O77" s="248"/>
      <c r="P77" s="248"/>
      <c r="Q77" s="248"/>
      <c r="R77" s="248"/>
      <c r="S77" s="248"/>
      <c r="T77" s="248"/>
      <c r="U77" s="248"/>
      <c r="V77" s="248"/>
    </row>
    <row r="78" spans="1:22">
      <c r="A78" s="253"/>
      <c r="B78" s="248"/>
      <c r="C78" s="248"/>
      <c r="D78" s="248"/>
      <c r="E78" s="248"/>
      <c r="F78" s="248"/>
      <c r="G78" s="248"/>
      <c r="H78" s="248"/>
      <c r="I78" s="248"/>
      <c r="J78" s="248"/>
      <c r="K78" s="248"/>
      <c r="L78" s="248"/>
      <c r="M78" s="248"/>
      <c r="N78" s="248"/>
      <c r="O78" s="248"/>
      <c r="P78" s="248"/>
      <c r="Q78" s="248"/>
      <c r="R78" s="248"/>
      <c r="S78" s="248"/>
      <c r="T78" s="248"/>
      <c r="U78" s="248"/>
      <c r="V78" s="248"/>
    </row>
    <row r="79" spans="1:22">
      <c r="A79" s="253"/>
      <c r="B79" s="248"/>
      <c r="C79" s="248"/>
      <c r="D79" s="248"/>
      <c r="E79" s="248"/>
      <c r="F79" s="248"/>
      <c r="G79" s="248"/>
      <c r="H79" s="248"/>
      <c r="I79" s="248"/>
      <c r="J79" s="248"/>
      <c r="K79" s="248"/>
      <c r="L79" s="248"/>
      <c r="M79" s="248"/>
      <c r="N79" s="248"/>
      <c r="O79" s="248"/>
      <c r="P79" s="248"/>
      <c r="Q79" s="248"/>
      <c r="R79" s="248"/>
      <c r="S79" s="248"/>
      <c r="T79" s="248"/>
      <c r="U79" s="248"/>
      <c r="V79" s="248"/>
    </row>
    <row r="80" spans="1:22">
      <c r="A80" s="253"/>
      <c r="B80" s="248"/>
      <c r="C80" s="248"/>
      <c r="D80" s="248"/>
      <c r="E80" s="248"/>
      <c r="F80" s="248"/>
      <c r="G80" s="248"/>
      <c r="H80" s="248"/>
      <c r="I80" s="248"/>
      <c r="J80" s="248"/>
      <c r="K80" s="248"/>
      <c r="L80" s="248"/>
      <c r="M80" s="248"/>
      <c r="N80" s="248"/>
      <c r="O80" s="248"/>
      <c r="P80" s="248"/>
      <c r="Q80" s="248"/>
      <c r="R80" s="248"/>
      <c r="S80" s="248"/>
      <c r="T80" s="248"/>
      <c r="U80" s="248"/>
      <c r="V80" s="248"/>
    </row>
    <row r="81" spans="1:22">
      <c r="A81" s="253"/>
      <c r="B81" s="248"/>
      <c r="C81" s="248"/>
      <c r="D81" s="248"/>
      <c r="E81" s="248"/>
      <c r="F81" s="248"/>
      <c r="G81" s="248"/>
      <c r="H81" s="248"/>
      <c r="I81" s="248"/>
      <c r="J81" s="248"/>
      <c r="K81" s="248"/>
      <c r="L81" s="248"/>
      <c r="M81" s="248"/>
      <c r="N81" s="248"/>
      <c r="O81" s="248"/>
      <c r="P81" s="248"/>
      <c r="Q81" s="248"/>
      <c r="R81" s="248"/>
      <c r="S81" s="248"/>
      <c r="T81" s="248"/>
      <c r="U81" s="248"/>
      <c r="V81" s="248"/>
    </row>
    <row r="82" spans="1:22">
      <c r="A82" s="253"/>
      <c r="B82" s="248"/>
      <c r="C82" s="248"/>
      <c r="D82" s="248"/>
      <c r="E82" s="248"/>
      <c r="F82" s="248"/>
      <c r="G82" s="248"/>
      <c r="H82" s="248"/>
      <c r="I82" s="248"/>
      <c r="J82" s="248"/>
      <c r="K82" s="248"/>
      <c r="L82" s="248"/>
      <c r="M82" s="248"/>
      <c r="N82" s="248"/>
      <c r="O82" s="248"/>
      <c r="P82" s="248"/>
      <c r="Q82" s="248"/>
      <c r="R82" s="248"/>
      <c r="S82" s="248"/>
      <c r="T82" s="248"/>
      <c r="U82" s="248"/>
      <c r="V82" s="248"/>
    </row>
    <row r="83" spans="1:22">
      <c r="A83" s="253"/>
      <c r="B83" s="248"/>
      <c r="C83" s="248"/>
      <c r="D83" s="248"/>
      <c r="E83" s="248"/>
      <c r="F83" s="248"/>
      <c r="G83" s="248"/>
      <c r="H83" s="248"/>
      <c r="I83" s="248"/>
      <c r="J83" s="248"/>
      <c r="K83" s="248"/>
      <c r="L83" s="248"/>
      <c r="M83" s="248"/>
      <c r="N83" s="248"/>
      <c r="O83" s="248"/>
      <c r="P83" s="248"/>
      <c r="Q83" s="248"/>
      <c r="R83" s="248"/>
      <c r="S83" s="248"/>
      <c r="T83" s="248"/>
      <c r="U83" s="248"/>
      <c r="V83" s="248"/>
    </row>
    <row r="84" spans="1:22">
      <c r="A84" s="253"/>
      <c r="B84" s="248"/>
      <c r="C84" s="248"/>
      <c r="D84" s="248"/>
      <c r="E84" s="248"/>
      <c r="F84" s="248"/>
      <c r="G84" s="248"/>
      <c r="H84" s="248"/>
      <c r="I84" s="248"/>
      <c r="J84" s="248"/>
      <c r="K84" s="248"/>
      <c r="L84" s="248"/>
      <c r="M84" s="248"/>
      <c r="N84" s="248"/>
      <c r="O84" s="248"/>
      <c r="P84" s="248"/>
      <c r="Q84" s="248"/>
      <c r="R84" s="248"/>
      <c r="S84" s="248"/>
      <c r="T84" s="248"/>
      <c r="U84" s="248"/>
      <c r="V84" s="248"/>
    </row>
    <row r="85" spans="1:22">
      <c r="A85" s="253"/>
      <c r="B85" s="248"/>
      <c r="C85" s="248"/>
      <c r="D85" s="248"/>
      <c r="E85" s="248"/>
      <c r="F85" s="248"/>
      <c r="G85" s="248"/>
      <c r="H85" s="248"/>
      <c r="I85" s="248"/>
      <c r="J85" s="248"/>
      <c r="K85" s="248"/>
      <c r="L85" s="248"/>
      <c r="M85" s="248"/>
      <c r="N85" s="248"/>
      <c r="O85" s="248"/>
      <c r="P85" s="248"/>
      <c r="Q85" s="248"/>
      <c r="R85" s="248"/>
      <c r="S85" s="248"/>
      <c r="T85" s="248"/>
      <c r="U85" s="248"/>
      <c r="V85" s="248"/>
    </row>
    <row r="86" spans="1:22">
      <c r="A86" s="253"/>
      <c r="B86" s="248"/>
      <c r="C86" s="248"/>
      <c r="D86" s="248"/>
      <c r="E86" s="248"/>
      <c r="F86" s="248"/>
      <c r="G86" s="248"/>
      <c r="H86" s="248"/>
      <c r="I86" s="248"/>
      <c r="J86" s="248"/>
      <c r="K86" s="248"/>
      <c r="L86" s="248"/>
      <c r="M86" s="248"/>
      <c r="N86" s="248"/>
      <c r="O86" s="248"/>
      <c r="P86" s="248"/>
      <c r="Q86" s="248"/>
      <c r="R86" s="248"/>
      <c r="S86" s="248"/>
      <c r="T86" s="248"/>
      <c r="U86" s="248"/>
      <c r="V86" s="248"/>
    </row>
    <row r="87" spans="1:22">
      <c r="A87" s="253"/>
      <c r="B87" s="248"/>
      <c r="C87" s="248"/>
      <c r="D87" s="248"/>
      <c r="E87" s="248"/>
      <c r="F87" s="248"/>
      <c r="G87" s="248"/>
      <c r="H87" s="248"/>
      <c r="I87" s="248"/>
      <c r="J87" s="248"/>
      <c r="K87" s="248"/>
      <c r="L87" s="248"/>
      <c r="M87" s="248"/>
      <c r="N87" s="248"/>
      <c r="O87" s="248"/>
      <c r="P87" s="248"/>
      <c r="Q87" s="248"/>
      <c r="R87" s="248"/>
      <c r="S87" s="248"/>
      <c r="T87" s="248"/>
      <c r="U87" s="248"/>
      <c r="V87" s="248"/>
    </row>
    <row r="88" spans="1:22">
      <c r="A88" s="253"/>
      <c r="B88" s="248"/>
      <c r="C88" s="248"/>
      <c r="D88" s="248"/>
      <c r="E88" s="248"/>
      <c r="F88" s="248"/>
      <c r="G88" s="248"/>
      <c r="H88" s="248"/>
      <c r="I88" s="248"/>
      <c r="J88" s="248"/>
      <c r="K88" s="248"/>
      <c r="L88" s="248"/>
      <c r="M88" s="248"/>
      <c r="N88" s="248"/>
      <c r="O88" s="248"/>
      <c r="P88" s="248"/>
      <c r="Q88" s="248"/>
      <c r="R88" s="248"/>
      <c r="S88" s="248"/>
      <c r="T88" s="248"/>
      <c r="U88" s="248"/>
      <c r="V88" s="248"/>
    </row>
    <row r="89" spans="1:22">
      <c r="A89" s="253"/>
      <c r="B89" s="248"/>
      <c r="C89" s="248"/>
      <c r="D89" s="248"/>
      <c r="E89" s="248"/>
      <c r="F89" s="248"/>
      <c r="G89" s="248"/>
      <c r="H89" s="248"/>
      <c r="I89" s="248"/>
      <c r="J89" s="248"/>
      <c r="K89" s="248"/>
      <c r="L89" s="248"/>
      <c r="M89" s="248"/>
      <c r="N89" s="248"/>
      <c r="O89" s="248"/>
      <c r="P89" s="248"/>
      <c r="Q89" s="248"/>
      <c r="R89" s="248"/>
      <c r="S89" s="248"/>
      <c r="T89" s="248"/>
      <c r="U89" s="248"/>
      <c r="V89" s="248"/>
    </row>
    <row r="90" spans="1:22">
      <c r="A90" s="253"/>
      <c r="B90" s="248"/>
      <c r="C90" s="248"/>
      <c r="D90" s="248"/>
      <c r="E90" s="248"/>
      <c r="F90" s="248"/>
      <c r="G90" s="248"/>
      <c r="H90" s="248"/>
      <c r="I90" s="248"/>
      <c r="J90" s="248"/>
      <c r="K90" s="248"/>
      <c r="L90" s="248"/>
      <c r="M90" s="248"/>
      <c r="N90" s="248"/>
      <c r="O90" s="248"/>
      <c r="P90" s="248"/>
      <c r="Q90" s="248"/>
      <c r="R90" s="248"/>
      <c r="S90" s="248"/>
      <c r="T90" s="248"/>
      <c r="U90" s="248"/>
      <c r="V90" s="248"/>
    </row>
    <row r="91" spans="1:22">
      <c r="A91" s="253"/>
      <c r="B91" s="248"/>
      <c r="C91" s="248"/>
      <c r="D91" s="248"/>
      <c r="E91" s="248"/>
      <c r="F91" s="248"/>
      <c r="G91" s="248"/>
      <c r="H91" s="248"/>
      <c r="I91" s="248"/>
      <c r="J91" s="248"/>
      <c r="K91" s="248"/>
      <c r="L91" s="248"/>
      <c r="M91" s="248"/>
      <c r="N91" s="248"/>
      <c r="O91" s="248"/>
      <c r="P91" s="248"/>
      <c r="Q91" s="248"/>
      <c r="R91" s="248"/>
      <c r="S91" s="248"/>
      <c r="T91" s="248"/>
      <c r="U91" s="248"/>
      <c r="V91" s="248"/>
    </row>
    <row r="92" spans="1:22">
      <c r="A92" s="253"/>
      <c r="B92" s="248"/>
      <c r="C92" s="248"/>
      <c r="D92" s="248"/>
      <c r="E92" s="248"/>
      <c r="F92" s="248"/>
      <c r="G92" s="248"/>
      <c r="H92" s="248"/>
      <c r="I92" s="248"/>
      <c r="J92" s="248"/>
      <c r="K92" s="248"/>
      <c r="L92" s="248"/>
      <c r="M92" s="248"/>
      <c r="N92" s="248"/>
      <c r="O92" s="248"/>
      <c r="P92" s="248"/>
      <c r="Q92" s="248"/>
      <c r="R92" s="248"/>
      <c r="S92" s="248"/>
      <c r="T92" s="248"/>
      <c r="U92" s="248"/>
      <c r="V92" s="248"/>
    </row>
    <row r="93" spans="1:22">
      <c r="A93" s="253"/>
      <c r="B93" s="248"/>
      <c r="C93" s="248"/>
      <c r="D93" s="248"/>
      <c r="E93" s="248"/>
      <c r="F93" s="248"/>
      <c r="G93" s="248"/>
      <c r="H93" s="248"/>
      <c r="I93" s="248"/>
      <c r="J93" s="248"/>
      <c r="K93" s="248"/>
      <c r="L93" s="248"/>
      <c r="M93" s="248"/>
      <c r="N93" s="248"/>
      <c r="O93" s="248"/>
      <c r="P93" s="248"/>
      <c r="Q93" s="248"/>
      <c r="R93" s="248"/>
      <c r="S93" s="248"/>
      <c r="T93" s="248"/>
      <c r="U93" s="248"/>
      <c r="V93" s="248"/>
    </row>
    <row r="94" spans="1:22">
      <c r="A94" s="253"/>
      <c r="B94" s="248"/>
      <c r="C94" s="248"/>
      <c r="D94" s="248"/>
      <c r="E94" s="248"/>
      <c r="F94" s="248"/>
      <c r="G94" s="248"/>
      <c r="H94" s="248"/>
      <c r="I94" s="248"/>
      <c r="J94" s="248"/>
      <c r="K94" s="248"/>
      <c r="L94" s="248"/>
      <c r="M94" s="248"/>
      <c r="N94" s="248"/>
      <c r="O94" s="248"/>
      <c r="P94" s="248"/>
      <c r="Q94" s="248"/>
      <c r="R94" s="248"/>
      <c r="S94" s="248"/>
      <c r="T94" s="248"/>
      <c r="U94" s="248"/>
      <c r="V94" s="248"/>
    </row>
    <row r="95" spans="1:22">
      <c r="A95" s="253"/>
      <c r="B95" s="248"/>
      <c r="C95" s="248"/>
      <c r="D95" s="248"/>
      <c r="E95" s="248"/>
      <c r="F95" s="248"/>
      <c r="G95" s="248"/>
      <c r="H95" s="248"/>
      <c r="I95" s="248"/>
      <c r="J95" s="248"/>
      <c r="K95" s="248"/>
      <c r="L95" s="248"/>
      <c r="M95" s="248"/>
      <c r="N95" s="248"/>
      <c r="O95" s="248"/>
      <c r="P95" s="248"/>
      <c r="Q95" s="248"/>
      <c r="R95" s="248"/>
      <c r="S95" s="248"/>
      <c r="T95" s="248"/>
      <c r="U95" s="248"/>
      <c r="V95" s="248"/>
    </row>
    <row r="96" spans="1:22">
      <c r="A96" s="253"/>
      <c r="B96" s="248"/>
      <c r="C96" s="248"/>
      <c r="D96" s="248"/>
      <c r="E96" s="248"/>
      <c r="F96" s="248"/>
      <c r="G96" s="248"/>
      <c r="H96" s="248"/>
      <c r="I96" s="248"/>
      <c r="J96" s="248"/>
      <c r="K96" s="248"/>
      <c r="L96" s="248"/>
      <c r="M96" s="248"/>
      <c r="N96" s="248"/>
      <c r="O96" s="248"/>
      <c r="P96" s="248"/>
      <c r="Q96" s="248"/>
      <c r="R96" s="248"/>
      <c r="S96" s="248"/>
      <c r="T96" s="248"/>
      <c r="U96" s="248"/>
      <c r="V96" s="248"/>
    </row>
    <row r="97" spans="1:22">
      <c r="A97" s="253"/>
      <c r="B97" s="248"/>
      <c r="C97" s="248"/>
      <c r="D97" s="248"/>
      <c r="E97" s="248"/>
      <c r="F97" s="248"/>
      <c r="G97" s="248"/>
      <c r="H97" s="248"/>
      <c r="I97" s="248"/>
      <c r="J97" s="248"/>
      <c r="K97" s="248"/>
      <c r="L97" s="248"/>
      <c r="M97" s="248"/>
      <c r="N97" s="248"/>
      <c r="O97" s="248"/>
      <c r="P97" s="248"/>
      <c r="Q97" s="248"/>
      <c r="R97" s="248"/>
      <c r="S97" s="248"/>
      <c r="T97" s="248"/>
      <c r="U97" s="248"/>
      <c r="V97" s="248"/>
    </row>
    <row r="98" spans="1:22">
      <c r="A98" s="253"/>
      <c r="B98" s="248"/>
      <c r="C98" s="248"/>
      <c r="D98" s="248"/>
      <c r="E98" s="248"/>
      <c r="F98" s="248"/>
      <c r="G98" s="248"/>
      <c r="H98" s="248"/>
      <c r="I98" s="248"/>
      <c r="J98" s="248"/>
      <c r="K98" s="248"/>
      <c r="L98" s="248"/>
      <c r="M98" s="248"/>
      <c r="N98" s="248"/>
      <c r="O98" s="248"/>
      <c r="P98" s="248"/>
      <c r="Q98" s="248"/>
      <c r="R98" s="248"/>
      <c r="S98" s="248"/>
      <c r="T98" s="248"/>
      <c r="U98" s="248"/>
      <c r="V98" s="248"/>
    </row>
    <row r="99" spans="1:22">
      <c r="A99" s="253"/>
      <c r="B99" s="248"/>
      <c r="C99" s="248"/>
      <c r="D99" s="248"/>
      <c r="E99" s="248"/>
      <c r="F99" s="248"/>
      <c r="G99" s="248"/>
      <c r="H99" s="248"/>
      <c r="I99" s="248"/>
      <c r="J99" s="248"/>
      <c r="K99" s="248"/>
      <c r="L99" s="248"/>
      <c r="M99" s="248"/>
      <c r="N99" s="248"/>
      <c r="O99" s="248"/>
      <c r="P99" s="248"/>
      <c r="Q99" s="248"/>
      <c r="R99" s="248"/>
      <c r="S99" s="248"/>
      <c r="T99" s="248"/>
      <c r="U99" s="248"/>
      <c r="V99" s="248"/>
    </row>
    <row r="100" spans="1:22">
      <c r="A100" s="253"/>
      <c r="B100" s="248"/>
      <c r="C100" s="248"/>
      <c r="D100" s="248"/>
      <c r="E100" s="248"/>
      <c r="F100" s="248"/>
      <c r="G100" s="248"/>
      <c r="H100" s="248"/>
      <c r="I100" s="248"/>
      <c r="J100" s="248"/>
      <c r="K100" s="248"/>
      <c r="L100" s="248"/>
      <c r="M100" s="248"/>
      <c r="N100" s="248"/>
      <c r="O100" s="248"/>
      <c r="P100" s="248"/>
      <c r="Q100" s="248"/>
      <c r="R100" s="248"/>
      <c r="S100" s="248"/>
      <c r="T100" s="248"/>
      <c r="U100" s="248"/>
      <c r="V100" s="248"/>
    </row>
    <row r="101" spans="1:22">
      <c r="A101" s="253"/>
      <c r="B101" s="248"/>
      <c r="C101" s="248"/>
      <c r="D101" s="248"/>
      <c r="E101" s="248"/>
      <c r="F101" s="248"/>
      <c r="G101" s="248"/>
      <c r="H101" s="248"/>
      <c r="I101" s="248"/>
      <c r="J101" s="248"/>
      <c r="K101" s="248"/>
      <c r="L101" s="248"/>
      <c r="M101" s="248"/>
      <c r="N101" s="248"/>
      <c r="O101" s="248"/>
      <c r="P101" s="248"/>
      <c r="Q101" s="248"/>
      <c r="R101" s="248"/>
      <c r="S101" s="248"/>
      <c r="T101" s="248"/>
      <c r="U101" s="248"/>
      <c r="V101" s="248"/>
    </row>
    <row r="102" spans="1:22">
      <c r="A102" s="253"/>
      <c r="B102" s="248"/>
      <c r="C102" s="248"/>
      <c r="D102" s="248"/>
      <c r="E102" s="248"/>
      <c r="F102" s="248"/>
      <c r="G102" s="248"/>
      <c r="H102" s="248"/>
      <c r="I102" s="248"/>
      <c r="J102" s="248"/>
      <c r="K102" s="248"/>
      <c r="L102" s="248"/>
      <c r="M102" s="248"/>
      <c r="N102" s="248"/>
      <c r="O102" s="248"/>
      <c r="P102" s="248"/>
      <c r="Q102" s="248"/>
      <c r="R102" s="248"/>
      <c r="S102" s="248"/>
      <c r="T102" s="248"/>
      <c r="U102" s="248"/>
      <c r="V102" s="248"/>
    </row>
    <row r="103" spans="1:22">
      <c r="A103" s="253"/>
      <c r="B103" s="248"/>
      <c r="C103" s="248"/>
      <c r="D103" s="248"/>
      <c r="E103" s="248"/>
      <c r="F103" s="248"/>
      <c r="G103" s="248"/>
      <c r="H103" s="248"/>
      <c r="I103" s="248"/>
      <c r="J103" s="248"/>
      <c r="K103" s="248"/>
      <c r="L103" s="248"/>
      <c r="M103" s="248"/>
      <c r="N103" s="248"/>
      <c r="O103" s="248"/>
      <c r="P103" s="248"/>
      <c r="Q103" s="248"/>
      <c r="R103" s="248"/>
      <c r="S103" s="248"/>
      <c r="T103" s="248"/>
      <c r="U103" s="248"/>
      <c r="V103" s="248"/>
    </row>
    <row r="104" spans="1:22">
      <c r="A104" s="253"/>
      <c r="B104" s="248"/>
      <c r="C104" s="248"/>
      <c r="D104" s="248"/>
      <c r="E104" s="248"/>
      <c r="F104" s="248"/>
      <c r="G104" s="248"/>
      <c r="H104" s="248"/>
      <c r="I104" s="248"/>
      <c r="J104" s="248"/>
      <c r="K104" s="248"/>
      <c r="L104" s="248"/>
      <c r="M104" s="248"/>
      <c r="N104" s="248"/>
      <c r="O104" s="248"/>
      <c r="P104" s="248"/>
      <c r="Q104" s="248"/>
      <c r="R104" s="248"/>
      <c r="S104" s="248"/>
      <c r="T104" s="248"/>
      <c r="U104" s="248"/>
      <c r="V104" s="248"/>
    </row>
    <row r="105" spans="1:22">
      <c r="A105" s="253"/>
      <c r="B105" s="248"/>
      <c r="C105" s="248"/>
      <c r="D105" s="248"/>
      <c r="E105" s="248"/>
      <c r="F105" s="248"/>
      <c r="G105" s="248"/>
      <c r="H105" s="248"/>
      <c r="I105" s="248"/>
      <c r="J105" s="248"/>
      <c r="K105" s="248"/>
      <c r="L105" s="248"/>
      <c r="M105" s="248"/>
      <c r="N105" s="248"/>
      <c r="O105" s="248"/>
      <c r="P105" s="248"/>
      <c r="Q105" s="248"/>
      <c r="R105" s="248"/>
      <c r="S105" s="248"/>
      <c r="T105" s="248"/>
      <c r="U105" s="248"/>
      <c r="V105" s="248"/>
    </row>
    <row r="106" spans="1:22">
      <c r="A106" s="253"/>
      <c r="B106" s="248"/>
      <c r="C106" s="248"/>
      <c r="D106" s="248"/>
      <c r="E106" s="248"/>
      <c r="F106" s="248"/>
      <c r="G106" s="248"/>
      <c r="H106" s="248"/>
      <c r="I106" s="248"/>
      <c r="J106" s="248"/>
      <c r="K106" s="248"/>
      <c r="L106" s="248"/>
      <c r="M106" s="248"/>
      <c r="N106" s="248"/>
      <c r="O106" s="248"/>
      <c r="P106" s="248"/>
      <c r="Q106" s="248"/>
      <c r="R106" s="248"/>
      <c r="S106" s="248"/>
      <c r="T106" s="248"/>
      <c r="U106" s="248"/>
      <c r="V106" s="248"/>
    </row>
    <row r="107" spans="1:22">
      <c r="A107" s="253"/>
      <c r="B107" s="248"/>
      <c r="C107" s="248"/>
      <c r="D107" s="248"/>
      <c r="E107" s="248"/>
      <c r="F107" s="248"/>
      <c r="G107" s="248"/>
      <c r="H107" s="248"/>
      <c r="I107" s="248"/>
      <c r="J107" s="248"/>
      <c r="K107" s="248"/>
      <c r="L107" s="248"/>
      <c r="M107" s="248"/>
      <c r="N107" s="248"/>
      <c r="O107" s="248"/>
      <c r="P107" s="248"/>
      <c r="Q107" s="248"/>
      <c r="R107" s="248"/>
      <c r="S107" s="248"/>
      <c r="T107" s="248"/>
      <c r="U107" s="248"/>
      <c r="V107" s="248"/>
    </row>
    <row r="108" spans="1:22">
      <c r="A108" s="253"/>
      <c r="B108" s="248"/>
      <c r="C108" s="248"/>
      <c r="D108" s="248"/>
      <c r="E108" s="248"/>
      <c r="F108" s="248"/>
      <c r="G108" s="248"/>
      <c r="H108" s="248"/>
      <c r="I108" s="248"/>
      <c r="J108" s="248"/>
      <c r="K108" s="248"/>
      <c r="L108" s="248"/>
      <c r="M108" s="248"/>
      <c r="N108" s="248"/>
      <c r="O108" s="248"/>
      <c r="P108" s="248"/>
      <c r="Q108" s="248"/>
      <c r="R108" s="248"/>
      <c r="S108" s="248"/>
      <c r="T108" s="248"/>
      <c r="U108" s="248"/>
      <c r="V108" s="248"/>
    </row>
    <row r="109" spans="1:22">
      <c r="A109" s="253"/>
      <c r="B109" s="248"/>
      <c r="C109" s="248"/>
      <c r="D109" s="248"/>
      <c r="E109" s="248"/>
      <c r="F109" s="248"/>
      <c r="G109" s="248"/>
      <c r="H109" s="248"/>
      <c r="I109" s="248"/>
      <c r="J109" s="248"/>
      <c r="K109" s="248"/>
      <c r="L109" s="248"/>
      <c r="M109" s="248"/>
      <c r="N109" s="248"/>
      <c r="O109" s="248"/>
      <c r="P109" s="248"/>
      <c r="Q109" s="248"/>
      <c r="R109" s="248"/>
      <c r="S109" s="248"/>
      <c r="T109" s="248"/>
      <c r="U109" s="248"/>
      <c r="V109" s="248"/>
    </row>
    <row r="110" spans="1:22">
      <c r="A110" s="253"/>
      <c r="B110" s="248"/>
      <c r="C110" s="248"/>
      <c r="D110" s="248"/>
      <c r="E110" s="248"/>
      <c r="F110" s="248"/>
      <c r="G110" s="248"/>
      <c r="H110" s="248"/>
      <c r="I110" s="248"/>
      <c r="J110" s="248"/>
      <c r="K110" s="248"/>
      <c r="L110" s="248"/>
      <c r="M110" s="248"/>
      <c r="N110" s="248"/>
      <c r="O110" s="248"/>
      <c r="P110" s="248"/>
      <c r="Q110" s="248"/>
      <c r="R110" s="248"/>
      <c r="S110" s="248"/>
      <c r="T110" s="248"/>
      <c r="U110" s="248"/>
      <c r="V110" s="248"/>
    </row>
    <row r="111" spans="1:22">
      <c r="A111" s="253"/>
      <c r="B111" s="248"/>
      <c r="C111" s="248"/>
      <c r="D111" s="248"/>
      <c r="E111" s="248"/>
      <c r="F111" s="248"/>
      <c r="G111" s="248"/>
      <c r="H111" s="248"/>
      <c r="I111" s="248"/>
      <c r="J111" s="248"/>
      <c r="K111" s="248"/>
      <c r="L111" s="248"/>
      <c r="M111" s="248"/>
      <c r="N111" s="248"/>
      <c r="O111" s="248"/>
      <c r="P111" s="248"/>
      <c r="Q111" s="248"/>
      <c r="R111" s="248"/>
      <c r="S111" s="248"/>
      <c r="T111" s="248"/>
      <c r="U111" s="248"/>
      <c r="V111" s="248"/>
    </row>
    <row r="112" spans="1:22">
      <c r="A112" s="253"/>
      <c r="B112" s="248"/>
      <c r="C112" s="248"/>
      <c r="D112" s="248"/>
      <c r="E112" s="248"/>
      <c r="F112" s="248"/>
      <c r="G112" s="248"/>
      <c r="H112" s="248"/>
      <c r="I112" s="248"/>
      <c r="J112" s="248"/>
      <c r="K112" s="248"/>
      <c r="L112" s="248"/>
      <c r="M112" s="248"/>
      <c r="N112" s="248"/>
      <c r="O112" s="248"/>
      <c r="P112" s="248"/>
      <c r="Q112" s="248"/>
      <c r="R112" s="248"/>
      <c r="S112" s="248"/>
      <c r="T112" s="248"/>
      <c r="U112" s="248"/>
      <c r="V112" s="248"/>
    </row>
    <row r="113" spans="1:22">
      <c r="A113" s="253"/>
      <c r="B113" s="248"/>
      <c r="C113" s="248"/>
      <c r="D113" s="248"/>
      <c r="E113" s="248"/>
      <c r="F113" s="248"/>
      <c r="G113" s="248"/>
      <c r="H113" s="248"/>
      <c r="I113" s="248"/>
      <c r="J113" s="248"/>
      <c r="K113" s="248"/>
      <c r="L113" s="248"/>
      <c r="M113" s="248"/>
      <c r="N113" s="248"/>
      <c r="O113" s="248"/>
      <c r="P113" s="248"/>
      <c r="Q113" s="248"/>
      <c r="R113" s="248"/>
      <c r="S113" s="248"/>
      <c r="T113" s="248"/>
      <c r="U113" s="248"/>
      <c r="V113" s="248"/>
    </row>
    <row r="114" spans="1:22">
      <c r="A114" s="253"/>
      <c r="B114" s="248"/>
      <c r="C114" s="248"/>
      <c r="D114" s="248"/>
      <c r="E114" s="248"/>
      <c r="F114" s="248"/>
      <c r="G114" s="248"/>
      <c r="H114" s="248"/>
      <c r="I114" s="248"/>
      <c r="J114" s="248"/>
      <c r="K114" s="248"/>
      <c r="L114" s="248"/>
      <c r="M114" s="248"/>
      <c r="N114" s="248"/>
      <c r="O114" s="248"/>
      <c r="P114" s="248"/>
      <c r="Q114" s="248"/>
      <c r="R114" s="248"/>
      <c r="S114" s="248"/>
      <c r="T114" s="248"/>
      <c r="U114" s="248"/>
      <c r="V114" s="248"/>
    </row>
    <row r="115" spans="1:22">
      <c r="A115" s="253"/>
      <c r="B115" s="248"/>
      <c r="C115" s="248"/>
      <c r="D115" s="248"/>
      <c r="E115" s="248"/>
      <c r="F115" s="248"/>
      <c r="G115" s="248"/>
      <c r="H115" s="248"/>
      <c r="I115" s="248"/>
      <c r="J115" s="248"/>
      <c r="K115" s="248"/>
      <c r="L115" s="248"/>
      <c r="M115" s="248"/>
      <c r="N115" s="248"/>
      <c r="O115" s="248"/>
      <c r="P115" s="248"/>
      <c r="Q115" s="248"/>
      <c r="R115" s="248"/>
      <c r="S115" s="248"/>
      <c r="T115" s="248"/>
      <c r="U115" s="248"/>
      <c r="V115" s="248"/>
    </row>
    <row r="116" spans="1:22">
      <c r="A116" s="253"/>
      <c r="B116" s="248"/>
      <c r="C116" s="248"/>
      <c r="D116" s="248"/>
      <c r="E116" s="248"/>
      <c r="F116" s="248"/>
      <c r="G116" s="248"/>
      <c r="H116" s="248"/>
      <c r="I116" s="248"/>
      <c r="J116" s="248"/>
      <c r="K116" s="248"/>
      <c r="L116" s="248"/>
      <c r="M116" s="248"/>
      <c r="N116" s="248"/>
      <c r="O116" s="248"/>
      <c r="P116" s="248"/>
      <c r="Q116" s="248"/>
      <c r="R116" s="248"/>
      <c r="S116" s="248"/>
      <c r="T116" s="248"/>
      <c r="U116" s="248"/>
      <c r="V116" s="248"/>
    </row>
    <row r="117" spans="1:22">
      <c r="A117" s="253"/>
      <c r="B117" s="248"/>
      <c r="C117" s="248"/>
      <c r="D117" s="248"/>
      <c r="E117" s="248"/>
      <c r="F117" s="248"/>
      <c r="G117" s="248"/>
      <c r="H117" s="248"/>
      <c r="I117" s="248"/>
      <c r="J117" s="248"/>
      <c r="K117" s="248"/>
      <c r="L117" s="248"/>
      <c r="M117" s="248"/>
      <c r="N117" s="248"/>
      <c r="O117" s="248"/>
      <c r="P117" s="248"/>
      <c r="Q117" s="248"/>
      <c r="R117" s="248"/>
      <c r="S117" s="248"/>
      <c r="T117" s="248"/>
      <c r="U117" s="248"/>
      <c r="V117" s="248"/>
    </row>
    <row r="118" spans="1:22">
      <c r="A118" s="253"/>
      <c r="B118" s="248"/>
      <c r="C118" s="248"/>
      <c r="D118" s="248"/>
      <c r="E118" s="248"/>
      <c r="F118" s="248"/>
      <c r="G118" s="248"/>
      <c r="H118" s="248"/>
      <c r="I118" s="248"/>
      <c r="J118" s="248"/>
      <c r="K118" s="248"/>
      <c r="L118" s="248"/>
      <c r="M118" s="248"/>
      <c r="N118" s="248"/>
      <c r="O118" s="248"/>
      <c r="P118" s="248"/>
      <c r="Q118" s="248"/>
      <c r="R118" s="248"/>
      <c r="S118" s="248"/>
      <c r="T118" s="248"/>
      <c r="U118" s="248"/>
      <c r="V118" s="248"/>
    </row>
    <row r="119" spans="1:22">
      <c r="A119" s="253"/>
      <c r="B119" s="248"/>
      <c r="C119" s="248"/>
      <c r="D119" s="248"/>
      <c r="E119" s="248"/>
      <c r="F119" s="248"/>
      <c r="G119" s="248"/>
      <c r="H119" s="248"/>
      <c r="I119" s="248"/>
      <c r="J119" s="248"/>
      <c r="K119" s="248"/>
      <c r="L119" s="248"/>
      <c r="M119" s="248"/>
      <c r="N119" s="248"/>
      <c r="O119" s="248"/>
      <c r="P119" s="248"/>
      <c r="Q119" s="248"/>
      <c r="R119" s="248"/>
      <c r="S119" s="248"/>
      <c r="T119" s="248"/>
      <c r="U119" s="248"/>
      <c r="V119" s="248"/>
    </row>
    <row r="120" spans="1:22">
      <c r="A120" s="253"/>
      <c r="B120" s="248"/>
      <c r="C120" s="248"/>
      <c r="D120" s="248"/>
      <c r="E120" s="248"/>
      <c r="F120" s="248"/>
      <c r="G120" s="248"/>
      <c r="H120" s="248"/>
      <c r="I120" s="248"/>
      <c r="J120" s="248"/>
      <c r="K120" s="248"/>
      <c r="L120" s="248"/>
      <c r="M120" s="248"/>
      <c r="N120" s="248"/>
      <c r="O120" s="248"/>
      <c r="P120" s="248"/>
      <c r="Q120" s="248"/>
      <c r="R120" s="248"/>
      <c r="S120" s="248"/>
      <c r="T120" s="248"/>
      <c r="U120" s="248"/>
      <c r="V120" s="248"/>
    </row>
    <row r="121" spans="1:22">
      <c r="A121" s="253"/>
      <c r="B121" s="248"/>
      <c r="C121" s="248"/>
      <c r="D121" s="248"/>
      <c r="E121" s="248"/>
      <c r="F121" s="248"/>
      <c r="G121" s="248"/>
      <c r="H121" s="248"/>
      <c r="I121" s="248"/>
      <c r="J121" s="248"/>
      <c r="K121" s="248"/>
      <c r="L121" s="248"/>
      <c r="M121" s="248"/>
      <c r="N121" s="248"/>
      <c r="O121" s="248"/>
      <c r="P121" s="248"/>
      <c r="Q121" s="248"/>
      <c r="R121" s="248"/>
      <c r="S121" s="248"/>
      <c r="T121" s="248"/>
      <c r="U121" s="248"/>
      <c r="V121" s="248"/>
    </row>
    <row r="122" spans="1:22">
      <c r="A122" s="253"/>
      <c r="B122" s="248"/>
      <c r="C122" s="248"/>
      <c r="D122" s="248"/>
      <c r="E122" s="248"/>
      <c r="F122" s="248"/>
      <c r="G122" s="248"/>
      <c r="H122" s="248"/>
      <c r="I122" s="248"/>
      <c r="J122" s="248"/>
      <c r="K122" s="248"/>
      <c r="L122" s="248"/>
      <c r="M122" s="248"/>
      <c r="N122" s="248"/>
      <c r="O122" s="248"/>
      <c r="P122" s="248"/>
      <c r="Q122" s="248"/>
      <c r="R122" s="248"/>
      <c r="S122" s="248"/>
      <c r="T122" s="248"/>
      <c r="U122" s="248"/>
      <c r="V122" s="248"/>
    </row>
    <row r="123" spans="1:22">
      <c r="A123" s="253"/>
      <c r="B123" s="248"/>
      <c r="C123" s="248"/>
      <c r="D123" s="248"/>
      <c r="E123" s="248"/>
      <c r="F123" s="248"/>
      <c r="G123" s="248"/>
      <c r="H123" s="248"/>
      <c r="I123" s="248"/>
      <c r="J123" s="248"/>
      <c r="K123" s="248"/>
      <c r="L123" s="248"/>
      <c r="M123" s="248"/>
      <c r="N123" s="248"/>
      <c r="O123" s="248"/>
      <c r="P123" s="248"/>
      <c r="Q123" s="248"/>
      <c r="R123" s="248"/>
      <c r="S123" s="248"/>
      <c r="T123" s="248"/>
      <c r="U123" s="248"/>
      <c r="V123" s="248"/>
    </row>
    <row r="124" spans="1:22">
      <c r="A124" s="253"/>
      <c r="B124" s="248"/>
      <c r="C124" s="248"/>
      <c r="D124" s="248"/>
      <c r="E124" s="248"/>
      <c r="F124" s="248"/>
      <c r="G124" s="248"/>
      <c r="H124" s="248"/>
      <c r="I124" s="248"/>
      <c r="J124" s="248"/>
      <c r="K124" s="248"/>
      <c r="L124" s="248"/>
      <c r="M124" s="248"/>
      <c r="N124" s="248"/>
      <c r="O124" s="248"/>
      <c r="P124" s="248"/>
      <c r="Q124" s="248"/>
      <c r="R124" s="248"/>
      <c r="S124" s="248"/>
      <c r="T124" s="248"/>
      <c r="U124" s="248"/>
      <c r="V124" s="248"/>
    </row>
    <row r="125" spans="1:22">
      <c r="A125" s="253"/>
      <c r="B125" s="248"/>
      <c r="C125" s="248"/>
      <c r="D125" s="248"/>
      <c r="E125" s="248"/>
      <c r="F125" s="248"/>
      <c r="G125" s="248"/>
      <c r="H125" s="248"/>
      <c r="I125" s="248"/>
      <c r="J125" s="248"/>
      <c r="K125" s="248"/>
      <c r="L125" s="248"/>
      <c r="M125" s="248"/>
      <c r="N125" s="248"/>
      <c r="O125" s="248"/>
      <c r="P125" s="248"/>
      <c r="Q125" s="248"/>
      <c r="R125" s="248"/>
      <c r="S125" s="248"/>
      <c r="T125" s="248"/>
      <c r="U125" s="248"/>
      <c r="V125" s="248"/>
    </row>
    <row r="126" spans="1:22">
      <c r="A126" s="253"/>
      <c r="B126" s="248"/>
      <c r="C126" s="248"/>
      <c r="D126" s="248"/>
      <c r="E126" s="248"/>
      <c r="F126" s="248"/>
      <c r="G126" s="248"/>
      <c r="H126" s="248"/>
      <c r="I126" s="248"/>
      <c r="J126" s="248"/>
      <c r="K126" s="248"/>
      <c r="L126" s="248"/>
      <c r="M126" s="248"/>
      <c r="N126" s="248"/>
      <c r="O126" s="248"/>
      <c r="P126" s="248"/>
      <c r="Q126" s="248"/>
      <c r="R126" s="248"/>
      <c r="S126" s="248"/>
      <c r="T126" s="248"/>
      <c r="U126" s="248"/>
      <c r="V126" s="248"/>
    </row>
    <row r="127" spans="1:22">
      <c r="A127" s="253"/>
      <c r="B127" s="248"/>
      <c r="C127" s="248"/>
      <c r="D127" s="248"/>
      <c r="E127" s="248"/>
      <c r="F127" s="248"/>
      <c r="G127" s="248"/>
      <c r="H127" s="248"/>
      <c r="I127" s="248"/>
      <c r="J127" s="248"/>
      <c r="K127" s="248"/>
      <c r="L127" s="248"/>
      <c r="M127" s="248"/>
      <c r="N127" s="248"/>
      <c r="O127" s="248"/>
      <c r="P127" s="248"/>
      <c r="Q127" s="248"/>
      <c r="R127" s="248"/>
      <c r="S127" s="248"/>
      <c r="T127" s="248"/>
      <c r="U127" s="248"/>
      <c r="V127" s="248"/>
    </row>
    <row r="128" spans="1:22">
      <c r="A128" s="253"/>
      <c r="B128" s="248"/>
      <c r="C128" s="248"/>
      <c r="D128" s="248"/>
      <c r="E128" s="248"/>
      <c r="F128" s="248"/>
      <c r="G128" s="248"/>
      <c r="H128" s="248"/>
      <c r="I128" s="248"/>
      <c r="J128" s="248"/>
      <c r="K128" s="248"/>
      <c r="L128" s="248"/>
      <c r="M128" s="248"/>
      <c r="N128" s="248"/>
      <c r="O128" s="248"/>
      <c r="P128" s="248"/>
      <c r="Q128" s="248"/>
      <c r="R128" s="248"/>
      <c r="S128" s="248"/>
      <c r="T128" s="248"/>
      <c r="U128" s="248"/>
      <c r="V128" s="248"/>
    </row>
    <row r="129" spans="1:22">
      <c r="A129" s="253"/>
      <c r="B129" s="248"/>
      <c r="C129" s="248"/>
      <c r="D129" s="248"/>
      <c r="E129" s="248"/>
      <c r="F129" s="248"/>
      <c r="G129" s="248"/>
      <c r="H129" s="248"/>
      <c r="I129" s="248"/>
      <c r="J129" s="248"/>
      <c r="K129" s="248"/>
      <c r="L129" s="248"/>
      <c r="M129" s="248"/>
      <c r="N129" s="248"/>
      <c r="O129" s="248"/>
      <c r="P129" s="248"/>
      <c r="Q129" s="248"/>
      <c r="R129" s="248"/>
      <c r="S129" s="248"/>
      <c r="T129" s="248"/>
      <c r="U129" s="248"/>
      <c r="V129" s="248"/>
    </row>
    <row r="130" spans="1:22">
      <c r="A130" s="253"/>
      <c r="B130" s="248"/>
      <c r="C130" s="248"/>
      <c r="D130" s="248"/>
      <c r="E130" s="248"/>
      <c r="F130" s="248"/>
      <c r="G130" s="248"/>
      <c r="H130" s="248"/>
      <c r="I130" s="248"/>
      <c r="J130" s="248"/>
      <c r="K130" s="248"/>
      <c r="L130" s="248"/>
      <c r="M130" s="248"/>
      <c r="N130" s="248"/>
      <c r="O130" s="248"/>
      <c r="P130" s="248"/>
      <c r="Q130" s="248"/>
      <c r="R130" s="248"/>
      <c r="S130" s="248"/>
      <c r="T130" s="248"/>
      <c r="U130" s="248"/>
      <c r="V130" s="248"/>
    </row>
    <row r="131" spans="1:22">
      <c r="A131" s="253"/>
      <c r="B131" s="248"/>
      <c r="C131" s="248"/>
      <c r="D131" s="248"/>
      <c r="E131" s="248"/>
      <c r="F131" s="248"/>
      <c r="G131" s="248"/>
      <c r="H131" s="248"/>
      <c r="I131" s="248"/>
      <c r="J131" s="248"/>
      <c r="K131" s="248"/>
      <c r="L131" s="248"/>
      <c r="M131" s="248"/>
      <c r="N131" s="248"/>
      <c r="O131" s="248"/>
      <c r="P131" s="248"/>
      <c r="Q131" s="248"/>
      <c r="R131" s="248"/>
      <c r="S131" s="248"/>
      <c r="T131" s="248"/>
      <c r="U131" s="248"/>
      <c r="V131" s="248"/>
    </row>
    <row r="132" spans="1:22">
      <c r="A132" s="253"/>
      <c r="B132" s="248"/>
      <c r="C132" s="248"/>
      <c r="D132" s="248"/>
      <c r="E132" s="248"/>
      <c r="F132" s="248"/>
      <c r="G132" s="248"/>
      <c r="H132" s="248"/>
      <c r="I132" s="248"/>
      <c r="J132" s="248"/>
      <c r="K132" s="248"/>
      <c r="L132" s="248"/>
      <c r="M132" s="248"/>
      <c r="N132" s="248"/>
      <c r="O132" s="248"/>
      <c r="P132" s="248"/>
      <c r="Q132" s="248"/>
      <c r="R132" s="248"/>
      <c r="S132" s="248"/>
      <c r="T132" s="248"/>
      <c r="U132" s="248"/>
      <c r="V132" s="248"/>
    </row>
    <row r="133" spans="1:22">
      <c r="A133" s="253"/>
      <c r="B133" s="248"/>
      <c r="C133" s="248"/>
      <c r="D133" s="248"/>
      <c r="E133" s="248"/>
      <c r="F133" s="248"/>
      <c r="G133" s="248"/>
      <c r="H133" s="248"/>
      <c r="I133" s="248"/>
      <c r="J133" s="248"/>
      <c r="K133" s="248"/>
      <c r="L133" s="248"/>
      <c r="M133" s="248"/>
      <c r="N133" s="248"/>
      <c r="O133" s="248"/>
      <c r="P133" s="248"/>
      <c r="Q133" s="248"/>
      <c r="R133" s="248"/>
      <c r="S133" s="248"/>
      <c r="T133" s="248"/>
      <c r="U133" s="248"/>
      <c r="V133" s="248"/>
    </row>
    <row r="134" spans="1:22">
      <c r="A134" s="253"/>
      <c r="B134" s="248"/>
      <c r="C134" s="248"/>
      <c r="D134" s="248"/>
      <c r="E134" s="248"/>
      <c r="F134" s="248"/>
      <c r="G134" s="248"/>
      <c r="H134" s="248"/>
      <c r="I134" s="248"/>
      <c r="J134" s="248"/>
      <c r="K134" s="248"/>
      <c r="L134" s="248"/>
      <c r="M134" s="248"/>
      <c r="N134" s="248"/>
      <c r="O134" s="248"/>
      <c r="P134" s="248"/>
      <c r="Q134" s="248"/>
      <c r="R134" s="248"/>
      <c r="S134" s="248"/>
      <c r="T134" s="248"/>
      <c r="U134" s="248"/>
      <c r="V134" s="248"/>
    </row>
    <row r="135" spans="1:22">
      <c r="A135" s="253"/>
      <c r="B135" s="248"/>
      <c r="C135" s="248"/>
      <c r="D135" s="248"/>
      <c r="E135" s="248"/>
      <c r="F135" s="248"/>
      <c r="G135" s="248"/>
      <c r="H135" s="248"/>
      <c r="I135" s="248"/>
      <c r="J135" s="248"/>
      <c r="K135" s="248"/>
      <c r="L135" s="248"/>
      <c r="M135" s="248"/>
      <c r="N135" s="248"/>
      <c r="O135" s="248"/>
      <c r="P135" s="248"/>
      <c r="Q135" s="248"/>
      <c r="R135" s="248"/>
      <c r="S135" s="248"/>
      <c r="T135" s="248"/>
      <c r="U135" s="248"/>
      <c r="V135" s="248"/>
    </row>
    <row r="136" spans="1:22">
      <c r="A136" s="253"/>
      <c r="B136" s="248"/>
      <c r="C136" s="248"/>
      <c r="D136" s="248"/>
      <c r="E136" s="248"/>
      <c r="F136" s="248"/>
      <c r="G136" s="248"/>
      <c r="H136" s="248"/>
      <c r="I136" s="248"/>
      <c r="J136" s="248"/>
      <c r="K136" s="248"/>
      <c r="L136" s="248"/>
      <c r="M136" s="248"/>
      <c r="N136" s="248"/>
      <c r="O136" s="248"/>
      <c r="P136" s="248"/>
      <c r="Q136" s="248"/>
      <c r="R136" s="248"/>
      <c r="S136" s="248"/>
      <c r="T136" s="248"/>
      <c r="U136" s="248"/>
      <c r="V136" s="248"/>
    </row>
    <row r="137" spans="1:22">
      <c r="A137" s="253"/>
      <c r="B137" s="248"/>
      <c r="C137" s="248"/>
      <c r="D137" s="248"/>
      <c r="E137" s="248"/>
      <c r="F137" s="248"/>
      <c r="G137" s="248"/>
      <c r="H137" s="248"/>
      <c r="I137" s="248"/>
      <c r="J137" s="248"/>
      <c r="K137" s="248"/>
      <c r="L137" s="248"/>
      <c r="M137" s="248"/>
      <c r="N137" s="248"/>
      <c r="O137" s="248"/>
      <c r="P137" s="248"/>
      <c r="Q137" s="248"/>
      <c r="R137" s="248"/>
      <c r="S137" s="248"/>
      <c r="T137" s="248"/>
      <c r="U137" s="248"/>
      <c r="V137" s="248"/>
    </row>
    <row r="138" spans="1:22">
      <c r="A138" s="253"/>
      <c r="B138" s="248"/>
      <c r="C138" s="248"/>
      <c r="D138" s="248"/>
      <c r="E138" s="248"/>
      <c r="F138" s="248"/>
      <c r="G138" s="248"/>
      <c r="H138" s="248"/>
      <c r="I138" s="248"/>
      <c r="J138" s="248"/>
      <c r="K138" s="248"/>
      <c r="L138" s="248"/>
      <c r="M138" s="248"/>
      <c r="N138" s="248"/>
      <c r="O138" s="248"/>
      <c r="P138" s="248"/>
      <c r="Q138" s="248"/>
      <c r="R138" s="248"/>
      <c r="S138" s="248"/>
      <c r="T138" s="248"/>
      <c r="U138" s="248"/>
      <c r="V138" s="248"/>
    </row>
    <row r="139" spans="1:22">
      <c r="A139" s="253"/>
      <c r="B139" s="248"/>
      <c r="C139" s="248"/>
      <c r="D139" s="248"/>
      <c r="E139" s="248"/>
      <c r="F139" s="248"/>
      <c r="G139" s="248"/>
      <c r="H139" s="248"/>
      <c r="I139" s="248"/>
      <c r="J139" s="248"/>
      <c r="K139" s="248"/>
      <c r="L139" s="248"/>
      <c r="M139" s="248"/>
      <c r="N139" s="248"/>
      <c r="O139" s="248"/>
      <c r="P139" s="248"/>
      <c r="Q139" s="248"/>
      <c r="R139" s="248"/>
      <c r="S139" s="248"/>
      <c r="T139" s="248"/>
      <c r="U139" s="248"/>
      <c r="V139" s="248"/>
    </row>
    <row r="140" spans="1:22">
      <c r="A140" s="253"/>
      <c r="B140" s="248"/>
      <c r="C140" s="248"/>
      <c r="D140" s="248"/>
      <c r="E140" s="248"/>
      <c r="F140" s="248"/>
      <c r="G140" s="248"/>
      <c r="H140" s="248"/>
      <c r="I140" s="248"/>
      <c r="J140" s="248"/>
      <c r="K140" s="248"/>
      <c r="L140" s="248"/>
      <c r="M140" s="248"/>
      <c r="N140" s="248"/>
      <c r="O140" s="248"/>
      <c r="P140" s="248"/>
      <c r="Q140" s="248"/>
      <c r="R140" s="248"/>
      <c r="S140" s="248"/>
      <c r="T140" s="248"/>
      <c r="U140" s="248"/>
      <c r="V140" s="248"/>
    </row>
    <row r="141" spans="1:22">
      <c r="A141" s="253"/>
      <c r="B141" s="248"/>
      <c r="C141" s="248"/>
      <c r="D141" s="248"/>
      <c r="E141" s="248"/>
      <c r="F141" s="248"/>
      <c r="G141" s="248"/>
      <c r="H141" s="248"/>
      <c r="I141" s="248"/>
      <c r="J141" s="248"/>
      <c r="K141" s="248"/>
      <c r="L141" s="248"/>
      <c r="M141" s="248"/>
      <c r="N141" s="248"/>
      <c r="O141" s="248"/>
      <c r="P141" s="248"/>
      <c r="Q141" s="248"/>
      <c r="R141" s="248"/>
      <c r="S141" s="248"/>
      <c r="T141" s="248"/>
      <c r="U141" s="248"/>
      <c r="V141" s="248"/>
    </row>
    <row r="142" spans="1:22">
      <c r="A142" s="253"/>
      <c r="B142" s="248"/>
      <c r="C142" s="248"/>
      <c r="D142" s="248"/>
      <c r="E142" s="248"/>
      <c r="F142" s="248"/>
      <c r="G142" s="248"/>
      <c r="H142" s="248"/>
      <c r="I142" s="248"/>
      <c r="J142" s="248"/>
      <c r="K142" s="248"/>
      <c r="L142" s="248"/>
      <c r="M142" s="248"/>
      <c r="N142" s="248"/>
      <c r="O142" s="248"/>
      <c r="P142" s="248"/>
      <c r="Q142" s="248"/>
      <c r="R142" s="248"/>
      <c r="S142" s="248"/>
      <c r="T142" s="248"/>
      <c r="U142" s="248"/>
      <c r="V142" s="248"/>
    </row>
    <row r="143" spans="1:22">
      <c r="A143" s="253"/>
      <c r="B143" s="248"/>
      <c r="C143" s="248"/>
      <c r="D143" s="248"/>
      <c r="E143" s="248"/>
      <c r="F143" s="248"/>
      <c r="G143" s="248"/>
      <c r="H143" s="248"/>
      <c r="I143" s="248"/>
      <c r="J143" s="248"/>
      <c r="K143" s="248"/>
      <c r="L143" s="248"/>
      <c r="M143" s="248"/>
      <c r="N143" s="248"/>
      <c r="O143" s="248"/>
      <c r="P143" s="248"/>
      <c r="Q143" s="248"/>
      <c r="R143" s="248"/>
      <c r="S143" s="248"/>
      <c r="T143" s="248"/>
      <c r="U143" s="248"/>
      <c r="V143" s="248"/>
    </row>
    <row r="144" spans="1:22">
      <c r="A144" s="253"/>
      <c r="B144" s="248"/>
      <c r="C144" s="248"/>
      <c r="D144" s="248"/>
      <c r="E144" s="248"/>
      <c r="F144" s="248"/>
      <c r="G144" s="248"/>
      <c r="H144" s="248"/>
      <c r="I144" s="248"/>
      <c r="J144" s="248"/>
      <c r="K144" s="248"/>
      <c r="L144" s="248"/>
      <c r="M144" s="248"/>
      <c r="N144" s="248"/>
      <c r="O144" s="248"/>
      <c r="P144" s="248"/>
      <c r="Q144" s="248"/>
      <c r="R144" s="248"/>
      <c r="S144" s="248"/>
      <c r="T144" s="248"/>
      <c r="U144" s="248"/>
      <c r="V144" s="248"/>
    </row>
    <row r="145" spans="1:22">
      <c r="A145" s="253"/>
      <c r="B145" s="248"/>
      <c r="C145" s="248"/>
      <c r="D145" s="248"/>
      <c r="E145" s="248"/>
      <c r="F145" s="248"/>
      <c r="G145" s="248"/>
      <c r="H145" s="248"/>
      <c r="I145" s="248"/>
      <c r="J145" s="248"/>
      <c r="K145" s="248"/>
      <c r="L145" s="248"/>
      <c r="M145" s="248"/>
      <c r="N145" s="248"/>
      <c r="O145" s="248"/>
      <c r="P145" s="248"/>
      <c r="Q145" s="248"/>
      <c r="R145" s="248"/>
      <c r="S145" s="248"/>
      <c r="T145" s="248"/>
      <c r="U145" s="248"/>
      <c r="V145" s="248"/>
    </row>
    <row r="146" spans="1:22">
      <c r="A146" s="253"/>
      <c r="B146" s="248"/>
      <c r="C146" s="248"/>
      <c r="D146" s="248"/>
      <c r="E146" s="248"/>
      <c r="F146" s="248"/>
      <c r="G146" s="248"/>
      <c r="H146" s="248"/>
      <c r="I146" s="248"/>
      <c r="J146" s="248"/>
      <c r="K146" s="248"/>
      <c r="L146" s="248"/>
      <c r="M146" s="248"/>
      <c r="N146" s="248"/>
      <c r="O146" s="248"/>
      <c r="P146" s="248"/>
      <c r="Q146" s="248"/>
      <c r="R146" s="248"/>
      <c r="S146" s="248"/>
      <c r="T146" s="248"/>
      <c r="U146" s="248"/>
      <c r="V146" s="248"/>
    </row>
    <row r="147" spans="1:22">
      <c r="A147" s="253"/>
      <c r="B147" s="248"/>
      <c r="C147" s="248"/>
      <c r="D147" s="248"/>
      <c r="E147" s="248"/>
      <c r="F147" s="248"/>
      <c r="G147" s="248"/>
      <c r="H147" s="248"/>
      <c r="I147" s="248"/>
      <c r="J147" s="248"/>
      <c r="K147" s="248"/>
      <c r="L147" s="248"/>
      <c r="M147" s="248"/>
      <c r="N147" s="248"/>
      <c r="O147" s="248"/>
      <c r="P147" s="248"/>
      <c r="Q147" s="248"/>
      <c r="R147" s="248"/>
      <c r="S147" s="248"/>
      <c r="T147" s="248"/>
      <c r="U147" s="248"/>
      <c r="V147" s="248"/>
    </row>
    <row r="148" spans="1:22">
      <c r="A148" s="253"/>
      <c r="B148" s="248"/>
      <c r="C148" s="248"/>
      <c r="D148" s="248"/>
      <c r="E148" s="248"/>
      <c r="F148" s="248"/>
      <c r="G148" s="248"/>
      <c r="H148" s="248"/>
      <c r="I148" s="248"/>
      <c r="J148" s="248"/>
      <c r="K148" s="248"/>
      <c r="L148" s="248"/>
      <c r="M148" s="248"/>
      <c r="N148" s="248"/>
      <c r="O148" s="248"/>
      <c r="P148" s="248"/>
      <c r="Q148" s="248"/>
      <c r="R148" s="248"/>
      <c r="S148" s="248"/>
      <c r="T148" s="248"/>
      <c r="U148" s="248"/>
      <c r="V148" s="248"/>
    </row>
    <row r="149" spans="1:22">
      <c r="A149" s="253"/>
      <c r="B149" s="248"/>
      <c r="C149" s="248"/>
      <c r="D149" s="248"/>
      <c r="E149" s="248"/>
      <c r="F149" s="248"/>
      <c r="G149" s="248"/>
      <c r="H149" s="248"/>
      <c r="I149" s="248"/>
      <c r="J149" s="248"/>
      <c r="K149" s="248"/>
      <c r="L149" s="248"/>
      <c r="M149" s="248"/>
      <c r="N149" s="248"/>
      <c r="O149" s="248"/>
      <c r="P149" s="248"/>
      <c r="Q149" s="248"/>
      <c r="R149" s="248"/>
      <c r="S149" s="248"/>
      <c r="T149" s="248"/>
      <c r="U149" s="248"/>
      <c r="V149" s="248"/>
    </row>
    <row r="150" spans="1:22">
      <c r="A150" s="253"/>
      <c r="B150" s="248"/>
      <c r="C150" s="248"/>
      <c r="D150" s="248"/>
      <c r="E150" s="248"/>
      <c r="F150" s="248"/>
      <c r="G150" s="248"/>
      <c r="H150" s="248"/>
      <c r="I150" s="248"/>
      <c r="J150" s="248"/>
      <c r="K150" s="248"/>
      <c r="L150" s="248"/>
      <c r="M150" s="248"/>
      <c r="N150" s="248"/>
      <c r="O150" s="248"/>
      <c r="P150" s="248"/>
      <c r="Q150" s="248"/>
      <c r="R150" s="248"/>
      <c r="S150" s="248"/>
      <c r="T150" s="248"/>
      <c r="U150" s="248"/>
      <c r="V150" s="248"/>
    </row>
    <row r="151" spans="1:22">
      <c r="A151" s="253"/>
      <c r="B151" s="248"/>
      <c r="C151" s="248"/>
      <c r="D151" s="248"/>
      <c r="E151" s="248"/>
      <c r="F151" s="248"/>
      <c r="G151" s="248"/>
      <c r="H151" s="248"/>
      <c r="I151" s="248"/>
      <c r="J151" s="248"/>
      <c r="K151" s="248"/>
      <c r="L151" s="248"/>
      <c r="M151" s="248"/>
      <c r="N151" s="248"/>
      <c r="O151" s="248"/>
      <c r="P151" s="248"/>
      <c r="Q151" s="248"/>
      <c r="R151" s="248"/>
      <c r="S151" s="248"/>
      <c r="T151" s="248"/>
      <c r="U151" s="248"/>
      <c r="V151" s="248"/>
    </row>
    <row r="152" spans="1:22">
      <c r="A152" s="253"/>
      <c r="B152" s="248"/>
      <c r="C152" s="248"/>
      <c r="D152" s="248"/>
      <c r="E152" s="248"/>
      <c r="F152" s="248"/>
      <c r="G152" s="248"/>
      <c r="H152" s="248"/>
      <c r="I152" s="248"/>
      <c r="J152" s="248"/>
      <c r="K152" s="248"/>
      <c r="L152" s="248"/>
      <c r="M152" s="248"/>
      <c r="N152" s="248"/>
      <c r="O152" s="248"/>
      <c r="P152" s="248"/>
      <c r="Q152" s="248"/>
      <c r="R152" s="248"/>
      <c r="S152" s="248"/>
      <c r="T152" s="248"/>
      <c r="U152" s="248"/>
      <c r="V152" s="248"/>
    </row>
    <row r="153" spans="1:22">
      <c r="A153" s="253"/>
      <c r="B153" s="248"/>
      <c r="C153" s="248"/>
      <c r="D153" s="248"/>
      <c r="E153" s="248"/>
      <c r="F153" s="248"/>
      <c r="G153" s="248"/>
      <c r="H153" s="248"/>
      <c r="I153" s="248"/>
      <c r="J153" s="248"/>
      <c r="K153" s="248"/>
      <c r="L153" s="248"/>
      <c r="M153" s="248"/>
      <c r="N153" s="248"/>
      <c r="O153" s="248"/>
      <c r="P153" s="248"/>
      <c r="Q153" s="248"/>
      <c r="R153" s="248"/>
      <c r="S153" s="248"/>
      <c r="T153" s="248"/>
      <c r="U153" s="248"/>
      <c r="V153" s="248"/>
    </row>
    <row r="154" spans="1:22">
      <c r="A154" s="253"/>
      <c r="B154" s="248"/>
      <c r="C154" s="248"/>
      <c r="D154" s="248"/>
      <c r="E154" s="248"/>
      <c r="F154" s="248"/>
      <c r="G154" s="248"/>
      <c r="H154" s="248"/>
      <c r="I154" s="248"/>
      <c r="J154" s="248"/>
      <c r="K154" s="248"/>
      <c r="L154" s="248"/>
      <c r="M154" s="248"/>
      <c r="N154" s="248"/>
      <c r="O154" s="248"/>
      <c r="P154" s="248"/>
      <c r="Q154" s="248"/>
      <c r="R154" s="248"/>
      <c r="S154" s="248"/>
      <c r="T154" s="248"/>
      <c r="U154" s="248"/>
      <c r="V154" s="248"/>
    </row>
    <row r="155" spans="1:22">
      <c r="A155" s="253"/>
      <c r="B155" s="248"/>
      <c r="C155" s="248"/>
      <c r="D155" s="248"/>
      <c r="E155" s="248"/>
      <c r="F155" s="248"/>
      <c r="G155" s="248"/>
      <c r="H155" s="248"/>
      <c r="I155" s="248"/>
      <c r="J155" s="248"/>
      <c r="K155" s="248"/>
      <c r="L155" s="248"/>
      <c r="M155" s="248"/>
      <c r="N155" s="248"/>
      <c r="O155" s="248"/>
      <c r="P155" s="248"/>
      <c r="Q155" s="248"/>
      <c r="R155" s="248"/>
      <c r="S155" s="248"/>
      <c r="T155" s="248"/>
      <c r="U155" s="248"/>
      <c r="V155" s="248"/>
    </row>
    <row r="156" spans="1:22">
      <c r="A156" s="253"/>
      <c r="B156" s="248"/>
      <c r="C156" s="248"/>
      <c r="D156" s="248"/>
      <c r="E156" s="248"/>
      <c r="F156" s="248"/>
      <c r="G156" s="248"/>
      <c r="H156" s="248"/>
      <c r="I156" s="248"/>
      <c r="J156" s="248"/>
      <c r="K156" s="248"/>
      <c r="L156" s="248"/>
      <c r="M156" s="248"/>
      <c r="N156" s="248"/>
      <c r="O156" s="248"/>
      <c r="P156" s="248"/>
      <c r="Q156" s="248"/>
      <c r="R156" s="248"/>
      <c r="S156" s="248"/>
      <c r="T156" s="248"/>
      <c r="U156" s="248"/>
      <c r="V156" s="248"/>
    </row>
    <row r="157" spans="1:22">
      <c r="A157" s="253"/>
      <c r="B157" s="248"/>
      <c r="C157" s="248"/>
      <c r="D157" s="248"/>
      <c r="E157" s="248"/>
      <c r="F157" s="248"/>
      <c r="G157" s="248"/>
      <c r="H157" s="248"/>
      <c r="I157" s="248"/>
      <c r="J157" s="248"/>
      <c r="K157" s="248"/>
      <c r="L157" s="248"/>
      <c r="M157" s="248"/>
      <c r="N157" s="248"/>
      <c r="O157" s="248"/>
      <c r="P157" s="248"/>
      <c r="Q157" s="248"/>
      <c r="R157" s="248"/>
      <c r="S157" s="248"/>
      <c r="T157" s="248"/>
      <c r="U157" s="248"/>
      <c r="V157" s="248"/>
    </row>
    <row r="158" spans="1:22">
      <c r="A158" s="253"/>
      <c r="B158" s="248"/>
      <c r="C158" s="248"/>
      <c r="D158" s="248"/>
      <c r="E158" s="248"/>
      <c r="F158" s="248"/>
      <c r="G158" s="248"/>
      <c r="H158" s="248"/>
      <c r="I158" s="248"/>
      <c r="J158" s="248"/>
      <c r="K158" s="248"/>
      <c r="L158" s="248"/>
      <c r="M158" s="248"/>
      <c r="N158" s="248"/>
      <c r="O158" s="248"/>
      <c r="P158" s="248"/>
      <c r="Q158" s="248"/>
      <c r="R158" s="248"/>
      <c r="S158" s="248"/>
      <c r="T158" s="248"/>
      <c r="U158" s="248"/>
      <c r="V158" s="248"/>
    </row>
    <row r="159" spans="1:22">
      <c r="A159" s="253"/>
      <c r="B159" s="248"/>
      <c r="C159" s="248"/>
      <c r="D159" s="248"/>
      <c r="E159" s="248"/>
      <c r="F159" s="248"/>
      <c r="G159" s="248"/>
      <c r="H159" s="248"/>
      <c r="I159" s="248"/>
      <c r="J159" s="248"/>
      <c r="K159" s="248"/>
      <c r="L159" s="248"/>
      <c r="M159" s="248"/>
      <c r="N159" s="248"/>
      <c r="O159" s="248"/>
      <c r="P159" s="248"/>
      <c r="Q159" s="248"/>
      <c r="R159" s="248"/>
      <c r="S159" s="248"/>
      <c r="T159" s="248"/>
      <c r="U159" s="248"/>
      <c r="V159" s="248"/>
    </row>
    <row r="160" spans="1:22">
      <c r="A160" s="253"/>
      <c r="B160" s="248"/>
      <c r="C160" s="248"/>
      <c r="D160" s="248"/>
      <c r="E160" s="248"/>
      <c r="F160" s="248"/>
      <c r="G160" s="248"/>
      <c r="H160" s="248"/>
      <c r="I160" s="248"/>
      <c r="J160" s="248"/>
      <c r="K160" s="248"/>
      <c r="L160" s="248"/>
      <c r="M160" s="248"/>
      <c r="N160" s="248"/>
      <c r="O160" s="248"/>
      <c r="P160" s="248"/>
      <c r="Q160" s="248"/>
      <c r="R160" s="248"/>
      <c r="S160" s="248"/>
      <c r="T160" s="248"/>
      <c r="U160" s="248"/>
      <c r="V160" s="248"/>
    </row>
    <row r="161" spans="1:22">
      <c r="A161" s="253"/>
      <c r="B161" s="248"/>
      <c r="C161" s="248"/>
      <c r="D161" s="248"/>
      <c r="E161" s="248"/>
      <c r="F161" s="248"/>
      <c r="G161" s="248"/>
      <c r="H161" s="248"/>
      <c r="I161" s="248"/>
      <c r="J161" s="248"/>
      <c r="K161" s="248"/>
      <c r="L161" s="248"/>
      <c r="M161" s="248"/>
      <c r="N161" s="248"/>
      <c r="O161" s="248"/>
      <c r="P161" s="248"/>
      <c r="Q161" s="248"/>
      <c r="R161" s="248"/>
      <c r="S161" s="248"/>
      <c r="T161" s="248"/>
      <c r="U161" s="248"/>
      <c r="V161" s="248"/>
    </row>
    <row r="162" spans="1:22">
      <c r="A162" s="253"/>
      <c r="B162" s="248"/>
      <c r="C162" s="248"/>
      <c r="D162" s="248"/>
      <c r="E162" s="248"/>
      <c r="F162" s="248"/>
      <c r="G162" s="248"/>
      <c r="H162" s="248"/>
      <c r="I162" s="248"/>
      <c r="J162" s="248"/>
      <c r="K162" s="248"/>
      <c r="L162" s="248"/>
      <c r="M162" s="248"/>
      <c r="N162" s="248"/>
      <c r="O162" s="248"/>
      <c r="P162" s="248"/>
      <c r="Q162" s="248"/>
      <c r="R162" s="248"/>
      <c r="S162" s="248"/>
      <c r="T162" s="248"/>
      <c r="U162" s="248"/>
      <c r="V162" s="248"/>
    </row>
    <row r="163" spans="1:22">
      <c r="A163" s="253"/>
      <c r="B163" s="248"/>
      <c r="C163" s="248"/>
      <c r="D163" s="248"/>
      <c r="E163" s="248"/>
      <c r="F163" s="248"/>
      <c r="G163" s="248"/>
      <c r="H163" s="248"/>
      <c r="I163" s="248"/>
      <c r="J163" s="248"/>
      <c r="K163" s="248"/>
      <c r="L163" s="248"/>
      <c r="M163" s="248"/>
      <c r="N163" s="248"/>
      <c r="O163" s="248"/>
      <c r="P163" s="248"/>
      <c r="Q163" s="248"/>
      <c r="R163" s="248"/>
      <c r="S163" s="248"/>
      <c r="T163" s="248"/>
      <c r="U163" s="248"/>
      <c r="V163" s="248"/>
    </row>
    <row r="164" spans="1:22">
      <c r="A164" s="253"/>
      <c r="B164" s="248"/>
      <c r="C164" s="248"/>
      <c r="D164" s="248"/>
      <c r="E164" s="248"/>
      <c r="F164" s="248"/>
      <c r="G164" s="248"/>
      <c r="H164" s="248"/>
      <c r="I164" s="248"/>
      <c r="J164" s="248"/>
      <c r="K164" s="248"/>
      <c r="L164" s="248"/>
      <c r="M164" s="248"/>
      <c r="N164" s="248"/>
      <c r="O164" s="248"/>
      <c r="P164" s="248"/>
      <c r="Q164" s="248"/>
      <c r="R164" s="248"/>
      <c r="S164" s="248"/>
      <c r="T164" s="248"/>
      <c r="U164" s="248"/>
      <c r="V164" s="248"/>
    </row>
    <row r="165" spans="1:22">
      <c r="A165" s="253"/>
      <c r="B165" s="248"/>
      <c r="C165" s="248"/>
      <c r="D165" s="248"/>
      <c r="E165" s="248"/>
      <c r="F165" s="248"/>
      <c r="G165" s="248"/>
      <c r="H165" s="248"/>
      <c r="I165" s="248"/>
      <c r="J165" s="248"/>
      <c r="K165" s="248"/>
      <c r="L165" s="248"/>
      <c r="M165" s="248"/>
      <c r="N165" s="248"/>
      <c r="O165" s="248"/>
      <c r="P165" s="248"/>
      <c r="Q165" s="248"/>
      <c r="R165" s="248"/>
      <c r="S165" s="248"/>
      <c r="T165" s="248"/>
      <c r="U165" s="248"/>
      <c r="V165" s="248"/>
    </row>
    <row r="166" spans="1:22">
      <c r="A166" s="253"/>
      <c r="B166" s="248"/>
      <c r="C166" s="248"/>
      <c r="D166" s="248"/>
      <c r="E166" s="248"/>
      <c r="F166" s="248"/>
      <c r="G166" s="248"/>
      <c r="H166" s="248"/>
      <c r="I166" s="248"/>
      <c r="J166" s="248"/>
      <c r="K166" s="248"/>
      <c r="L166" s="248"/>
      <c r="M166" s="248"/>
      <c r="N166" s="248"/>
      <c r="O166" s="248"/>
      <c r="P166" s="248"/>
      <c r="Q166" s="248"/>
      <c r="R166" s="248"/>
      <c r="S166" s="248"/>
      <c r="T166" s="248"/>
      <c r="U166" s="248"/>
      <c r="V166" s="248"/>
    </row>
    <row r="167" spans="1:22">
      <c r="A167" s="253"/>
      <c r="B167" s="248"/>
      <c r="C167" s="248"/>
      <c r="D167" s="248"/>
      <c r="E167" s="248"/>
      <c r="F167" s="248"/>
      <c r="G167" s="248"/>
      <c r="H167" s="248"/>
      <c r="I167" s="248"/>
      <c r="J167" s="248"/>
      <c r="K167" s="248"/>
      <c r="L167" s="248"/>
      <c r="M167" s="248"/>
      <c r="N167" s="248"/>
      <c r="O167" s="248"/>
      <c r="P167" s="248"/>
      <c r="Q167" s="248"/>
      <c r="R167" s="248"/>
      <c r="S167" s="248"/>
      <c r="T167" s="248"/>
      <c r="U167" s="248"/>
      <c r="V167" s="248"/>
    </row>
    <row r="168" spans="1:22">
      <c r="A168" s="253"/>
      <c r="B168" s="248"/>
      <c r="C168" s="248"/>
      <c r="D168" s="248"/>
      <c r="E168" s="248"/>
      <c r="F168" s="248"/>
      <c r="G168" s="248"/>
      <c r="H168" s="248"/>
      <c r="I168" s="248"/>
      <c r="J168" s="248"/>
      <c r="K168" s="248"/>
      <c r="L168" s="248"/>
      <c r="M168" s="248"/>
      <c r="N168" s="248"/>
      <c r="O168" s="248"/>
      <c r="P168" s="248"/>
      <c r="Q168" s="248"/>
      <c r="R168" s="248"/>
      <c r="S168" s="248"/>
      <c r="T168" s="248"/>
      <c r="U168" s="248"/>
      <c r="V168" s="248"/>
    </row>
    <row r="169" spans="1:22">
      <c r="A169" s="253"/>
      <c r="B169" s="248"/>
      <c r="C169" s="248"/>
      <c r="D169" s="248"/>
      <c r="E169" s="248"/>
      <c r="F169" s="248"/>
      <c r="G169" s="248"/>
      <c r="H169" s="248"/>
      <c r="I169" s="248"/>
      <c r="J169" s="248"/>
      <c r="K169" s="248"/>
      <c r="L169" s="248"/>
      <c r="M169" s="248"/>
      <c r="N169" s="248"/>
      <c r="O169" s="248"/>
      <c r="P169" s="248"/>
      <c r="Q169" s="248"/>
      <c r="R169" s="248"/>
      <c r="S169" s="248"/>
      <c r="T169" s="248"/>
      <c r="U169" s="248"/>
      <c r="V169" s="248"/>
    </row>
    <row r="170" spans="1:22">
      <c r="A170" s="253"/>
      <c r="B170" s="248"/>
      <c r="C170" s="248"/>
      <c r="D170" s="248"/>
      <c r="E170" s="248"/>
      <c r="F170" s="248"/>
      <c r="G170" s="248"/>
      <c r="H170" s="248"/>
      <c r="I170" s="248"/>
      <c r="J170" s="248"/>
      <c r="K170" s="248"/>
      <c r="L170" s="248"/>
      <c r="M170" s="248"/>
      <c r="N170" s="248"/>
      <c r="O170" s="248"/>
      <c r="P170" s="248"/>
      <c r="Q170" s="248"/>
      <c r="R170" s="248"/>
      <c r="S170" s="248"/>
      <c r="T170" s="248"/>
      <c r="U170" s="248"/>
      <c r="V170" s="248"/>
    </row>
    <row r="171" spans="1:22">
      <c r="A171" s="253"/>
      <c r="B171" s="248"/>
      <c r="C171" s="248"/>
      <c r="D171" s="248"/>
      <c r="E171" s="248"/>
      <c r="F171" s="248"/>
      <c r="G171" s="248"/>
      <c r="H171" s="248"/>
      <c r="I171" s="248"/>
      <c r="J171" s="248"/>
      <c r="K171" s="248"/>
      <c r="L171" s="248"/>
      <c r="M171" s="248"/>
      <c r="N171" s="248"/>
      <c r="O171" s="248"/>
      <c r="P171" s="248"/>
      <c r="Q171" s="248"/>
      <c r="R171" s="248"/>
      <c r="S171" s="248"/>
      <c r="T171" s="248"/>
      <c r="U171" s="248"/>
      <c r="V171" s="248"/>
    </row>
    <row r="172" spans="1:22">
      <c r="A172" s="253"/>
      <c r="B172" s="248"/>
      <c r="C172" s="248"/>
      <c r="D172" s="248"/>
      <c r="E172" s="248"/>
      <c r="F172" s="248"/>
      <c r="G172" s="248"/>
      <c r="H172" s="248"/>
      <c r="I172" s="248"/>
      <c r="J172" s="248"/>
      <c r="K172" s="248"/>
      <c r="L172" s="248"/>
      <c r="M172" s="248"/>
      <c r="N172" s="248"/>
      <c r="O172" s="248"/>
      <c r="P172" s="248"/>
      <c r="Q172" s="248"/>
      <c r="R172" s="248"/>
      <c r="S172" s="248"/>
      <c r="T172" s="248"/>
      <c r="U172" s="248"/>
      <c r="V172" s="248"/>
    </row>
    <row r="173" spans="1:22">
      <c r="A173" s="253"/>
      <c r="B173" s="248"/>
      <c r="C173" s="248"/>
      <c r="D173" s="248"/>
      <c r="E173" s="248"/>
      <c r="F173" s="248"/>
      <c r="G173" s="248"/>
      <c r="H173" s="248"/>
      <c r="I173" s="248"/>
      <c r="J173" s="248"/>
      <c r="K173" s="248"/>
      <c r="L173" s="248"/>
      <c r="M173" s="248"/>
      <c r="N173" s="248"/>
      <c r="O173" s="248"/>
      <c r="P173" s="248"/>
      <c r="Q173" s="248"/>
      <c r="R173" s="248"/>
      <c r="S173" s="248"/>
      <c r="T173" s="248"/>
      <c r="U173" s="248"/>
      <c r="V173" s="248"/>
    </row>
    <row r="174" spans="1:22">
      <c r="A174" s="253"/>
      <c r="B174" s="248"/>
      <c r="C174" s="248"/>
      <c r="D174" s="248"/>
      <c r="E174" s="248"/>
      <c r="F174" s="248"/>
      <c r="G174" s="248"/>
      <c r="H174" s="248"/>
      <c r="I174" s="248"/>
      <c r="J174" s="248"/>
      <c r="K174" s="248"/>
      <c r="L174" s="248"/>
      <c r="M174" s="248"/>
      <c r="N174" s="248"/>
      <c r="O174" s="248"/>
      <c r="P174" s="248"/>
      <c r="Q174" s="248"/>
      <c r="R174" s="248"/>
      <c r="S174" s="248"/>
      <c r="T174" s="248"/>
      <c r="U174" s="248"/>
      <c r="V174" s="248"/>
    </row>
    <row r="175" spans="1:22">
      <c r="A175" s="253"/>
      <c r="B175" s="248"/>
      <c r="C175" s="248"/>
      <c r="D175" s="248"/>
      <c r="E175" s="248"/>
      <c r="F175" s="248"/>
      <c r="G175" s="248"/>
      <c r="H175" s="248"/>
      <c r="I175" s="248"/>
      <c r="J175" s="248"/>
      <c r="K175" s="248"/>
      <c r="L175" s="248"/>
      <c r="M175" s="248"/>
      <c r="N175" s="248"/>
      <c r="O175" s="248"/>
      <c r="P175" s="248"/>
      <c r="Q175" s="248"/>
      <c r="R175" s="248"/>
      <c r="S175" s="248"/>
      <c r="T175" s="248"/>
      <c r="U175" s="248"/>
      <c r="V175" s="248"/>
    </row>
    <row r="176" spans="1:22">
      <c r="A176" s="253"/>
      <c r="B176" s="248"/>
      <c r="C176" s="248"/>
      <c r="D176" s="248"/>
      <c r="E176" s="248"/>
      <c r="F176" s="248"/>
      <c r="G176" s="248"/>
      <c r="H176" s="248"/>
      <c r="I176" s="248"/>
      <c r="J176" s="248"/>
      <c r="K176" s="248"/>
      <c r="L176" s="248"/>
      <c r="M176" s="248"/>
      <c r="N176" s="248"/>
      <c r="O176" s="248"/>
      <c r="P176" s="248"/>
      <c r="Q176" s="248"/>
      <c r="R176" s="248"/>
      <c r="S176" s="248"/>
      <c r="T176" s="248"/>
      <c r="U176" s="248"/>
      <c r="V176" s="248"/>
    </row>
    <row r="177" spans="1:22">
      <c r="A177" s="253"/>
      <c r="B177" s="248"/>
      <c r="C177" s="248"/>
      <c r="D177" s="248"/>
      <c r="E177" s="248"/>
      <c r="F177" s="248"/>
      <c r="G177" s="248"/>
      <c r="H177" s="248"/>
      <c r="I177" s="248"/>
      <c r="J177" s="248"/>
      <c r="K177" s="248"/>
      <c r="L177" s="248"/>
      <c r="M177" s="248"/>
      <c r="N177" s="248"/>
      <c r="O177" s="248"/>
      <c r="P177" s="248"/>
      <c r="Q177" s="248"/>
      <c r="R177" s="248"/>
      <c r="S177" s="248"/>
      <c r="T177" s="248"/>
      <c r="U177" s="248"/>
      <c r="V177" s="248"/>
    </row>
    <row r="178" spans="1:22">
      <c r="A178" s="253"/>
      <c r="B178" s="248"/>
      <c r="C178" s="248"/>
      <c r="D178" s="248"/>
      <c r="E178" s="248"/>
      <c r="F178" s="248"/>
      <c r="G178" s="248"/>
      <c r="H178" s="248"/>
      <c r="I178" s="248"/>
      <c r="J178" s="248"/>
      <c r="K178" s="248"/>
      <c r="L178" s="248"/>
      <c r="M178" s="248"/>
      <c r="N178" s="248"/>
      <c r="O178" s="248"/>
      <c r="P178" s="248"/>
      <c r="Q178" s="248"/>
      <c r="R178" s="248"/>
      <c r="S178" s="248"/>
      <c r="T178" s="248"/>
      <c r="U178" s="248"/>
      <c r="V178" s="248"/>
    </row>
    <row r="179" spans="1:22">
      <c r="A179" s="253"/>
      <c r="B179" s="248"/>
      <c r="C179" s="248"/>
      <c r="D179" s="248"/>
      <c r="E179" s="248"/>
      <c r="F179" s="248"/>
      <c r="G179" s="248"/>
      <c r="H179" s="248"/>
      <c r="I179" s="248"/>
      <c r="J179" s="248"/>
      <c r="K179" s="248"/>
      <c r="L179" s="248"/>
      <c r="M179" s="248"/>
      <c r="N179" s="248"/>
      <c r="O179" s="248"/>
      <c r="P179" s="248"/>
      <c r="Q179" s="248"/>
      <c r="R179" s="248"/>
      <c r="S179" s="248"/>
      <c r="T179" s="248"/>
      <c r="U179" s="248"/>
      <c r="V179" s="248"/>
    </row>
    <row r="180" spans="1:22">
      <c r="A180" s="253"/>
      <c r="B180" s="248"/>
      <c r="C180" s="248"/>
      <c r="D180" s="248"/>
      <c r="E180" s="248"/>
      <c r="F180" s="248"/>
      <c r="G180" s="248"/>
      <c r="H180" s="248"/>
      <c r="I180" s="248"/>
      <c r="J180" s="248"/>
      <c r="K180" s="248"/>
      <c r="L180" s="248"/>
      <c r="M180" s="248"/>
      <c r="N180" s="248"/>
      <c r="O180" s="248"/>
      <c r="P180" s="248"/>
      <c r="Q180" s="248"/>
      <c r="R180" s="248"/>
      <c r="S180" s="248"/>
      <c r="T180" s="248"/>
      <c r="U180" s="248"/>
      <c r="V180" s="248"/>
    </row>
    <row r="181" spans="1:22">
      <c r="A181" s="253"/>
      <c r="B181" s="248"/>
      <c r="C181" s="248"/>
      <c r="D181" s="248"/>
      <c r="E181" s="248"/>
      <c r="F181" s="248"/>
      <c r="G181" s="248"/>
      <c r="H181" s="248"/>
      <c r="I181" s="248"/>
      <c r="J181" s="248"/>
      <c r="K181" s="248"/>
      <c r="L181" s="248"/>
      <c r="M181" s="248"/>
      <c r="N181" s="248"/>
      <c r="O181" s="248"/>
      <c r="P181" s="248"/>
      <c r="Q181" s="248"/>
      <c r="R181" s="248"/>
      <c r="S181" s="248"/>
      <c r="T181" s="248"/>
      <c r="U181" s="248"/>
      <c r="V181" s="248"/>
    </row>
    <row r="182" spans="1:22">
      <c r="A182" s="253"/>
      <c r="B182" s="248"/>
      <c r="C182" s="248"/>
      <c r="D182" s="248"/>
      <c r="E182" s="248"/>
      <c r="F182" s="248"/>
      <c r="G182" s="248"/>
      <c r="H182" s="248"/>
      <c r="I182" s="248"/>
      <c r="J182" s="248"/>
      <c r="K182" s="248"/>
      <c r="L182" s="248"/>
      <c r="M182" s="248"/>
      <c r="N182" s="248"/>
      <c r="O182" s="248"/>
      <c r="P182" s="248"/>
      <c r="Q182" s="248"/>
      <c r="R182" s="248"/>
      <c r="S182" s="248"/>
      <c r="T182" s="248"/>
      <c r="U182" s="248"/>
      <c r="V182" s="248"/>
    </row>
    <row r="183" spans="1:22">
      <c r="A183" s="253"/>
      <c r="B183" s="248"/>
      <c r="C183" s="248"/>
      <c r="D183" s="248"/>
      <c r="E183" s="248"/>
      <c r="F183" s="248"/>
      <c r="G183" s="248"/>
      <c r="H183" s="248"/>
      <c r="I183" s="248"/>
      <c r="J183" s="248"/>
      <c r="K183" s="248"/>
      <c r="L183" s="248"/>
      <c r="M183" s="248"/>
      <c r="N183" s="248"/>
      <c r="O183" s="248"/>
      <c r="P183" s="248"/>
      <c r="Q183" s="248"/>
      <c r="R183" s="248"/>
      <c r="S183" s="248"/>
      <c r="T183" s="248"/>
      <c r="U183" s="248"/>
      <c r="V183" s="248"/>
    </row>
    <row r="184" spans="1:22">
      <c r="A184" s="253"/>
      <c r="B184" s="248"/>
      <c r="C184" s="248"/>
      <c r="D184" s="248"/>
      <c r="E184" s="248"/>
      <c r="F184" s="248"/>
      <c r="G184" s="248"/>
      <c r="H184" s="248"/>
      <c r="I184" s="248"/>
      <c r="J184" s="248"/>
      <c r="K184" s="248"/>
      <c r="L184" s="248"/>
      <c r="M184" s="248"/>
      <c r="N184" s="248"/>
      <c r="O184" s="248"/>
      <c r="P184" s="248"/>
      <c r="Q184" s="248"/>
      <c r="R184" s="248"/>
      <c r="S184" s="248"/>
      <c r="T184" s="248"/>
      <c r="U184" s="248"/>
      <c r="V184" s="248"/>
    </row>
    <row r="185" spans="1:22">
      <c r="A185" s="253"/>
      <c r="B185" s="248"/>
      <c r="C185" s="248"/>
      <c r="D185" s="248"/>
      <c r="E185" s="248"/>
      <c r="F185" s="248"/>
      <c r="G185" s="248"/>
      <c r="H185" s="248"/>
      <c r="I185" s="248"/>
      <c r="J185" s="248"/>
      <c r="K185" s="248"/>
      <c r="L185" s="248"/>
      <c r="M185" s="248"/>
      <c r="N185" s="248"/>
      <c r="O185" s="248"/>
      <c r="P185" s="248"/>
      <c r="Q185" s="248"/>
      <c r="R185" s="248"/>
      <c r="S185" s="248"/>
      <c r="T185" s="248"/>
      <c r="U185" s="248"/>
      <c r="V185" s="248"/>
    </row>
    <row r="186" spans="1:22">
      <c r="A186" s="253"/>
      <c r="B186" s="248"/>
      <c r="C186" s="248"/>
      <c r="D186" s="248"/>
      <c r="E186" s="248"/>
      <c r="F186" s="248"/>
      <c r="G186" s="248"/>
      <c r="H186" s="248"/>
      <c r="I186" s="248"/>
      <c r="J186" s="248"/>
      <c r="K186" s="248"/>
      <c r="L186" s="248"/>
      <c r="M186" s="248"/>
      <c r="N186" s="248"/>
      <c r="O186" s="248"/>
      <c r="P186" s="248"/>
      <c r="Q186" s="248"/>
      <c r="R186" s="248"/>
      <c r="S186" s="248"/>
      <c r="T186" s="248"/>
      <c r="U186" s="248"/>
      <c r="V186" s="248"/>
    </row>
    <row r="187" spans="1:22">
      <c r="A187" s="253"/>
      <c r="B187" s="248"/>
      <c r="C187" s="248"/>
      <c r="D187" s="248"/>
      <c r="E187" s="248"/>
      <c r="F187" s="248"/>
      <c r="G187" s="248"/>
      <c r="H187" s="248"/>
      <c r="I187" s="248"/>
      <c r="J187" s="248"/>
      <c r="K187" s="248"/>
      <c r="L187" s="248"/>
      <c r="M187" s="248"/>
      <c r="N187" s="248"/>
      <c r="O187" s="248"/>
      <c r="P187" s="248"/>
      <c r="Q187" s="248"/>
      <c r="R187" s="248"/>
      <c r="S187" s="248"/>
      <c r="T187" s="248"/>
      <c r="U187" s="248"/>
      <c r="V187" s="248"/>
    </row>
    <row r="188" spans="1:22">
      <c r="A188" s="253"/>
      <c r="B188" s="248"/>
      <c r="C188" s="248"/>
      <c r="D188" s="248"/>
      <c r="E188" s="248"/>
      <c r="F188" s="248"/>
      <c r="G188" s="248"/>
      <c r="H188" s="248"/>
      <c r="I188" s="248"/>
      <c r="J188" s="248"/>
      <c r="K188" s="248"/>
      <c r="L188" s="248"/>
      <c r="M188" s="248"/>
      <c r="N188" s="248"/>
      <c r="O188" s="248"/>
      <c r="P188" s="248"/>
      <c r="Q188" s="248"/>
      <c r="R188" s="248"/>
      <c r="S188" s="248"/>
      <c r="T188" s="248"/>
      <c r="U188" s="248"/>
      <c r="V188" s="248"/>
    </row>
    <row r="189" spans="1:22">
      <c r="A189" s="253"/>
      <c r="B189" s="248"/>
      <c r="C189" s="248"/>
      <c r="D189" s="248"/>
      <c r="E189" s="248"/>
      <c r="F189" s="248"/>
      <c r="G189" s="248"/>
      <c r="H189" s="248"/>
      <c r="I189" s="248"/>
      <c r="J189" s="248"/>
      <c r="K189" s="248"/>
      <c r="L189" s="248"/>
      <c r="M189" s="248"/>
      <c r="N189" s="248"/>
      <c r="O189" s="248"/>
      <c r="P189" s="248"/>
      <c r="Q189" s="248"/>
      <c r="R189" s="248"/>
      <c r="S189" s="248"/>
      <c r="T189" s="248"/>
      <c r="U189" s="248"/>
      <c r="V189" s="248"/>
    </row>
    <row r="190" spans="1:22">
      <c r="A190" s="253"/>
      <c r="B190" s="248"/>
      <c r="C190" s="248"/>
      <c r="D190" s="248"/>
      <c r="E190" s="248"/>
      <c r="F190" s="248"/>
      <c r="G190" s="248"/>
      <c r="H190" s="248"/>
      <c r="I190" s="248"/>
      <c r="J190" s="248"/>
      <c r="K190" s="248"/>
      <c r="L190" s="248"/>
      <c r="M190" s="248"/>
      <c r="N190" s="248"/>
      <c r="O190" s="248"/>
      <c r="P190" s="248"/>
      <c r="Q190" s="248"/>
      <c r="R190" s="248"/>
      <c r="S190" s="248"/>
      <c r="T190" s="248"/>
      <c r="U190" s="248"/>
      <c r="V190" s="248"/>
    </row>
    <row r="191" spans="1:22">
      <c r="A191" s="253"/>
      <c r="B191" s="248"/>
      <c r="C191" s="248"/>
      <c r="D191" s="248"/>
      <c r="E191" s="248"/>
      <c r="F191" s="248"/>
      <c r="G191" s="248"/>
      <c r="H191" s="248"/>
      <c r="I191" s="248"/>
      <c r="J191" s="248"/>
      <c r="K191" s="248"/>
      <c r="L191" s="248"/>
      <c r="M191" s="248"/>
      <c r="N191" s="248"/>
      <c r="O191" s="248"/>
      <c r="P191" s="248"/>
      <c r="Q191" s="248"/>
      <c r="R191" s="248"/>
      <c r="S191" s="248"/>
      <c r="T191" s="248"/>
      <c r="U191" s="248"/>
      <c r="V191" s="248"/>
    </row>
    <row r="192" spans="1:22">
      <c r="A192" s="253"/>
      <c r="B192" s="248"/>
      <c r="C192" s="248"/>
      <c r="D192" s="248"/>
      <c r="E192" s="248"/>
      <c r="F192" s="248"/>
      <c r="G192" s="248"/>
      <c r="H192" s="248"/>
      <c r="I192" s="248"/>
      <c r="J192" s="248"/>
      <c r="K192" s="248"/>
      <c r="L192" s="248"/>
      <c r="M192" s="248"/>
      <c r="N192" s="248"/>
      <c r="O192" s="248"/>
      <c r="P192" s="248"/>
      <c r="Q192" s="248"/>
      <c r="R192" s="248"/>
      <c r="S192" s="248"/>
      <c r="T192" s="248"/>
      <c r="U192" s="248"/>
      <c r="V192" s="248"/>
    </row>
    <row r="193" spans="1:22">
      <c r="A193" s="253"/>
      <c r="B193" s="248"/>
      <c r="C193" s="248"/>
      <c r="D193" s="248"/>
      <c r="E193" s="248"/>
      <c r="F193" s="248"/>
      <c r="G193" s="248"/>
      <c r="H193" s="248"/>
      <c r="I193" s="248"/>
      <c r="J193" s="248"/>
      <c r="K193" s="248"/>
      <c r="L193" s="248"/>
      <c r="M193" s="248"/>
      <c r="N193" s="248"/>
      <c r="O193" s="248"/>
      <c r="P193" s="248"/>
      <c r="Q193" s="248"/>
      <c r="R193" s="248"/>
      <c r="S193" s="248"/>
      <c r="T193" s="248"/>
      <c r="U193" s="248"/>
      <c r="V193" s="248"/>
    </row>
    <row r="194" spans="1:22">
      <c r="A194" s="253"/>
      <c r="B194" s="248"/>
      <c r="C194" s="248"/>
      <c r="D194" s="248"/>
      <c r="E194" s="248"/>
      <c r="F194" s="248"/>
      <c r="G194" s="248"/>
      <c r="H194" s="248"/>
      <c r="I194" s="248"/>
      <c r="J194" s="248"/>
      <c r="K194" s="248"/>
      <c r="L194" s="248"/>
      <c r="M194" s="248"/>
      <c r="N194" s="248"/>
      <c r="O194" s="248"/>
      <c r="P194" s="248"/>
      <c r="Q194" s="248"/>
      <c r="R194" s="248"/>
      <c r="S194" s="248"/>
      <c r="T194" s="248"/>
      <c r="U194" s="248"/>
      <c r="V194" s="248"/>
    </row>
    <row r="195" spans="1:22">
      <c r="A195" s="253"/>
      <c r="B195" s="248"/>
      <c r="C195" s="248"/>
      <c r="D195" s="248"/>
      <c r="E195" s="248"/>
      <c r="F195" s="248"/>
      <c r="G195" s="248"/>
      <c r="H195" s="248"/>
      <c r="I195" s="248"/>
      <c r="J195" s="248"/>
      <c r="K195" s="248"/>
      <c r="L195" s="248"/>
      <c r="M195" s="248"/>
      <c r="N195" s="248"/>
      <c r="O195" s="248"/>
      <c r="P195" s="248"/>
      <c r="Q195" s="248"/>
      <c r="R195" s="248"/>
      <c r="S195" s="248"/>
      <c r="T195" s="248"/>
      <c r="U195" s="248"/>
      <c r="V195" s="248"/>
    </row>
    <row r="196" spans="1:22">
      <c r="A196" s="253"/>
      <c r="B196" s="248"/>
      <c r="C196" s="248"/>
      <c r="D196" s="248"/>
      <c r="E196" s="248"/>
      <c r="F196" s="248"/>
      <c r="G196" s="248"/>
      <c r="H196" s="248"/>
      <c r="I196" s="248"/>
      <c r="J196" s="248"/>
      <c r="K196" s="248"/>
      <c r="L196" s="248"/>
      <c r="M196" s="248"/>
      <c r="N196" s="248"/>
      <c r="O196" s="248"/>
      <c r="P196" s="248"/>
      <c r="Q196" s="248"/>
      <c r="R196" s="248"/>
      <c r="S196" s="248"/>
      <c r="T196" s="248"/>
      <c r="U196" s="248"/>
      <c r="V196" s="248"/>
    </row>
    <row r="197" spans="1:22">
      <c r="A197" s="253"/>
      <c r="B197" s="248"/>
      <c r="C197" s="248"/>
      <c r="D197" s="248"/>
      <c r="E197" s="248"/>
      <c r="F197" s="248"/>
      <c r="G197" s="248"/>
      <c r="H197" s="248"/>
      <c r="I197" s="248"/>
      <c r="J197" s="248"/>
      <c r="K197" s="248"/>
      <c r="L197" s="248"/>
      <c r="M197" s="248"/>
      <c r="N197" s="248"/>
      <c r="O197" s="248"/>
      <c r="P197" s="248"/>
      <c r="Q197" s="248"/>
      <c r="R197" s="248"/>
      <c r="S197" s="248"/>
      <c r="T197" s="248"/>
      <c r="U197" s="248"/>
      <c r="V197" s="248"/>
    </row>
    <row r="198" spans="1:22">
      <c r="A198" s="253"/>
      <c r="B198" s="248"/>
      <c r="C198" s="248"/>
      <c r="D198" s="248"/>
      <c r="E198" s="248"/>
      <c r="F198" s="248"/>
      <c r="G198" s="248"/>
      <c r="H198" s="248"/>
      <c r="I198" s="248"/>
      <c r="J198" s="248"/>
      <c r="K198" s="248"/>
      <c r="L198" s="248"/>
      <c r="M198" s="248"/>
      <c r="N198" s="248"/>
      <c r="O198" s="248"/>
      <c r="P198" s="248"/>
      <c r="Q198" s="248"/>
      <c r="R198" s="248"/>
      <c r="S198" s="248"/>
      <c r="T198" s="248"/>
      <c r="U198" s="248"/>
      <c r="V198" s="248"/>
    </row>
    <row r="199" spans="1:22">
      <c r="A199" s="253"/>
      <c r="B199" s="248"/>
      <c r="C199" s="248"/>
      <c r="D199" s="248"/>
      <c r="E199" s="248"/>
      <c r="F199" s="248"/>
      <c r="G199" s="248"/>
      <c r="H199" s="248"/>
      <c r="I199" s="248"/>
      <c r="J199" s="248"/>
      <c r="K199" s="248"/>
      <c r="L199" s="248"/>
      <c r="M199" s="248"/>
      <c r="N199" s="248"/>
      <c r="O199" s="248"/>
      <c r="P199" s="248"/>
      <c r="Q199" s="248"/>
      <c r="R199" s="248"/>
      <c r="S199" s="248"/>
      <c r="T199" s="248"/>
      <c r="U199" s="248"/>
      <c r="V199" s="248"/>
    </row>
    <row r="200" spans="1:22">
      <c r="A200" s="253"/>
      <c r="B200" s="248"/>
      <c r="C200" s="248"/>
      <c r="D200" s="248"/>
      <c r="E200" s="248"/>
      <c r="F200" s="248"/>
      <c r="G200" s="248"/>
      <c r="H200" s="248"/>
      <c r="I200" s="248"/>
      <c r="J200" s="248"/>
      <c r="K200" s="248"/>
      <c r="L200" s="248"/>
      <c r="M200" s="248"/>
      <c r="N200" s="248"/>
      <c r="O200" s="248"/>
      <c r="P200" s="248"/>
      <c r="Q200" s="248"/>
      <c r="R200" s="248"/>
      <c r="S200" s="248"/>
      <c r="T200" s="248"/>
      <c r="U200" s="248"/>
      <c r="V200" s="248"/>
    </row>
    <row r="201" spans="1:22">
      <c r="A201" s="253"/>
      <c r="B201" s="248"/>
      <c r="C201" s="248"/>
      <c r="D201" s="248"/>
      <c r="E201" s="248"/>
      <c r="F201" s="248"/>
      <c r="G201" s="248"/>
      <c r="H201" s="248"/>
      <c r="I201" s="248"/>
      <c r="J201" s="248"/>
      <c r="K201" s="248"/>
      <c r="L201" s="248"/>
      <c r="M201" s="248"/>
      <c r="N201" s="248"/>
      <c r="O201" s="248"/>
      <c r="P201" s="248"/>
      <c r="Q201" s="248"/>
      <c r="R201" s="248"/>
      <c r="S201" s="248"/>
      <c r="T201" s="248"/>
      <c r="U201" s="248"/>
      <c r="V201" s="248"/>
    </row>
    <row r="202" spans="1:22">
      <c r="A202" s="253"/>
      <c r="B202" s="248"/>
      <c r="C202" s="248"/>
      <c r="D202" s="248"/>
      <c r="E202" s="248"/>
      <c r="F202" s="248"/>
      <c r="G202" s="248"/>
      <c r="H202" s="248"/>
      <c r="I202" s="248"/>
      <c r="J202" s="248"/>
      <c r="K202" s="248"/>
      <c r="L202" s="248"/>
      <c r="M202" s="248"/>
      <c r="N202" s="248"/>
      <c r="O202" s="248"/>
      <c r="P202" s="248"/>
      <c r="Q202" s="248"/>
      <c r="R202" s="248"/>
      <c r="S202" s="248"/>
      <c r="T202" s="248"/>
      <c r="U202" s="248"/>
      <c r="V202" s="248"/>
    </row>
    <row r="203" spans="1:22">
      <c r="A203" s="253"/>
      <c r="B203" s="248"/>
      <c r="C203" s="248"/>
      <c r="D203" s="248"/>
      <c r="E203" s="248"/>
      <c r="F203" s="248"/>
      <c r="G203" s="248"/>
      <c r="H203" s="248"/>
      <c r="I203" s="248"/>
      <c r="J203" s="248"/>
      <c r="K203" s="248"/>
      <c r="L203" s="248"/>
      <c r="M203" s="248"/>
      <c r="N203" s="248"/>
      <c r="O203" s="248"/>
      <c r="P203" s="248"/>
      <c r="Q203" s="248"/>
      <c r="R203" s="248"/>
      <c r="S203" s="248"/>
      <c r="T203" s="248"/>
      <c r="U203" s="248"/>
      <c r="V203" s="248"/>
    </row>
    <row r="204" spans="1:22">
      <c r="A204" s="253"/>
      <c r="B204" s="248"/>
      <c r="C204" s="248"/>
      <c r="D204" s="248"/>
      <c r="E204" s="248"/>
      <c r="F204" s="248"/>
      <c r="G204" s="248"/>
      <c r="H204" s="248"/>
      <c r="I204" s="248"/>
      <c r="J204" s="248"/>
      <c r="K204" s="248"/>
      <c r="L204" s="248"/>
      <c r="M204" s="248"/>
      <c r="N204" s="248"/>
      <c r="O204" s="248"/>
      <c r="P204" s="248"/>
      <c r="Q204" s="248"/>
      <c r="R204" s="248"/>
      <c r="S204" s="248"/>
      <c r="T204" s="248"/>
      <c r="U204" s="248"/>
      <c r="V204" s="248"/>
    </row>
    <row r="205" spans="1:22">
      <c r="A205" s="253"/>
      <c r="B205" s="248"/>
      <c r="C205" s="248"/>
      <c r="D205" s="248"/>
      <c r="E205" s="248"/>
      <c r="F205" s="248"/>
      <c r="G205" s="248"/>
      <c r="H205" s="248"/>
      <c r="I205" s="248"/>
      <c r="J205" s="248"/>
      <c r="K205" s="248"/>
      <c r="L205" s="248"/>
      <c r="M205" s="248"/>
      <c r="N205" s="248"/>
      <c r="O205" s="248"/>
      <c r="P205" s="248"/>
      <c r="Q205" s="248"/>
      <c r="R205" s="248"/>
      <c r="S205" s="248"/>
      <c r="T205" s="248"/>
      <c r="U205" s="248"/>
      <c r="V205" s="248"/>
    </row>
    <row r="206" spans="1:22">
      <c r="A206" s="253"/>
      <c r="B206" s="248"/>
      <c r="C206" s="248"/>
      <c r="D206" s="248"/>
      <c r="E206" s="248"/>
      <c r="F206" s="248"/>
      <c r="G206" s="248"/>
      <c r="H206" s="248"/>
      <c r="I206" s="248"/>
      <c r="J206" s="248"/>
      <c r="K206" s="248"/>
      <c r="L206" s="248"/>
      <c r="M206" s="248"/>
      <c r="N206" s="248"/>
      <c r="O206" s="248"/>
      <c r="P206" s="248"/>
      <c r="Q206" s="248"/>
      <c r="R206" s="248"/>
      <c r="S206" s="248"/>
      <c r="T206" s="248"/>
      <c r="U206" s="248"/>
      <c r="V206" s="248"/>
    </row>
    <row r="207" spans="1:22">
      <c r="A207" s="253"/>
      <c r="B207" s="248"/>
      <c r="C207" s="248"/>
      <c r="D207" s="248"/>
      <c r="E207" s="248"/>
      <c r="F207" s="248"/>
      <c r="G207" s="248"/>
      <c r="H207" s="248"/>
      <c r="I207" s="248"/>
      <c r="J207" s="248"/>
      <c r="K207" s="248"/>
      <c r="L207" s="248"/>
      <c r="M207" s="248"/>
      <c r="N207" s="248"/>
      <c r="O207" s="248"/>
      <c r="P207" s="248"/>
      <c r="Q207" s="248"/>
      <c r="R207" s="248"/>
      <c r="S207" s="248"/>
      <c r="T207" s="248"/>
      <c r="U207" s="248"/>
      <c r="V207" s="248"/>
    </row>
    <row r="208" spans="1:22">
      <c r="A208" s="253"/>
      <c r="B208" s="248"/>
      <c r="C208" s="248"/>
      <c r="D208" s="248"/>
      <c r="E208" s="248"/>
      <c r="F208" s="248"/>
      <c r="G208" s="248"/>
      <c r="H208" s="248"/>
      <c r="I208" s="248"/>
      <c r="J208" s="248"/>
      <c r="K208" s="248"/>
      <c r="L208" s="248"/>
      <c r="M208" s="248"/>
      <c r="N208" s="248"/>
      <c r="O208" s="248"/>
      <c r="P208" s="248"/>
      <c r="Q208" s="248"/>
      <c r="R208" s="248"/>
      <c r="S208" s="248"/>
      <c r="T208" s="248"/>
      <c r="U208" s="248"/>
      <c r="V208" s="248"/>
    </row>
    <row r="209" spans="1:22">
      <c r="A209" s="253"/>
      <c r="B209" s="248"/>
      <c r="C209" s="248"/>
      <c r="D209" s="248"/>
      <c r="E209" s="248"/>
      <c r="F209" s="248"/>
      <c r="G209" s="248"/>
      <c r="H209" s="248"/>
      <c r="I209" s="248"/>
      <c r="J209" s="248"/>
      <c r="K209" s="248"/>
      <c r="L209" s="248"/>
      <c r="M209" s="248"/>
      <c r="N209" s="248"/>
      <c r="O209" s="248"/>
      <c r="P209" s="248"/>
      <c r="Q209" s="248"/>
      <c r="R209" s="248"/>
      <c r="S209" s="248"/>
      <c r="T209" s="248"/>
      <c r="U209" s="248"/>
      <c r="V209" s="248"/>
    </row>
    <row r="210" spans="1:22">
      <c r="A210" s="253"/>
      <c r="B210" s="248"/>
      <c r="C210" s="248"/>
      <c r="D210" s="248"/>
      <c r="E210" s="248"/>
      <c r="F210" s="248"/>
      <c r="G210" s="248"/>
      <c r="H210" s="248"/>
      <c r="I210" s="248"/>
      <c r="J210" s="248"/>
      <c r="K210" s="248"/>
      <c r="L210" s="248"/>
      <c r="M210" s="248"/>
      <c r="N210" s="248"/>
      <c r="O210" s="248"/>
      <c r="P210" s="248"/>
      <c r="Q210" s="248"/>
      <c r="R210" s="248"/>
      <c r="S210" s="248"/>
      <c r="T210" s="248"/>
      <c r="U210" s="248"/>
      <c r="V210" s="248"/>
    </row>
    <row r="211" spans="1:22">
      <c r="A211" s="253"/>
      <c r="B211" s="248"/>
      <c r="C211" s="248"/>
      <c r="D211" s="248"/>
      <c r="E211" s="248"/>
      <c r="F211" s="248"/>
      <c r="G211" s="248"/>
      <c r="H211" s="248"/>
      <c r="I211" s="248"/>
      <c r="J211" s="248"/>
      <c r="K211" s="248"/>
      <c r="L211" s="248"/>
      <c r="M211" s="248"/>
      <c r="N211" s="248"/>
      <c r="O211" s="248"/>
      <c r="P211" s="248"/>
      <c r="Q211" s="248"/>
      <c r="R211" s="248"/>
      <c r="S211" s="248"/>
      <c r="T211" s="248"/>
      <c r="U211" s="248"/>
      <c r="V211" s="248"/>
    </row>
    <row r="212" spans="1:22">
      <c r="A212" s="253"/>
      <c r="B212" s="248"/>
      <c r="C212" s="248"/>
      <c r="D212" s="248"/>
      <c r="E212" s="248"/>
      <c r="F212" s="248"/>
      <c r="G212" s="248"/>
      <c r="H212" s="248"/>
      <c r="I212" s="248"/>
      <c r="J212" s="248"/>
      <c r="K212" s="248"/>
      <c r="L212" s="248"/>
      <c r="M212" s="248"/>
      <c r="N212" s="248"/>
      <c r="O212" s="248"/>
      <c r="P212" s="248"/>
      <c r="Q212" s="248"/>
      <c r="R212" s="248"/>
      <c r="S212" s="248"/>
      <c r="T212" s="248"/>
      <c r="U212" s="248"/>
      <c r="V212" s="248"/>
    </row>
    <row r="213" spans="1:22">
      <c r="A213" s="253"/>
      <c r="B213" s="248"/>
      <c r="C213" s="248"/>
      <c r="D213" s="248"/>
      <c r="E213" s="248"/>
      <c r="F213" s="248"/>
      <c r="G213" s="248"/>
      <c r="H213" s="248"/>
      <c r="I213" s="248"/>
      <c r="J213" s="248"/>
      <c r="K213" s="248"/>
      <c r="L213" s="248"/>
      <c r="M213" s="248"/>
      <c r="N213" s="248"/>
      <c r="O213" s="248"/>
      <c r="P213" s="248"/>
      <c r="Q213" s="248"/>
      <c r="R213" s="248"/>
      <c r="S213" s="248"/>
      <c r="T213" s="248"/>
      <c r="U213" s="248"/>
      <c r="V213" s="248"/>
    </row>
    <row r="214" spans="1:22">
      <c r="A214" s="253"/>
      <c r="B214" s="248"/>
      <c r="C214" s="248"/>
      <c r="D214" s="248"/>
      <c r="E214" s="248"/>
      <c r="F214" s="248"/>
      <c r="G214" s="248"/>
      <c r="H214" s="248"/>
      <c r="I214" s="248"/>
      <c r="J214" s="248"/>
      <c r="K214" s="248"/>
      <c r="L214" s="248"/>
      <c r="M214" s="248"/>
      <c r="N214" s="248"/>
      <c r="O214" s="248"/>
      <c r="P214" s="248"/>
      <c r="Q214" s="248"/>
      <c r="R214" s="248"/>
      <c r="S214" s="248"/>
      <c r="T214" s="248"/>
      <c r="U214" s="248"/>
      <c r="V214" s="248"/>
    </row>
    <row r="215" spans="1:22">
      <c r="A215" s="253"/>
      <c r="B215" s="248"/>
      <c r="C215" s="248"/>
      <c r="D215" s="248"/>
      <c r="E215" s="248"/>
      <c r="F215" s="248"/>
      <c r="G215" s="248"/>
      <c r="H215" s="248"/>
      <c r="I215" s="248"/>
      <c r="J215" s="248"/>
      <c r="K215" s="248"/>
      <c r="L215" s="248"/>
      <c r="M215" s="248"/>
      <c r="N215" s="248"/>
      <c r="O215" s="248"/>
      <c r="P215" s="248"/>
      <c r="Q215" s="248"/>
      <c r="R215" s="248"/>
      <c r="S215" s="248"/>
      <c r="T215" s="248"/>
      <c r="U215" s="248"/>
      <c r="V215" s="248"/>
    </row>
    <row r="216" spans="1:22">
      <c r="A216" s="253"/>
      <c r="B216" s="248"/>
      <c r="C216" s="248"/>
      <c r="D216" s="248"/>
      <c r="E216" s="248"/>
      <c r="F216" s="248"/>
      <c r="G216" s="248"/>
      <c r="H216" s="248"/>
      <c r="I216" s="248"/>
      <c r="J216" s="248"/>
      <c r="K216" s="248"/>
      <c r="L216" s="248"/>
      <c r="M216" s="248"/>
      <c r="N216" s="248"/>
      <c r="O216" s="248"/>
      <c r="P216" s="248"/>
      <c r="Q216" s="248"/>
      <c r="R216" s="248"/>
      <c r="S216" s="248"/>
      <c r="T216" s="248"/>
      <c r="U216" s="248"/>
      <c r="V216" s="248"/>
    </row>
    <row r="217" spans="1:22">
      <c r="A217" s="253"/>
      <c r="B217" s="248"/>
      <c r="C217" s="248"/>
      <c r="D217" s="248"/>
      <c r="E217" s="248"/>
      <c r="F217" s="248"/>
      <c r="G217" s="248"/>
      <c r="H217" s="248"/>
      <c r="I217" s="248"/>
      <c r="J217" s="248"/>
      <c r="K217" s="248"/>
      <c r="L217" s="248"/>
      <c r="M217" s="248"/>
      <c r="N217" s="248"/>
      <c r="O217" s="248"/>
      <c r="P217" s="248"/>
      <c r="Q217" s="248"/>
      <c r="R217" s="248"/>
      <c r="S217" s="248"/>
      <c r="T217" s="248"/>
      <c r="U217" s="248"/>
      <c r="V217" s="248"/>
    </row>
    <row r="218" spans="1:22">
      <c r="A218" s="253"/>
      <c r="B218" s="248"/>
      <c r="C218" s="248"/>
      <c r="D218" s="248"/>
      <c r="E218" s="248"/>
      <c r="F218" s="248"/>
      <c r="G218" s="248"/>
      <c r="H218" s="248"/>
      <c r="I218" s="248"/>
      <c r="J218" s="248"/>
      <c r="K218" s="248"/>
      <c r="L218" s="248"/>
      <c r="M218" s="248"/>
      <c r="N218" s="248"/>
      <c r="O218" s="248"/>
      <c r="P218" s="248"/>
      <c r="Q218" s="248"/>
      <c r="R218" s="248"/>
      <c r="S218" s="248"/>
      <c r="T218" s="248"/>
      <c r="U218" s="248"/>
      <c r="V218" s="248"/>
    </row>
    <row r="219" spans="1:22">
      <c r="A219" s="253"/>
      <c r="B219" s="248"/>
      <c r="C219" s="248"/>
      <c r="D219" s="248"/>
      <c r="E219" s="248"/>
      <c r="F219" s="248"/>
      <c r="G219" s="248"/>
      <c r="H219" s="248"/>
      <c r="I219" s="248"/>
      <c r="J219" s="248"/>
      <c r="K219" s="248"/>
      <c r="L219" s="248"/>
      <c r="M219" s="248"/>
      <c r="N219" s="248"/>
      <c r="O219" s="248"/>
      <c r="P219" s="248"/>
      <c r="Q219" s="248"/>
      <c r="R219" s="248"/>
      <c r="S219" s="248"/>
      <c r="T219" s="248"/>
      <c r="U219" s="248"/>
      <c r="V219" s="248"/>
    </row>
    <row r="220" spans="1:22">
      <c r="A220" s="253"/>
      <c r="B220" s="248"/>
      <c r="C220" s="248"/>
      <c r="D220" s="248"/>
      <c r="E220" s="248"/>
      <c r="F220" s="248"/>
      <c r="G220" s="248"/>
      <c r="H220" s="248"/>
      <c r="I220" s="248"/>
      <c r="J220" s="248"/>
      <c r="K220" s="248"/>
      <c r="L220" s="248"/>
      <c r="M220" s="248"/>
      <c r="N220" s="248"/>
      <c r="O220" s="248"/>
      <c r="P220" s="248"/>
      <c r="Q220" s="248"/>
      <c r="R220" s="248"/>
      <c r="S220" s="248"/>
      <c r="T220" s="248"/>
      <c r="U220" s="248"/>
      <c r="V220" s="248"/>
    </row>
    <row r="221" spans="1:22">
      <c r="A221" s="253"/>
      <c r="B221" s="248"/>
      <c r="C221" s="248"/>
      <c r="D221" s="248"/>
      <c r="E221" s="248"/>
      <c r="F221" s="248"/>
      <c r="G221" s="248"/>
      <c r="H221" s="248"/>
      <c r="I221" s="248"/>
      <c r="J221" s="248"/>
      <c r="K221" s="248"/>
      <c r="L221" s="248"/>
      <c r="M221" s="248"/>
      <c r="N221" s="248"/>
      <c r="O221" s="248"/>
      <c r="P221" s="248"/>
      <c r="Q221" s="248"/>
      <c r="R221" s="248"/>
      <c r="S221" s="248"/>
      <c r="T221" s="248"/>
      <c r="U221" s="248"/>
      <c r="V221" s="248"/>
    </row>
    <row r="222" spans="1:22">
      <c r="A222" s="253"/>
      <c r="B222" s="248"/>
      <c r="C222" s="248"/>
      <c r="D222" s="248"/>
      <c r="E222" s="248"/>
      <c r="F222" s="248"/>
      <c r="G222" s="248"/>
      <c r="H222" s="248"/>
      <c r="I222" s="248"/>
      <c r="J222" s="248"/>
      <c r="K222" s="248"/>
      <c r="L222" s="248"/>
      <c r="M222" s="248"/>
      <c r="N222" s="248"/>
      <c r="O222" s="248"/>
      <c r="P222" s="248"/>
      <c r="Q222" s="248"/>
      <c r="R222" s="248"/>
      <c r="S222" s="248"/>
      <c r="T222" s="248"/>
      <c r="U222" s="248"/>
      <c r="V222" s="248"/>
    </row>
    <row r="223" spans="1:22">
      <c r="A223" s="253"/>
      <c r="B223" s="248"/>
      <c r="C223" s="248"/>
      <c r="D223" s="248"/>
      <c r="E223" s="248"/>
      <c r="F223" s="248"/>
      <c r="G223" s="248"/>
      <c r="H223" s="248"/>
      <c r="I223" s="248"/>
      <c r="J223" s="248"/>
      <c r="K223" s="248"/>
      <c r="L223" s="248"/>
      <c r="M223" s="248"/>
      <c r="N223" s="248"/>
      <c r="O223" s="248"/>
      <c r="P223" s="248"/>
      <c r="Q223" s="248"/>
      <c r="R223" s="248"/>
      <c r="S223" s="248"/>
      <c r="T223" s="248"/>
      <c r="U223" s="248"/>
      <c r="V223" s="248"/>
    </row>
    <row r="224" spans="1:22">
      <c r="A224" s="253"/>
      <c r="B224" s="248"/>
      <c r="C224" s="248"/>
      <c r="D224" s="248"/>
      <c r="E224" s="248"/>
      <c r="F224" s="248"/>
      <c r="G224" s="248"/>
      <c r="H224" s="248"/>
      <c r="I224" s="248"/>
      <c r="J224" s="248"/>
      <c r="K224" s="248"/>
      <c r="L224" s="248"/>
      <c r="M224" s="248"/>
      <c r="N224" s="248"/>
      <c r="O224" s="248"/>
      <c r="P224" s="248"/>
      <c r="Q224" s="248"/>
      <c r="R224" s="248"/>
      <c r="S224" s="248"/>
      <c r="T224" s="248"/>
      <c r="U224" s="248"/>
      <c r="V224" s="248"/>
    </row>
    <row r="225" spans="1:22">
      <c r="A225" s="253"/>
      <c r="B225" s="248"/>
      <c r="C225" s="248"/>
      <c r="D225" s="248"/>
      <c r="E225" s="248"/>
      <c r="F225" s="248"/>
      <c r="G225" s="248"/>
      <c r="H225" s="248"/>
      <c r="I225" s="248"/>
      <c r="J225" s="248"/>
      <c r="K225" s="248"/>
      <c r="L225" s="248"/>
      <c r="M225" s="248"/>
      <c r="N225" s="248"/>
      <c r="O225" s="248"/>
      <c r="P225" s="248"/>
      <c r="Q225" s="248"/>
      <c r="R225" s="248"/>
      <c r="S225" s="248"/>
      <c r="T225" s="248"/>
      <c r="U225" s="248"/>
      <c r="V225" s="248"/>
    </row>
    <row r="226" spans="1:22">
      <c r="A226" s="253"/>
      <c r="B226" s="248"/>
      <c r="C226" s="248"/>
      <c r="D226" s="248"/>
      <c r="E226" s="248"/>
      <c r="F226" s="248"/>
      <c r="G226" s="248"/>
      <c r="H226" s="248"/>
      <c r="I226" s="248"/>
      <c r="J226" s="248"/>
      <c r="K226" s="248"/>
      <c r="L226" s="248"/>
      <c r="M226" s="248"/>
      <c r="N226" s="248"/>
      <c r="O226" s="248"/>
      <c r="P226" s="248"/>
      <c r="Q226" s="248"/>
      <c r="R226" s="248"/>
      <c r="S226" s="248"/>
      <c r="T226" s="248"/>
      <c r="U226" s="248"/>
      <c r="V226" s="248"/>
    </row>
    <row r="227" spans="1:22">
      <c r="A227" s="253"/>
      <c r="B227" s="248"/>
      <c r="C227" s="248"/>
      <c r="D227" s="248"/>
      <c r="E227" s="248"/>
      <c r="F227" s="248"/>
      <c r="G227" s="248"/>
      <c r="H227" s="248"/>
      <c r="I227" s="248"/>
      <c r="J227" s="248"/>
      <c r="K227" s="248"/>
      <c r="L227" s="248"/>
      <c r="M227" s="248"/>
      <c r="N227" s="248"/>
      <c r="O227" s="248"/>
      <c r="P227" s="248"/>
      <c r="Q227" s="248"/>
      <c r="R227" s="248"/>
      <c r="S227" s="248"/>
      <c r="T227" s="248"/>
      <c r="U227" s="248"/>
      <c r="V227" s="248"/>
    </row>
    <row r="228" spans="1:22">
      <c r="A228" s="253"/>
      <c r="B228" s="248"/>
      <c r="C228" s="248"/>
      <c r="D228" s="248"/>
      <c r="E228" s="248"/>
      <c r="F228" s="248"/>
      <c r="G228" s="248"/>
      <c r="H228" s="248"/>
      <c r="I228" s="248"/>
      <c r="J228" s="248"/>
      <c r="K228" s="248"/>
      <c r="L228" s="248"/>
      <c r="M228" s="248"/>
      <c r="N228" s="248"/>
      <c r="O228" s="248"/>
      <c r="P228" s="248"/>
      <c r="Q228" s="248"/>
      <c r="R228" s="248"/>
      <c r="S228" s="248"/>
      <c r="T228" s="248"/>
      <c r="U228" s="248"/>
      <c r="V228" s="248"/>
    </row>
    <row r="229" spans="1:22">
      <c r="A229" s="253"/>
      <c r="B229" s="248"/>
      <c r="C229" s="248"/>
      <c r="D229" s="248"/>
      <c r="E229" s="248"/>
      <c r="F229" s="248"/>
      <c r="G229" s="248"/>
      <c r="H229" s="248"/>
      <c r="I229" s="248"/>
      <c r="J229" s="248"/>
      <c r="K229" s="248"/>
      <c r="L229" s="248"/>
      <c r="M229" s="248"/>
      <c r="N229" s="248"/>
      <c r="O229" s="248"/>
      <c r="P229" s="248"/>
      <c r="Q229" s="248"/>
      <c r="R229" s="248"/>
      <c r="S229" s="248"/>
      <c r="T229" s="248"/>
      <c r="U229" s="248"/>
      <c r="V229" s="248"/>
    </row>
    <row r="230" spans="1:22">
      <c r="A230" s="253"/>
      <c r="B230" s="248"/>
      <c r="C230" s="248"/>
      <c r="D230" s="248"/>
      <c r="E230" s="248"/>
      <c r="F230" s="248"/>
      <c r="G230" s="248"/>
      <c r="H230" s="248"/>
      <c r="I230" s="248"/>
      <c r="J230" s="248"/>
      <c r="K230" s="248"/>
      <c r="L230" s="248"/>
      <c r="M230" s="248"/>
      <c r="N230" s="248"/>
      <c r="O230" s="248"/>
      <c r="P230" s="248"/>
      <c r="Q230" s="248"/>
      <c r="R230" s="248"/>
      <c r="S230" s="248"/>
      <c r="T230" s="248"/>
      <c r="U230" s="248"/>
      <c r="V230" s="248"/>
    </row>
    <row r="231" spans="1:22">
      <c r="A231" s="253"/>
      <c r="B231" s="248"/>
      <c r="C231" s="248"/>
      <c r="D231" s="248"/>
      <c r="E231" s="248"/>
      <c r="F231" s="248"/>
      <c r="G231" s="248"/>
      <c r="H231" s="248"/>
      <c r="I231" s="248"/>
      <c r="J231" s="248"/>
      <c r="K231" s="248"/>
      <c r="L231" s="248"/>
      <c r="M231" s="248"/>
      <c r="N231" s="248"/>
      <c r="O231" s="248"/>
      <c r="P231" s="248"/>
      <c r="Q231" s="248"/>
      <c r="R231" s="248"/>
      <c r="S231" s="248"/>
      <c r="T231" s="248"/>
      <c r="U231" s="248"/>
      <c r="V231" s="248"/>
    </row>
    <row r="232" spans="1:22">
      <c r="A232" s="253"/>
      <c r="B232" s="248"/>
      <c r="C232" s="248"/>
      <c r="D232" s="248"/>
      <c r="E232" s="248"/>
      <c r="F232" s="248"/>
      <c r="G232" s="248"/>
      <c r="H232" s="248"/>
      <c r="I232" s="248"/>
      <c r="J232" s="248"/>
      <c r="K232" s="248"/>
      <c r="L232" s="248"/>
      <c r="M232" s="248"/>
      <c r="N232" s="248"/>
      <c r="O232" s="248"/>
      <c r="P232" s="248"/>
      <c r="Q232" s="248"/>
      <c r="R232" s="248"/>
      <c r="S232" s="248"/>
      <c r="T232" s="248"/>
      <c r="U232" s="248"/>
      <c r="V232" s="248"/>
    </row>
    <row r="233" spans="1:22">
      <c r="A233" s="253"/>
      <c r="B233" s="248"/>
      <c r="C233" s="248"/>
      <c r="D233" s="248"/>
      <c r="E233" s="248"/>
      <c r="F233" s="248"/>
      <c r="G233" s="248"/>
      <c r="H233" s="248"/>
      <c r="I233" s="248"/>
      <c r="J233" s="248"/>
      <c r="K233" s="248"/>
      <c r="L233" s="248"/>
      <c r="M233" s="248"/>
      <c r="N233" s="248"/>
      <c r="O233" s="248"/>
      <c r="P233" s="248"/>
      <c r="Q233" s="248"/>
      <c r="R233" s="248"/>
      <c r="S233" s="248"/>
      <c r="T233" s="248"/>
      <c r="U233" s="248"/>
      <c r="V233" s="248"/>
    </row>
    <row r="234" spans="1:22">
      <c r="A234" s="253"/>
      <c r="B234" s="248"/>
      <c r="C234" s="248"/>
      <c r="D234" s="248"/>
      <c r="E234" s="248"/>
      <c r="F234" s="248"/>
      <c r="G234" s="248"/>
      <c r="H234" s="248"/>
      <c r="I234" s="248"/>
      <c r="J234" s="248"/>
      <c r="K234" s="248"/>
      <c r="L234" s="248"/>
      <c r="M234" s="248"/>
      <c r="N234" s="248"/>
      <c r="O234" s="248"/>
      <c r="P234" s="248"/>
      <c r="Q234" s="248"/>
      <c r="R234" s="248"/>
      <c r="S234" s="248"/>
      <c r="T234" s="248"/>
      <c r="U234" s="248"/>
      <c r="V234" s="248"/>
    </row>
    <row r="235" spans="1:22">
      <c r="A235" s="253"/>
      <c r="B235" s="248"/>
      <c r="C235" s="248"/>
      <c r="D235" s="248"/>
      <c r="E235" s="248"/>
      <c r="F235" s="248"/>
      <c r="G235" s="248"/>
      <c r="H235" s="248"/>
      <c r="I235" s="248"/>
      <c r="J235" s="248"/>
      <c r="K235" s="248"/>
      <c r="L235" s="248"/>
      <c r="M235" s="248"/>
      <c r="N235" s="248"/>
      <c r="O235" s="248"/>
      <c r="P235" s="248"/>
      <c r="Q235" s="248"/>
      <c r="R235" s="248"/>
      <c r="S235" s="248"/>
      <c r="T235" s="248"/>
      <c r="U235" s="248"/>
      <c r="V235" s="248"/>
    </row>
    <row r="236" spans="1:22">
      <c r="A236" s="253"/>
      <c r="B236" s="248"/>
      <c r="C236" s="248"/>
      <c r="D236" s="248"/>
      <c r="E236" s="248"/>
      <c r="F236" s="248"/>
      <c r="G236" s="248"/>
      <c r="H236" s="248"/>
      <c r="I236" s="248"/>
      <c r="J236" s="248"/>
      <c r="K236" s="248"/>
      <c r="L236" s="248"/>
      <c r="M236" s="248"/>
      <c r="N236" s="248"/>
      <c r="O236" s="248"/>
      <c r="P236" s="248"/>
      <c r="Q236" s="248"/>
      <c r="R236" s="248"/>
      <c r="S236" s="248"/>
      <c r="T236" s="248"/>
      <c r="U236" s="248"/>
      <c r="V236" s="248"/>
    </row>
    <row r="237" spans="1:22">
      <c r="A237" s="253"/>
      <c r="B237" s="248"/>
      <c r="C237" s="248"/>
      <c r="D237" s="248"/>
      <c r="E237" s="248"/>
      <c r="F237" s="248"/>
      <c r="G237" s="248"/>
      <c r="H237" s="248"/>
      <c r="I237" s="248"/>
      <c r="J237" s="248"/>
      <c r="K237" s="248"/>
      <c r="L237" s="248"/>
      <c r="M237" s="248"/>
      <c r="N237" s="248"/>
      <c r="O237" s="248"/>
      <c r="P237" s="248"/>
      <c r="Q237" s="248"/>
      <c r="R237" s="248"/>
      <c r="S237" s="248"/>
      <c r="T237" s="248"/>
      <c r="U237" s="248"/>
      <c r="V237" s="248"/>
    </row>
    <row r="238" spans="1:22">
      <c r="A238" s="253"/>
      <c r="B238" s="248"/>
      <c r="C238" s="248"/>
      <c r="D238" s="248"/>
      <c r="E238" s="248"/>
      <c r="F238" s="248"/>
      <c r="G238" s="248"/>
      <c r="H238" s="248"/>
      <c r="I238" s="248"/>
      <c r="J238" s="248"/>
      <c r="K238" s="248"/>
      <c r="L238" s="248"/>
      <c r="M238" s="248"/>
      <c r="N238" s="248"/>
      <c r="O238" s="248"/>
      <c r="P238" s="248"/>
      <c r="Q238" s="248"/>
      <c r="R238" s="248"/>
      <c r="S238" s="248"/>
      <c r="T238" s="248"/>
      <c r="U238" s="248"/>
      <c r="V238" s="248"/>
    </row>
    <row r="239" spans="1:22">
      <c r="A239" s="253"/>
      <c r="B239" s="248"/>
      <c r="C239" s="248"/>
      <c r="D239" s="248"/>
      <c r="E239" s="248"/>
      <c r="F239" s="248"/>
      <c r="G239" s="248"/>
      <c r="H239" s="248"/>
      <c r="I239" s="248"/>
      <c r="J239" s="248"/>
      <c r="K239" s="248"/>
      <c r="L239" s="248"/>
      <c r="M239" s="248"/>
      <c r="N239" s="248"/>
      <c r="O239" s="248"/>
      <c r="P239" s="248"/>
      <c r="Q239" s="248"/>
      <c r="R239" s="248"/>
      <c r="S239" s="248"/>
      <c r="T239" s="248"/>
      <c r="U239" s="248"/>
      <c r="V239" s="248"/>
    </row>
    <row r="240" spans="1:22">
      <c r="A240" s="253"/>
      <c r="B240" s="248"/>
      <c r="C240" s="248"/>
      <c r="D240" s="248"/>
      <c r="E240" s="248"/>
      <c r="F240" s="248"/>
      <c r="G240" s="248"/>
      <c r="H240" s="248"/>
      <c r="I240" s="248"/>
      <c r="J240" s="248"/>
      <c r="K240" s="248"/>
      <c r="L240" s="248"/>
      <c r="M240" s="248"/>
      <c r="N240" s="248"/>
      <c r="O240" s="248"/>
      <c r="P240" s="248"/>
      <c r="Q240" s="248"/>
      <c r="R240" s="248"/>
      <c r="S240" s="248"/>
      <c r="T240" s="248"/>
      <c r="U240" s="248"/>
      <c r="V240" s="248"/>
    </row>
    <row r="241" spans="1:22">
      <c r="A241" s="253"/>
      <c r="B241" s="248"/>
      <c r="C241" s="248"/>
      <c r="D241" s="248"/>
      <c r="E241" s="248"/>
      <c r="F241" s="248"/>
      <c r="G241" s="248"/>
      <c r="H241" s="248"/>
      <c r="I241" s="248"/>
      <c r="J241" s="248"/>
      <c r="K241" s="248"/>
      <c r="L241" s="248"/>
      <c r="M241" s="248"/>
      <c r="N241" s="248"/>
      <c r="O241" s="248"/>
      <c r="P241" s="248"/>
      <c r="Q241" s="248"/>
      <c r="R241" s="248"/>
      <c r="S241" s="248"/>
      <c r="T241" s="248"/>
      <c r="U241" s="248"/>
      <c r="V241" s="248"/>
    </row>
    <row r="242" spans="1:22">
      <c r="A242" s="253"/>
      <c r="B242" s="248"/>
      <c r="C242" s="248"/>
      <c r="D242" s="248"/>
      <c r="E242" s="248"/>
      <c r="F242" s="248"/>
      <c r="G242" s="248"/>
      <c r="H242" s="248"/>
      <c r="I242" s="248"/>
      <c r="J242" s="248"/>
      <c r="K242" s="248"/>
      <c r="L242" s="248"/>
      <c r="M242" s="248"/>
      <c r="N242" s="248"/>
      <c r="O242" s="248"/>
      <c r="P242" s="248"/>
      <c r="Q242" s="248"/>
      <c r="R242" s="248"/>
      <c r="S242" s="248"/>
      <c r="T242" s="248"/>
      <c r="U242" s="248"/>
      <c r="V242" s="248"/>
    </row>
    <row r="243" spans="1:22">
      <c r="A243" s="253"/>
      <c r="B243" s="248"/>
      <c r="C243" s="248"/>
      <c r="D243" s="248"/>
      <c r="E243" s="248"/>
      <c r="F243" s="248"/>
      <c r="G243" s="248"/>
      <c r="H243" s="248"/>
      <c r="I243" s="248"/>
      <c r="J243" s="248"/>
      <c r="K243" s="248"/>
      <c r="L243" s="248"/>
      <c r="M243" s="248"/>
      <c r="N243" s="248"/>
      <c r="O243" s="248"/>
      <c r="P243" s="248"/>
      <c r="Q243" s="248"/>
      <c r="R243" s="248"/>
      <c r="S243" s="248"/>
      <c r="T243" s="248"/>
      <c r="U243" s="248"/>
      <c r="V243" s="248"/>
    </row>
    <row r="244" spans="1:22">
      <c r="A244" s="253"/>
      <c r="B244" s="248"/>
      <c r="C244" s="248"/>
      <c r="D244" s="248"/>
      <c r="E244" s="248"/>
      <c r="F244" s="248"/>
      <c r="G244" s="248"/>
      <c r="H244" s="248"/>
      <c r="I244" s="248"/>
      <c r="J244" s="248"/>
      <c r="K244" s="248"/>
      <c r="L244" s="248"/>
      <c r="M244" s="248"/>
      <c r="N244" s="248"/>
      <c r="O244" s="248"/>
      <c r="P244" s="248"/>
      <c r="Q244" s="248"/>
      <c r="R244" s="248"/>
      <c r="S244" s="248"/>
      <c r="T244" s="248"/>
      <c r="U244" s="248"/>
      <c r="V244" s="248"/>
    </row>
    <row r="245" spans="1:22">
      <c r="A245" s="253"/>
      <c r="B245" s="248"/>
      <c r="C245" s="248"/>
      <c r="D245" s="248"/>
      <c r="E245" s="248"/>
      <c r="F245" s="248"/>
      <c r="G245" s="248"/>
      <c r="H245" s="248"/>
      <c r="I245" s="248"/>
      <c r="J245" s="248"/>
      <c r="K245" s="248"/>
      <c r="L245" s="248"/>
      <c r="M245" s="248"/>
      <c r="N245" s="248"/>
      <c r="O245" s="248"/>
      <c r="P245" s="248"/>
      <c r="Q245" s="248"/>
      <c r="R245" s="248"/>
      <c r="S245" s="248"/>
      <c r="T245" s="248"/>
      <c r="U245" s="248"/>
      <c r="V245" s="248"/>
    </row>
    <row r="246" spans="1:22">
      <c r="A246" s="253"/>
      <c r="B246" s="248"/>
      <c r="C246" s="248"/>
      <c r="D246" s="248"/>
      <c r="E246" s="248"/>
      <c r="F246" s="248"/>
      <c r="G246" s="248"/>
      <c r="H246" s="248"/>
      <c r="I246" s="248"/>
      <c r="J246" s="248"/>
      <c r="K246" s="248"/>
      <c r="L246" s="248"/>
      <c r="M246" s="248"/>
      <c r="N246" s="248"/>
      <c r="O246" s="248"/>
      <c r="P246" s="248"/>
      <c r="Q246" s="248"/>
      <c r="R246" s="248"/>
      <c r="S246" s="248"/>
      <c r="T246" s="248"/>
      <c r="U246" s="248"/>
      <c r="V246" s="248"/>
    </row>
    <row r="247" spans="1:22">
      <c r="A247" s="253"/>
      <c r="B247" s="248"/>
      <c r="C247" s="248"/>
      <c r="D247" s="248"/>
      <c r="E247" s="248"/>
      <c r="F247" s="248"/>
      <c r="G247" s="248"/>
      <c r="H247" s="248"/>
      <c r="I247" s="248"/>
      <c r="J247" s="248"/>
      <c r="K247" s="248"/>
      <c r="L247" s="248"/>
      <c r="M247" s="248"/>
      <c r="N247" s="248"/>
      <c r="O247" s="248"/>
      <c r="P247" s="248"/>
      <c r="Q247" s="248"/>
      <c r="R247" s="248"/>
      <c r="S247" s="248"/>
      <c r="T247" s="248"/>
      <c r="U247" s="248"/>
      <c r="V247" s="248"/>
    </row>
    <row r="248" spans="1:22">
      <c r="A248" s="253"/>
      <c r="B248" s="248"/>
      <c r="C248" s="248"/>
      <c r="D248" s="248"/>
      <c r="E248" s="248"/>
      <c r="F248" s="248"/>
      <c r="G248" s="248"/>
      <c r="H248" s="248"/>
      <c r="I248" s="248"/>
      <c r="J248" s="248"/>
      <c r="K248" s="248"/>
      <c r="L248" s="248"/>
      <c r="M248" s="248"/>
      <c r="N248" s="248"/>
      <c r="O248" s="248"/>
      <c r="P248" s="248"/>
      <c r="Q248" s="248"/>
      <c r="R248" s="248"/>
      <c r="S248" s="248"/>
      <c r="T248" s="248"/>
      <c r="U248" s="248"/>
      <c r="V248" s="248"/>
    </row>
    <row r="249" spans="1:22">
      <c r="A249" s="253"/>
      <c r="B249" s="248"/>
      <c r="C249" s="248"/>
      <c r="D249" s="248"/>
      <c r="E249" s="248"/>
      <c r="F249" s="248"/>
      <c r="G249" s="248"/>
      <c r="H249" s="248"/>
      <c r="I249" s="248"/>
      <c r="J249" s="248"/>
      <c r="K249" s="248"/>
      <c r="L249" s="248"/>
      <c r="M249" s="248"/>
      <c r="N249" s="248"/>
      <c r="O249" s="248"/>
      <c r="P249" s="248"/>
      <c r="Q249" s="248"/>
      <c r="R249" s="248"/>
      <c r="S249" s="248"/>
      <c r="T249" s="248"/>
      <c r="U249" s="248"/>
      <c r="V249" s="248"/>
    </row>
    <row r="250" spans="1:22">
      <c r="A250" s="253"/>
      <c r="B250" s="248"/>
      <c r="C250" s="248"/>
      <c r="D250" s="248"/>
      <c r="E250" s="248"/>
      <c r="F250" s="248"/>
      <c r="G250" s="248"/>
      <c r="H250" s="248"/>
      <c r="I250" s="248"/>
      <c r="J250" s="248"/>
      <c r="K250" s="248"/>
      <c r="L250" s="248"/>
      <c r="M250" s="248"/>
      <c r="N250" s="248"/>
      <c r="O250" s="248"/>
      <c r="P250" s="248"/>
      <c r="Q250" s="248"/>
      <c r="R250" s="248"/>
      <c r="S250" s="248"/>
      <c r="T250" s="248"/>
      <c r="U250" s="248"/>
      <c r="V250" s="248"/>
    </row>
    <row r="251" spans="1:22">
      <c r="A251" s="253"/>
      <c r="B251" s="248"/>
      <c r="C251" s="248"/>
      <c r="D251" s="248"/>
      <c r="E251" s="248"/>
      <c r="F251" s="248"/>
      <c r="G251" s="248"/>
      <c r="H251" s="248"/>
      <c r="I251" s="248"/>
      <c r="J251" s="248"/>
      <c r="K251" s="248"/>
      <c r="L251" s="248"/>
      <c r="M251" s="248"/>
      <c r="N251" s="248"/>
      <c r="O251" s="248"/>
      <c r="P251" s="248"/>
      <c r="Q251" s="248"/>
      <c r="R251" s="248"/>
      <c r="S251" s="248"/>
      <c r="T251" s="248"/>
      <c r="U251" s="248"/>
      <c r="V251" s="248"/>
    </row>
    <row r="252" spans="1:22">
      <c r="A252" s="253"/>
      <c r="B252" s="248"/>
      <c r="C252" s="248"/>
      <c r="D252" s="248"/>
      <c r="E252" s="248"/>
      <c r="F252" s="248"/>
      <c r="G252" s="248"/>
      <c r="H252" s="248"/>
      <c r="I252" s="248"/>
      <c r="J252" s="248"/>
      <c r="K252" s="248"/>
      <c r="L252" s="248"/>
      <c r="M252" s="248"/>
      <c r="N252" s="248"/>
      <c r="O252" s="248"/>
      <c r="P252" s="248"/>
      <c r="Q252" s="248"/>
      <c r="R252" s="248"/>
      <c r="S252" s="248"/>
      <c r="T252" s="248"/>
      <c r="U252" s="248"/>
      <c r="V252" s="248"/>
    </row>
    <row r="253" spans="1:22">
      <c r="A253" s="253"/>
      <c r="B253" s="248"/>
      <c r="C253" s="248"/>
      <c r="D253" s="248"/>
      <c r="E253" s="248"/>
      <c r="F253" s="248"/>
      <c r="G253" s="248"/>
      <c r="H253" s="248"/>
      <c r="I253" s="248"/>
      <c r="J253" s="248"/>
      <c r="K253" s="248"/>
      <c r="L253" s="248"/>
      <c r="M253" s="248"/>
      <c r="N253" s="248"/>
      <c r="O253" s="248"/>
      <c r="P253" s="248"/>
      <c r="Q253" s="248"/>
      <c r="R253" s="248"/>
      <c r="S253" s="248"/>
      <c r="T253" s="248"/>
      <c r="U253" s="248"/>
      <c r="V253" s="248"/>
    </row>
    <row r="254" spans="1:22">
      <c r="A254" s="253"/>
      <c r="B254" s="248"/>
      <c r="C254" s="248"/>
      <c r="D254" s="248"/>
      <c r="E254" s="248"/>
      <c r="F254" s="248"/>
      <c r="G254" s="248"/>
      <c r="H254" s="248"/>
      <c r="I254" s="248"/>
      <c r="J254" s="248"/>
      <c r="K254" s="248"/>
      <c r="L254" s="248"/>
      <c r="M254" s="248"/>
      <c r="N254" s="248"/>
      <c r="O254" s="248"/>
      <c r="P254" s="248"/>
      <c r="Q254" s="248"/>
      <c r="R254" s="248"/>
      <c r="S254" s="248"/>
      <c r="T254" s="248"/>
      <c r="U254" s="248"/>
      <c r="V254" s="248"/>
    </row>
    <row r="255" spans="1:22">
      <c r="A255" s="253"/>
      <c r="B255" s="248"/>
      <c r="C255" s="248"/>
      <c r="D255" s="248"/>
      <c r="E255" s="248"/>
      <c r="F255" s="248"/>
      <c r="G255" s="248"/>
      <c r="H255" s="248"/>
      <c r="I255" s="248"/>
      <c r="J255" s="248"/>
      <c r="K255" s="248"/>
      <c r="L255" s="248"/>
      <c r="M255" s="248"/>
      <c r="N255" s="248"/>
      <c r="O255" s="248"/>
      <c r="P255" s="248"/>
      <c r="Q255" s="248"/>
      <c r="R255" s="248"/>
      <c r="S255" s="248"/>
      <c r="T255" s="248"/>
      <c r="U255" s="248"/>
      <c r="V255" s="248"/>
    </row>
    <row r="256" spans="1:22">
      <c r="A256" s="253"/>
      <c r="B256" s="248"/>
      <c r="C256" s="248"/>
      <c r="D256" s="248"/>
      <c r="E256" s="248"/>
      <c r="F256" s="248"/>
      <c r="G256" s="248"/>
      <c r="H256" s="248"/>
      <c r="I256" s="248"/>
      <c r="J256" s="248"/>
      <c r="K256" s="248"/>
      <c r="L256" s="248"/>
      <c r="M256" s="248"/>
      <c r="N256" s="248"/>
      <c r="O256" s="248"/>
      <c r="P256" s="248"/>
      <c r="Q256" s="248"/>
      <c r="R256" s="248"/>
      <c r="S256" s="248"/>
      <c r="T256" s="248"/>
      <c r="U256" s="248"/>
      <c r="V256" s="248"/>
    </row>
    <row r="257" spans="1:22">
      <c r="A257" s="253"/>
      <c r="B257" s="248"/>
      <c r="C257" s="248"/>
      <c r="D257" s="248"/>
      <c r="E257" s="248"/>
      <c r="F257" s="248"/>
      <c r="G257" s="248"/>
      <c r="H257" s="248"/>
      <c r="I257" s="248"/>
      <c r="J257" s="248"/>
      <c r="K257" s="248"/>
      <c r="L257" s="248"/>
      <c r="M257" s="248"/>
      <c r="N257" s="248"/>
      <c r="O257" s="248"/>
      <c r="P257" s="248"/>
      <c r="Q257" s="248"/>
      <c r="R257" s="248"/>
      <c r="S257" s="248"/>
      <c r="T257" s="248"/>
      <c r="U257" s="248"/>
      <c r="V257" s="248"/>
    </row>
    <row r="258" spans="1:22">
      <c r="A258" s="253"/>
      <c r="B258" s="248"/>
      <c r="C258" s="248"/>
      <c r="D258" s="248"/>
      <c r="E258" s="248"/>
      <c r="F258" s="248"/>
      <c r="G258" s="248"/>
      <c r="H258" s="248"/>
      <c r="I258" s="248"/>
      <c r="J258" s="248"/>
      <c r="K258" s="248"/>
      <c r="L258" s="248"/>
      <c r="M258" s="248"/>
      <c r="N258" s="248"/>
      <c r="O258" s="248"/>
      <c r="P258" s="248"/>
      <c r="Q258" s="248"/>
      <c r="R258" s="248"/>
      <c r="S258" s="248"/>
      <c r="T258" s="248"/>
      <c r="U258" s="248"/>
      <c r="V258" s="248"/>
    </row>
    <row r="259" spans="1:22">
      <c r="A259" s="253"/>
      <c r="B259" s="248"/>
      <c r="C259" s="248"/>
      <c r="D259" s="248"/>
      <c r="E259" s="248"/>
      <c r="F259" s="248"/>
      <c r="G259" s="248"/>
      <c r="H259" s="248"/>
      <c r="I259" s="248"/>
      <c r="J259" s="248"/>
      <c r="K259" s="248"/>
      <c r="L259" s="248"/>
      <c r="M259" s="248"/>
      <c r="N259" s="248"/>
      <c r="O259" s="248"/>
      <c r="P259" s="248"/>
      <c r="Q259" s="248"/>
      <c r="R259" s="248"/>
      <c r="S259" s="248"/>
      <c r="T259" s="248"/>
      <c r="U259" s="248"/>
      <c r="V259" s="248"/>
    </row>
    <row r="260" spans="1:22">
      <c r="A260" s="253"/>
      <c r="B260" s="248"/>
      <c r="C260" s="248"/>
      <c r="D260" s="248"/>
      <c r="E260" s="248"/>
      <c r="F260" s="248"/>
      <c r="G260" s="248"/>
      <c r="H260" s="248"/>
      <c r="I260" s="248"/>
      <c r="J260" s="248"/>
      <c r="K260" s="248"/>
      <c r="L260" s="248"/>
      <c r="M260" s="248"/>
      <c r="N260" s="248"/>
      <c r="O260" s="248"/>
      <c r="P260" s="248"/>
      <c r="Q260" s="248"/>
      <c r="R260" s="248"/>
      <c r="S260" s="248"/>
      <c r="T260" s="248"/>
      <c r="U260" s="248"/>
      <c r="V260" s="248"/>
    </row>
    <row r="261" spans="1:22">
      <c r="A261" s="253"/>
      <c r="B261" s="248"/>
      <c r="C261" s="248"/>
      <c r="D261" s="248"/>
      <c r="E261" s="248"/>
      <c r="F261" s="248"/>
      <c r="G261" s="248"/>
      <c r="H261" s="248"/>
      <c r="I261" s="248"/>
      <c r="J261" s="248"/>
      <c r="K261" s="248"/>
      <c r="L261" s="248"/>
      <c r="M261" s="248"/>
      <c r="N261" s="248"/>
      <c r="O261" s="248"/>
      <c r="P261" s="248"/>
      <c r="Q261" s="248"/>
      <c r="R261" s="248"/>
      <c r="S261" s="248"/>
      <c r="T261" s="248"/>
      <c r="U261" s="248"/>
      <c r="V261" s="248"/>
    </row>
    <row r="262" spans="1:22">
      <c r="A262" s="253"/>
      <c r="B262" s="248"/>
      <c r="C262" s="248"/>
      <c r="D262" s="248"/>
      <c r="E262" s="248"/>
      <c r="F262" s="248"/>
      <c r="G262" s="248"/>
      <c r="H262" s="248"/>
      <c r="I262" s="248"/>
      <c r="J262" s="248"/>
      <c r="K262" s="248"/>
      <c r="L262" s="248"/>
      <c r="M262" s="248"/>
      <c r="N262" s="248"/>
      <c r="O262" s="248"/>
      <c r="P262" s="248"/>
      <c r="Q262" s="248"/>
      <c r="R262" s="248"/>
      <c r="S262" s="248"/>
      <c r="T262" s="248"/>
      <c r="U262" s="248"/>
      <c r="V262" s="248"/>
    </row>
    <row r="263" spans="1:22">
      <c r="A263" s="253"/>
      <c r="B263" s="248"/>
      <c r="C263" s="248"/>
      <c r="D263" s="248"/>
      <c r="E263" s="248"/>
      <c r="F263" s="248"/>
      <c r="G263" s="248"/>
      <c r="H263" s="248"/>
      <c r="I263" s="248"/>
      <c r="J263" s="248"/>
      <c r="K263" s="248"/>
      <c r="L263" s="248"/>
      <c r="M263" s="248"/>
      <c r="N263" s="248"/>
      <c r="O263" s="248"/>
      <c r="P263" s="248"/>
      <c r="Q263" s="248"/>
      <c r="R263" s="248"/>
      <c r="S263" s="248"/>
      <c r="T263" s="248"/>
      <c r="U263" s="248"/>
      <c r="V263" s="248"/>
    </row>
    <row r="264" spans="1:22">
      <c r="A264" s="253"/>
      <c r="B264" s="248"/>
      <c r="C264" s="248"/>
      <c r="D264" s="248"/>
      <c r="E264" s="248"/>
      <c r="F264" s="248"/>
      <c r="G264" s="248"/>
      <c r="H264" s="248"/>
      <c r="I264" s="248"/>
      <c r="J264" s="248"/>
      <c r="K264" s="248"/>
      <c r="L264" s="248"/>
      <c r="M264" s="248"/>
      <c r="N264" s="248"/>
      <c r="O264" s="248"/>
      <c r="P264" s="248"/>
      <c r="Q264" s="248"/>
      <c r="R264" s="248"/>
      <c r="S264" s="248"/>
      <c r="T264" s="248"/>
      <c r="U264" s="248"/>
      <c r="V264" s="248"/>
    </row>
    <row r="265" spans="1:22">
      <c r="A265" s="253"/>
      <c r="B265" s="248"/>
      <c r="C265" s="248"/>
      <c r="D265" s="248"/>
      <c r="E265" s="248"/>
      <c r="F265" s="248"/>
      <c r="G265" s="248"/>
      <c r="H265" s="248"/>
      <c r="I265" s="248"/>
      <c r="J265" s="248"/>
      <c r="K265" s="248"/>
      <c r="L265" s="248"/>
      <c r="M265" s="248"/>
      <c r="N265" s="248"/>
      <c r="O265" s="248"/>
      <c r="P265" s="248"/>
      <c r="Q265" s="248"/>
      <c r="R265" s="248"/>
      <c r="S265" s="248"/>
      <c r="T265" s="248"/>
      <c r="U265" s="248"/>
      <c r="V265" s="248"/>
    </row>
    <row r="266" spans="1:22">
      <c r="A266" s="253"/>
      <c r="B266" s="248"/>
      <c r="C266" s="248"/>
      <c r="D266" s="248"/>
      <c r="E266" s="248"/>
      <c r="F266" s="248"/>
      <c r="G266" s="248"/>
      <c r="H266" s="248"/>
      <c r="I266" s="248"/>
      <c r="J266" s="248"/>
      <c r="K266" s="248"/>
      <c r="L266" s="248"/>
      <c r="M266" s="248"/>
      <c r="N266" s="248"/>
      <c r="O266" s="248"/>
      <c r="P266" s="248"/>
      <c r="Q266" s="248"/>
      <c r="R266" s="248"/>
      <c r="S266" s="248"/>
      <c r="T266" s="248"/>
      <c r="U266" s="248"/>
      <c r="V266" s="248"/>
    </row>
    <row r="267" spans="1:22">
      <c r="A267" s="253"/>
      <c r="B267" s="248"/>
      <c r="C267" s="248"/>
      <c r="D267" s="248"/>
      <c r="E267" s="248"/>
      <c r="F267" s="248"/>
      <c r="G267" s="248"/>
      <c r="H267" s="248"/>
      <c r="I267" s="248"/>
      <c r="J267" s="248"/>
      <c r="K267" s="248"/>
      <c r="L267" s="248"/>
      <c r="M267" s="248"/>
      <c r="N267" s="248"/>
      <c r="O267" s="248"/>
      <c r="P267" s="248"/>
      <c r="Q267" s="248"/>
      <c r="R267" s="248"/>
      <c r="S267" s="248"/>
      <c r="T267" s="248"/>
      <c r="U267" s="248"/>
      <c r="V267" s="248"/>
    </row>
    <row r="268" spans="1:22">
      <c r="A268" s="253"/>
      <c r="B268" s="248"/>
      <c r="C268" s="248"/>
      <c r="D268" s="248"/>
      <c r="E268" s="248"/>
      <c r="F268" s="248"/>
      <c r="G268" s="248"/>
      <c r="H268" s="248"/>
      <c r="I268" s="248"/>
      <c r="J268" s="248"/>
      <c r="K268" s="248"/>
      <c r="L268" s="248"/>
      <c r="M268" s="248"/>
      <c r="N268" s="248"/>
      <c r="O268" s="248"/>
      <c r="P268" s="248"/>
      <c r="Q268" s="248"/>
      <c r="R268" s="248"/>
      <c r="S268" s="248"/>
      <c r="T268" s="248"/>
      <c r="U268" s="248"/>
      <c r="V268" s="248"/>
    </row>
    <row r="269" spans="1:22">
      <c r="A269" s="253"/>
      <c r="B269" s="248"/>
      <c r="C269" s="248"/>
      <c r="D269" s="248"/>
      <c r="E269" s="248"/>
      <c r="F269" s="248"/>
      <c r="G269" s="248"/>
      <c r="H269" s="248"/>
      <c r="I269" s="248"/>
      <c r="J269" s="248"/>
      <c r="K269" s="248"/>
      <c r="L269" s="248"/>
      <c r="M269" s="248"/>
      <c r="N269" s="248"/>
      <c r="O269" s="248"/>
      <c r="P269" s="248"/>
      <c r="Q269" s="248"/>
      <c r="R269" s="248"/>
      <c r="S269" s="248"/>
      <c r="T269" s="248"/>
      <c r="U269" s="248"/>
      <c r="V269" s="248"/>
    </row>
    <row r="270" spans="1:22">
      <c r="A270" s="253"/>
      <c r="B270" s="248"/>
      <c r="C270" s="248"/>
      <c r="D270" s="248"/>
      <c r="E270" s="248"/>
      <c r="F270" s="248"/>
      <c r="G270" s="248"/>
      <c r="H270" s="248"/>
      <c r="I270" s="248"/>
      <c r="J270" s="248"/>
      <c r="K270" s="248"/>
      <c r="L270" s="248"/>
      <c r="M270" s="248"/>
      <c r="N270" s="248"/>
      <c r="O270" s="248"/>
      <c r="P270" s="248"/>
      <c r="Q270" s="248"/>
      <c r="R270" s="248"/>
      <c r="S270" s="248"/>
      <c r="T270" s="248"/>
      <c r="U270" s="248"/>
      <c r="V270" s="248"/>
    </row>
    <row r="271" spans="1:22">
      <c r="A271" s="253"/>
      <c r="B271" s="248"/>
      <c r="C271" s="248"/>
      <c r="D271" s="248"/>
      <c r="E271" s="248"/>
      <c r="F271" s="248"/>
      <c r="G271" s="248"/>
      <c r="H271" s="248"/>
      <c r="I271" s="248"/>
      <c r="J271" s="248"/>
      <c r="K271" s="248"/>
      <c r="L271" s="248"/>
      <c r="M271" s="248"/>
      <c r="N271" s="248"/>
      <c r="O271" s="248"/>
      <c r="P271" s="248"/>
      <c r="Q271" s="248"/>
      <c r="R271" s="248"/>
      <c r="S271" s="248"/>
      <c r="T271" s="248"/>
      <c r="U271" s="248"/>
      <c r="V271" s="248"/>
    </row>
    <row r="272" spans="1:22">
      <c r="A272" s="253"/>
      <c r="B272" s="248"/>
      <c r="C272" s="248"/>
      <c r="D272" s="248"/>
      <c r="E272" s="248"/>
      <c r="F272" s="248"/>
      <c r="G272" s="248"/>
      <c r="H272" s="248"/>
      <c r="I272" s="248"/>
      <c r="J272" s="248"/>
      <c r="K272" s="248"/>
      <c r="L272" s="248"/>
      <c r="M272" s="248"/>
      <c r="N272" s="248"/>
      <c r="O272" s="248"/>
      <c r="P272" s="248"/>
      <c r="Q272" s="248"/>
      <c r="R272" s="248"/>
      <c r="S272" s="248"/>
      <c r="T272" s="248"/>
      <c r="U272" s="248"/>
      <c r="V272" s="248"/>
    </row>
    <row r="273" spans="1:22">
      <c r="A273" s="253"/>
      <c r="B273" s="248"/>
      <c r="C273" s="248"/>
      <c r="D273" s="248"/>
      <c r="E273" s="248"/>
      <c r="F273" s="248"/>
      <c r="G273" s="248"/>
      <c r="H273" s="248"/>
      <c r="I273" s="248"/>
      <c r="J273" s="248"/>
      <c r="K273" s="248"/>
      <c r="L273" s="248"/>
      <c r="M273" s="248"/>
      <c r="N273" s="248"/>
      <c r="O273" s="248"/>
      <c r="P273" s="248"/>
      <c r="Q273" s="248"/>
      <c r="R273" s="248"/>
      <c r="S273" s="248"/>
      <c r="T273" s="248"/>
      <c r="U273" s="248"/>
      <c r="V273" s="248"/>
    </row>
    <row r="274" spans="1:22">
      <c r="A274" s="253"/>
      <c r="B274" s="248"/>
      <c r="C274" s="248"/>
      <c r="D274" s="248"/>
      <c r="E274" s="248"/>
      <c r="F274" s="248"/>
      <c r="G274" s="248"/>
      <c r="H274" s="248"/>
      <c r="I274" s="248"/>
      <c r="J274" s="248"/>
      <c r="K274" s="248"/>
      <c r="L274" s="248"/>
      <c r="M274" s="248"/>
      <c r="N274" s="248"/>
      <c r="O274" s="248"/>
      <c r="P274" s="248"/>
      <c r="Q274" s="248"/>
      <c r="R274" s="248"/>
      <c r="S274" s="248"/>
      <c r="T274" s="248"/>
      <c r="U274" s="248"/>
      <c r="V274" s="248"/>
    </row>
    <row r="275" spans="1:22">
      <c r="A275" s="253"/>
      <c r="B275" s="248"/>
      <c r="C275" s="248"/>
      <c r="D275" s="248"/>
      <c r="E275" s="248"/>
      <c r="F275" s="248"/>
      <c r="G275" s="248"/>
      <c r="H275" s="248"/>
      <c r="I275" s="248"/>
      <c r="J275" s="248"/>
      <c r="K275" s="248"/>
      <c r="L275" s="248"/>
      <c r="M275" s="248"/>
      <c r="N275" s="248"/>
      <c r="O275" s="248"/>
      <c r="P275" s="248"/>
      <c r="Q275" s="248"/>
      <c r="R275" s="248"/>
      <c r="S275" s="248"/>
      <c r="T275" s="248"/>
      <c r="U275" s="248"/>
      <c r="V275" s="248"/>
    </row>
    <row r="276" spans="1:22">
      <c r="A276" s="253"/>
      <c r="B276" s="248"/>
      <c r="C276" s="248"/>
      <c r="D276" s="248"/>
      <c r="E276" s="248"/>
      <c r="F276" s="248"/>
      <c r="G276" s="248"/>
      <c r="H276" s="248"/>
      <c r="I276" s="248"/>
      <c r="J276" s="248"/>
      <c r="K276" s="248"/>
      <c r="L276" s="248"/>
      <c r="M276" s="248"/>
      <c r="N276" s="248"/>
      <c r="O276" s="248"/>
      <c r="P276" s="248"/>
      <c r="Q276" s="248"/>
      <c r="R276" s="248"/>
      <c r="S276" s="248"/>
      <c r="T276" s="248"/>
      <c r="U276" s="248"/>
      <c r="V276" s="248"/>
    </row>
    <row r="277" spans="1:22">
      <c r="A277" s="253"/>
      <c r="B277" s="248"/>
      <c r="C277" s="248"/>
      <c r="D277" s="248"/>
      <c r="E277" s="248"/>
      <c r="F277" s="248"/>
      <c r="G277" s="248"/>
      <c r="H277" s="248"/>
      <c r="I277" s="248"/>
      <c r="J277" s="248"/>
      <c r="K277" s="248"/>
      <c r="L277" s="248"/>
      <c r="M277" s="248"/>
      <c r="N277" s="248"/>
      <c r="O277" s="248"/>
      <c r="P277" s="248"/>
      <c r="Q277" s="248"/>
      <c r="R277" s="248"/>
      <c r="S277" s="248"/>
      <c r="T277" s="248"/>
      <c r="U277" s="248"/>
      <c r="V277" s="248"/>
    </row>
    <row r="278" spans="1:22">
      <c r="A278" s="253"/>
      <c r="B278" s="248"/>
      <c r="C278" s="248"/>
      <c r="D278" s="248"/>
      <c r="E278" s="248"/>
      <c r="F278" s="248"/>
      <c r="G278" s="248"/>
      <c r="H278" s="248"/>
      <c r="I278" s="248"/>
      <c r="J278" s="248"/>
      <c r="K278" s="248"/>
      <c r="L278" s="248"/>
      <c r="M278" s="248"/>
      <c r="N278" s="248"/>
      <c r="O278" s="248"/>
      <c r="P278" s="248"/>
      <c r="Q278" s="248"/>
      <c r="R278" s="248"/>
      <c r="S278" s="248"/>
      <c r="T278" s="248"/>
      <c r="U278" s="248"/>
      <c r="V278" s="248"/>
    </row>
    <row r="279" spans="1:22">
      <c r="A279" s="253"/>
      <c r="B279" s="248"/>
      <c r="C279" s="248"/>
      <c r="D279" s="248"/>
      <c r="E279" s="248"/>
      <c r="F279" s="248"/>
      <c r="G279" s="248"/>
      <c r="H279" s="248"/>
      <c r="I279" s="248"/>
      <c r="J279" s="248"/>
      <c r="K279" s="248"/>
      <c r="L279" s="248"/>
      <c r="M279" s="248"/>
      <c r="N279" s="248"/>
      <c r="O279" s="248"/>
      <c r="P279" s="248"/>
      <c r="Q279" s="248"/>
      <c r="R279" s="248"/>
      <c r="S279" s="248"/>
      <c r="T279" s="248"/>
      <c r="U279" s="248"/>
      <c r="V279" s="248"/>
    </row>
    <row r="280" spans="1:22">
      <c r="A280" s="253"/>
      <c r="B280" s="248"/>
      <c r="C280" s="248"/>
      <c r="D280" s="248"/>
      <c r="E280" s="248"/>
      <c r="F280" s="248"/>
      <c r="G280" s="248"/>
      <c r="H280" s="248"/>
      <c r="I280" s="248"/>
      <c r="J280" s="248"/>
      <c r="K280" s="248"/>
      <c r="L280" s="248"/>
      <c r="M280" s="248"/>
      <c r="N280" s="248"/>
      <c r="O280" s="248"/>
      <c r="P280" s="248"/>
      <c r="Q280" s="248"/>
      <c r="R280" s="248"/>
      <c r="S280" s="248"/>
      <c r="T280" s="248"/>
      <c r="U280" s="248"/>
      <c r="V280" s="248"/>
    </row>
    <row r="281" spans="1:22">
      <c r="A281" s="253"/>
      <c r="B281" s="248"/>
      <c r="C281" s="248"/>
      <c r="D281" s="248"/>
      <c r="E281" s="248"/>
      <c r="F281" s="248"/>
      <c r="G281" s="248"/>
      <c r="H281" s="248"/>
      <c r="I281" s="248"/>
      <c r="J281" s="248"/>
      <c r="K281" s="248"/>
      <c r="L281" s="248"/>
      <c r="M281" s="248"/>
      <c r="N281" s="248"/>
      <c r="O281" s="248"/>
      <c r="P281" s="248"/>
      <c r="Q281" s="248"/>
      <c r="R281" s="248"/>
      <c r="S281" s="248"/>
      <c r="T281" s="248"/>
      <c r="U281" s="248"/>
      <c r="V281" s="248"/>
    </row>
    <row r="282" spans="1:22">
      <c r="A282" s="253"/>
      <c r="B282" s="248"/>
      <c r="C282" s="248"/>
      <c r="D282" s="248"/>
      <c r="E282" s="248"/>
      <c r="F282" s="248"/>
      <c r="G282" s="248"/>
      <c r="H282" s="248"/>
      <c r="I282" s="248"/>
      <c r="J282" s="248"/>
      <c r="K282" s="248"/>
      <c r="L282" s="248"/>
      <c r="M282" s="248"/>
      <c r="N282" s="248"/>
      <c r="O282" s="248"/>
      <c r="P282" s="248"/>
      <c r="Q282" s="248"/>
      <c r="R282" s="248"/>
      <c r="S282" s="248"/>
      <c r="T282" s="248"/>
      <c r="U282" s="248"/>
      <c r="V282" s="248"/>
    </row>
    <row r="283" spans="1:22">
      <c r="A283" s="253"/>
      <c r="B283" s="248"/>
      <c r="C283" s="248"/>
      <c r="D283" s="248"/>
      <c r="E283" s="248"/>
      <c r="F283" s="248"/>
      <c r="G283" s="248"/>
      <c r="H283" s="248"/>
      <c r="I283" s="248"/>
      <c r="J283" s="248"/>
      <c r="K283" s="248"/>
      <c r="L283" s="248"/>
      <c r="M283" s="248"/>
      <c r="N283" s="248"/>
      <c r="O283" s="248"/>
      <c r="P283" s="248"/>
      <c r="Q283" s="248"/>
      <c r="R283" s="248"/>
      <c r="S283" s="248"/>
      <c r="T283" s="248"/>
      <c r="U283" s="248"/>
      <c r="V283" s="248"/>
    </row>
    <row r="284" spans="1:22">
      <c r="A284" s="253"/>
      <c r="B284" s="248"/>
      <c r="C284" s="248"/>
      <c r="D284" s="248"/>
      <c r="E284" s="248"/>
      <c r="F284" s="248"/>
      <c r="G284" s="248"/>
      <c r="H284" s="248"/>
      <c r="I284" s="248"/>
      <c r="J284" s="248"/>
      <c r="K284" s="248"/>
      <c r="L284" s="248"/>
      <c r="M284" s="248"/>
      <c r="N284" s="248"/>
      <c r="O284" s="248"/>
      <c r="P284" s="248"/>
      <c r="Q284" s="248"/>
      <c r="R284" s="248"/>
      <c r="S284" s="248"/>
      <c r="T284" s="248"/>
      <c r="U284" s="248"/>
      <c r="V284" s="248"/>
    </row>
    <row r="285" spans="1:22">
      <c r="A285" s="253"/>
      <c r="B285" s="248"/>
      <c r="C285" s="248"/>
      <c r="D285" s="248"/>
      <c r="E285" s="248"/>
      <c r="F285" s="248"/>
      <c r="G285" s="248"/>
      <c r="H285" s="248"/>
      <c r="I285" s="248"/>
      <c r="J285" s="248"/>
      <c r="K285" s="248"/>
      <c r="L285" s="248"/>
      <c r="M285" s="248"/>
      <c r="N285" s="248"/>
      <c r="O285" s="248"/>
      <c r="P285" s="248"/>
      <c r="Q285" s="248"/>
      <c r="R285" s="248"/>
      <c r="S285" s="248"/>
      <c r="T285" s="248"/>
      <c r="U285" s="248"/>
      <c r="V285" s="248"/>
    </row>
    <row r="286" spans="1:22">
      <c r="A286" s="253"/>
      <c r="B286" s="248"/>
      <c r="C286" s="248"/>
      <c r="D286" s="248"/>
      <c r="E286" s="248"/>
      <c r="F286" s="248"/>
      <c r="G286" s="248"/>
      <c r="H286" s="248"/>
      <c r="I286" s="248"/>
      <c r="J286" s="248"/>
      <c r="K286" s="248"/>
      <c r="L286" s="248"/>
      <c r="M286" s="248"/>
      <c r="N286" s="248"/>
      <c r="O286" s="248"/>
      <c r="P286" s="248"/>
      <c r="Q286" s="248"/>
      <c r="R286" s="248"/>
      <c r="S286" s="248"/>
      <c r="T286" s="248"/>
      <c r="U286" s="248"/>
      <c r="V286" s="248"/>
    </row>
    <row r="287" spans="1:22">
      <c r="A287" s="253"/>
      <c r="B287" s="248"/>
      <c r="C287" s="248"/>
      <c r="D287" s="248"/>
      <c r="E287" s="248"/>
      <c r="F287" s="248"/>
      <c r="G287" s="248"/>
      <c r="H287" s="248"/>
      <c r="I287" s="248"/>
      <c r="J287" s="248"/>
      <c r="K287" s="248"/>
      <c r="L287" s="248"/>
      <c r="M287" s="248"/>
      <c r="N287" s="248"/>
      <c r="O287" s="248"/>
      <c r="P287" s="248"/>
      <c r="Q287" s="248"/>
      <c r="R287" s="248"/>
      <c r="S287" s="248"/>
      <c r="T287" s="248"/>
      <c r="U287" s="248"/>
      <c r="V287" s="248"/>
    </row>
    <row r="288" spans="1:22">
      <c r="A288" s="253"/>
      <c r="B288" s="248"/>
      <c r="C288" s="248"/>
      <c r="D288" s="248"/>
      <c r="E288" s="248"/>
      <c r="F288" s="248"/>
      <c r="G288" s="248"/>
      <c r="H288" s="248"/>
      <c r="I288" s="248"/>
      <c r="J288" s="248"/>
      <c r="K288" s="248"/>
      <c r="L288" s="248"/>
      <c r="M288" s="248"/>
      <c r="N288" s="248"/>
      <c r="O288" s="248"/>
      <c r="P288" s="248"/>
      <c r="Q288" s="248"/>
      <c r="R288" s="248"/>
      <c r="S288" s="248"/>
      <c r="T288" s="248"/>
      <c r="U288" s="248"/>
      <c r="V288" s="248"/>
    </row>
    <row r="289" spans="1:22">
      <c r="A289" s="253"/>
      <c r="B289" s="248"/>
      <c r="C289" s="248"/>
      <c r="D289" s="248"/>
      <c r="E289" s="248"/>
      <c r="F289" s="248"/>
      <c r="G289" s="248"/>
      <c r="H289" s="248"/>
      <c r="I289" s="248"/>
      <c r="J289" s="248"/>
      <c r="K289" s="248"/>
      <c r="L289" s="248"/>
      <c r="M289" s="248"/>
      <c r="N289" s="248"/>
      <c r="O289" s="248"/>
      <c r="P289" s="248"/>
      <c r="Q289" s="248"/>
      <c r="R289" s="248"/>
      <c r="S289" s="248"/>
      <c r="T289" s="248"/>
      <c r="U289" s="248"/>
      <c r="V289" s="248"/>
    </row>
    <row r="290" spans="1:22">
      <c r="A290" s="253"/>
      <c r="B290" s="248"/>
      <c r="C290" s="248"/>
      <c r="D290" s="248"/>
      <c r="E290" s="248"/>
      <c r="F290" s="248"/>
      <c r="G290" s="248"/>
      <c r="H290" s="248"/>
      <c r="I290" s="248"/>
      <c r="J290" s="248"/>
      <c r="K290" s="248"/>
      <c r="L290" s="248"/>
      <c r="M290" s="248"/>
      <c r="N290" s="248"/>
      <c r="O290" s="248"/>
      <c r="P290" s="248"/>
      <c r="Q290" s="248"/>
      <c r="R290" s="248"/>
      <c r="S290" s="248"/>
      <c r="T290" s="248"/>
      <c r="U290" s="248"/>
      <c r="V290" s="248"/>
    </row>
    <row r="291" spans="1:22">
      <c r="A291" s="253"/>
      <c r="B291" s="248"/>
      <c r="C291" s="248"/>
      <c r="D291" s="248"/>
      <c r="E291" s="248"/>
      <c r="F291" s="248"/>
      <c r="G291" s="248"/>
      <c r="H291" s="248"/>
      <c r="I291" s="248"/>
      <c r="J291" s="248"/>
      <c r="K291" s="248"/>
      <c r="L291" s="248"/>
      <c r="M291" s="248"/>
      <c r="N291" s="248"/>
      <c r="O291" s="248"/>
      <c r="P291" s="248"/>
      <c r="Q291" s="248"/>
      <c r="R291" s="248"/>
      <c r="S291" s="248"/>
      <c r="T291" s="248"/>
      <c r="U291" s="248"/>
      <c r="V291" s="248"/>
    </row>
    <row r="292" spans="1:22">
      <c r="A292" s="253"/>
      <c r="B292" s="248"/>
      <c r="C292" s="248"/>
      <c r="D292" s="248"/>
      <c r="E292" s="248"/>
      <c r="F292" s="248"/>
      <c r="G292" s="248"/>
      <c r="H292" s="248"/>
      <c r="I292" s="248"/>
      <c r="J292" s="248"/>
      <c r="K292" s="248"/>
      <c r="L292" s="248"/>
      <c r="M292" s="248"/>
      <c r="N292" s="248"/>
      <c r="O292" s="248"/>
      <c r="P292" s="248"/>
      <c r="Q292" s="248"/>
      <c r="R292" s="248"/>
      <c r="S292" s="248"/>
      <c r="T292" s="248"/>
      <c r="U292" s="248"/>
      <c r="V292" s="248"/>
    </row>
    <row r="293" spans="1:22">
      <c r="A293" s="253"/>
      <c r="B293" s="248"/>
      <c r="C293" s="248"/>
      <c r="D293" s="248"/>
      <c r="E293" s="248"/>
      <c r="F293" s="248"/>
      <c r="G293" s="248"/>
      <c r="H293" s="248"/>
      <c r="I293" s="248"/>
      <c r="J293" s="248"/>
      <c r="K293" s="248"/>
      <c r="L293" s="248"/>
      <c r="M293" s="248"/>
      <c r="N293" s="248"/>
      <c r="O293" s="248"/>
      <c r="P293" s="248"/>
      <c r="Q293" s="248"/>
      <c r="R293" s="248"/>
      <c r="S293" s="248"/>
      <c r="T293" s="248"/>
      <c r="U293" s="248"/>
      <c r="V293" s="248"/>
    </row>
    <row r="294" spans="1:22">
      <c r="A294" s="253"/>
      <c r="B294" s="248"/>
      <c r="C294" s="248"/>
      <c r="D294" s="248"/>
      <c r="E294" s="248"/>
      <c r="F294" s="248"/>
      <c r="G294" s="248"/>
      <c r="H294" s="248"/>
      <c r="I294" s="248"/>
      <c r="J294" s="248"/>
      <c r="K294" s="248"/>
      <c r="L294" s="248"/>
      <c r="M294" s="248"/>
      <c r="N294" s="248"/>
      <c r="O294" s="248"/>
      <c r="P294" s="248"/>
      <c r="Q294" s="248"/>
      <c r="R294" s="248"/>
      <c r="S294" s="248"/>
      <c r="T294" s="248"/>
      <c r="U294" s="248"/>
      <c r="V294" s="248"/>
    </row>
    <row r="295" spans="1:22">
      <c r="A295" s="253"/>
      <c r="B295" s="248"/>
      <c r="C295" s="248"/>
      <c r="D295" s="248"/>
      <c r="E295" s="248"/>
      <c r="F295" s="248"/>
      <c r="G295" s="248"/>
      <c r="H295" s="248"/>
      <c r="I295" s="248"/>
      <c r="J295" s="248"/>
      <c r="K295" s="248"/>
      <c r="L295" s="248"/>
      <c r="M295" s="248"/>
      <c r="N295" s="248"/>
      <c r="O295" s="248"/>
      <c r="P295" s="248"/>
      <c r="Q295" s="248"/>
      <c r="R295" s="248"/>
      <c r="S295" s="248"/>
      <c r="T295" s="248"/>
      <c r="U295" s="248"/>
      <c r="V295" s="248"/>
    </row>
    <row r="296" spans="1:22">
      <c r="A296" s="253"/>
      <c r="B296" s="248"/>
      <c r="C296" s="248"/>
      <c r="D296" s="248"/>
      <c r="E296" s="248"/>
      <c r="F296" s="248"/>
      <c r="G296" s="248"/>
      <c r="H296" s="248"/>
      <c r="I296" s="248"/>
      <c r="J296" s="248"/>
      <c r="K296" s="248"/>
      <c r="L296" s="248"/>
      <c r="M296" s="248"/>
      <c r="N296" s="248"/>
      <c r="O296" s="248"/>
      <c r="P296" s="248"/>
      <c r="Q296" s="248"/>
      <c r="R296" s="248"/>
      <c r="S296" s="248"/>
      <c r="T296" s="248"/>
      <c r="U296" s="248"/>
      <c r="V296" s="248"/>
    </row>
    <row r="297" spans="1:22">
      <c r="A297" s="253"/>
      <c r="B297" s="248"/>
      <c r="C297" s="248"/>
      <c r="D297" s="248"/>
      <c r="E297" s="248"/>
      <c r="F297" s="248"/>
      <c r="G297" s="248"/>
      <c r="H297" s="248"/>
      <c r="I297" s="248"/>
      <c r="J297" s="248"/>
      <c r="K297" s="248"/>
      <c r="L297" s="248"/>
      <c r="M297" s="248"/>
      <c r="N297" s="248"/>
      <c r="O297" s="248"/>
      <c r="P297" s="248"/>
      <c r="Q297" s="248"/>
      <c r="R297" s="248"/>
      <c r="S297" s="248"/>
      <c r="T297" s="248"/>
      <c r="U297" s="248"/>
      <c r="V297" s="248"/>
    </row>
    <row r="298" spans="1:22">
      <c r="A298" s="253"/>
      <c r="B298" s="248"/>
      <c r="C298" s="248"/>
      <c r="D298" s="248"/>
      <c r="E298" s="248"/>
      <c r="F298" s="248"/>
      <c r="G298" s="248"/>
      <c r="H298" s="248"/>
      <c r="I298" s="248"/>
      <c r="J298" s="248"/>
      <c r="K298" s="248"/>
      <c r="L298" s="248"/>
      <c r="M298" s="248"/>
      <c r="N298" s="248"/>
      <c r="O298" s="248"/>
      <c r="P298" s="248"/>
      <c r="Q298" s="248"/>
      <c r="R298" s="248"/>
      <c r="S298" s="248"/>
      <c r="T298" s="248"/>
      <c r="U298" s="248"/>
      <c r="V298" s="248"/>
    </row>
    <row r="299" spans="1:22">
      <c r="A299" s="253"/>
      <c r="B299" s="248"/>
      <c r="C299" s="248"/>
      <c r="D299" s="248"/>
      <c r="E299" s="248"/>
      <c r="F299" s="248"/>
      <c r="G299" s="248"/>
      <c r="H299" s="248"/>
      <c r="I299" s="248"/>
      <c r="J299" s="248"/>
      <c r="K299" s="248"/>
      <c r="L299" s="248"/>
      <c r="M299" s="248"/>
      <c r="N299" s="248"/>
      <c r="O299" s="248"/>
      <c r="P299" s="248"/>
      <c r="Q299" s="248"/>
      <c r="R299" s="248"/>
      <c r="S299" s="248"/>
      <c r="T299" s="248"/>
      <c r="U299" s="248"/>
      <c r="V299" s="248"/>
    </row>
    <row r="300" spans="1:22">
      <c r="A300" s="253"/>
      <c r="B300" s="248"/>
      <c r="C300" s="248"/>
      <c r="D300" s="248"/>
      <c r="E300" s="248"/>
      <c r="F300" s="248"/>
      <c r="G300" s="248"/>
      <c r="H300" s="248"/>
      <c r="I300" s="248"/>
      <c r="J300" s="248"/>
      <c r="K300" s="248"/>
      <c r="L300" s="248"/>
      <c r="M300" s="248"/>
      <c r="N300" s="248"/>
      <c r="O300" s="248"/>
      <c r="P300" s="248"/>
      <c r="Q300" s="248"/>
      <c r="R300" s="248"/>
      <c r="S300" s="248"/>
      <c r="T300" s="248"/>
      <c r="U300" s="248"/>
      <c r="V300" s="248"/>
    </row>
    <row r="301" spans="1:22">
      <c r="A301" s="253"/>
      <c r="B301" s="248"/>
      <c r="C301" s="248"/>
      <c r="D301" s="248"/>
      <c r="E301" s="248"/>
      <c r="F301" s="248"/>
      <c r="G301" s="248"/>
      <c r="H301" s="248"/>
      <c r="I301" s="248"/>
      <c r="J301" s="248"/>
      <c r="K301" s="248"/>
      <c r="L301" s="248"/>
      <c r="M301" s="248"/>
      <c r="N301" s="248"/>
      <c r="O301" s="248"/>
      <c r="P301" s="248"/>
      <c r="Q301" s="248"/>
      <c r="R301" s="248"/>
      <c r="S301" s="248"/>
      <c r="T301" s="248"/>
      <c r="U301" s="248"/>
      <c r="V301" s="248"/>
    </row>
    <row r="302" spans="1:22">
      <c r="A302" s="253"/>
      <c r="B302" s="248"/>
      <c r="C302" s="248"/>
      <c r="D302" s="248"/>
      <c r="E302" s="248"/>
      <c r="F302" s="248"/>
      <c r="G302" s="248"/>
      <c r="H302" s="248"/>
      <c r="I302" s="248"/>
      <c r="J302" s="248"/>
      <c r="K302" s="248"/>
      <c r="L302" s="248"/>
      <c r="M302" s="248"/>
      <c r="N302" s="248"/>
      <c r="O302" s="248"/>
      <c r="P302" s="248"/>
      <c r="Q302" s="248"/>
      <c r="R302" s="248"/>
      <c r="S302" s="248"/>
      <c r="T302" s="248"/>
      <c r="U302" s="248"/>
      <c r="V302" s="248"/>
    </row>
    <row r="303" spans="1:22">
      <c r="A303" s="253"/>
      <c r="B303" s="248"/>
      <c r="C303" s="248"/>
      <c r="D303" s="248"/>
      <c r="E303" s="248"/>
      <c r="F303" s="248"/>
      <c r="G303" s="248"/>
      <c r="H303" s="248"/>
      <c r="I303" s="248"/>
      <c r="J303" s="248"/>
      <c r="K303" s="248"/>
      <c r="L303" s="248"/>
      <c r="M303" s="248"/>
      <c r="N303" s="248"/>
      <c r="O303" s="248"/>
      <c r="P303" s="248"/>
      <c r="Q303" s="248"/>
      <c r="R303" s="248"/>
      <c r="S303" s="248"/>
      <c r="T303" s="248"/>
      <c r="U303" s="248"/>
      <c r="V303" s="248"/>
    </row>
    <row r="304" spans="1:22">
      <c r="A304" s="253"/>
      <c r="B304" s="248"/>
      <c r="C304" s="248"/>
      <c r="D304" s="248"/>
      <c r="E304" s="248"/>
      <c r="F304" s="248"/>
      <c r="G304" s="248"/>
      <c r="H304" s="248"/>
      <c r="I304" s="248"/>
      <c r="J304" s="248"/>
      <c r="K304" s="248"/>
      <c r="L304" s="248"/>
      <c r="M304" s="248"/>
      <c r="N304" s="248"/>
      <c r="O304" s="248"/>
      <c r="P304" s="248"/>
      <c r="Q304" s="248"/>
      <c r="R304" s="248"/>
      <c r="S304" s="248"/>
      <c r="T304" s="248"/>
      <c r="U304" s="248"/>
      <c r="V304" s="248"/>
    </row>
    <row r="305" spans="1:22">
      <c r="A305" s="253"/>
      <c r="B305" s="248"/>
      <c r="C305" s="248"/>
      <c r="D305" s="248"/>
      <c r="E305" s="248"/>
      <c r="F305" s="248"/>
      <c r="G305" s="248"/>
      <c r="H305" s="248"/>
      <c r="I305" s="248"/>
      <c r="J305" s="248"/>
      <c r="K305" s="248"/>
      <c r="L305" s="248"/>
      <c r="M305" s="248"/>
      <c r="N305" s="248"/>
      <c r="O305" s="248"/>
      <c r="P305" s="248"/>
      <c r="Q305" s="248"/>
      <c r="R305" s="248"/>
      <c r="S305" s="248"/>
      <c r="T305" s="248"/>
      <c r="U305" s="248"/>
      <c r="V305" s="248"/>
    </row>
    <row r="306" spans="1:22">
      <c r="A306" s="253"/>
      <c r="B306" s="248"/>
      <c r="C306" s="248"/>
      <c r="D306" s="248"/>
      <c r="E306" s="248"/>
      <c r="F306" s="248"/>
      <c r="G306" s="248"/>
      <c r="H306" s="248"/>
      <c r="I306" s="248"/>
      <c r="J306" s="248"/>
      <c r="K306" s="248"/>
      <c r="L306" s="248"/>
      <c r="M306" s="248"/>
      <c r="N306" s="248"/>
      <c r="O306" s="248"/>
      <c r="P306" s="248"/>
      <c r="Q306" s="248"/>
      <c r="R306" s="248"/>
      <c r="S306" s="248"/>
      <c r="T306" s="248"/>
      <c r="U306" s="248"/>
      <c r="V306" s="248"/>
    </row>
    <row r="307" spans="1:22">
      <c r="A307" s="253"/>
      <c r="B307" s="248"/>
      <c r="C307" s="248"/>
      <c r="D307" s="248"/>
      <c r="E307" s="248"/>
      <c r="F307" s="248"/>
      <c r="G307" s="248"/>
      <c r="H307" s="248"/>
      <c r="I307" s="248"/>
      <c r="J307" s="248"/>
      <c r="K307" s="248"/>
      <c r="L307" s="248"/>
      <c r="M307" s="248"/>
      <c r="N307" s="248"/>
      <c r="O307" s="248"/>
      <c r="P307" s="248"/>
      <c r="Q307" s="248"/>
      <c r="R307" s="248"/>
      <c r="S307" s="248"/>
      <c r="T307" s="248"/>
      <c r="U307" s="248"/>
      <c r="V307" s="248"/>
    </row>
    <row r="308" spans="1:22">
      <c r="A308" s="253"/>
      <c r="B308" s="248"/>
      <c r="C308" s="248"/>
      <c r="D308" s="248"/>
      <c r="E308" s="248"/>
      <c r="F308" s="248"/>
      <c r="G308" s="248"/>
      <c r="H308" s="248"/>
      <c r="I308" s="248"/>
      <c r="J308" s="248"/>
      <c r="K308" s="248"/>
      <c r="L308" s="248"/>
      <c r="M308" s="248"/>
      <c r="N308" s="248"/>
      <c r="O308" s="248"/>
      <c r="P308" s="248"/>
      <c r="Q308" s="248"/>
      <c r="R308" s="248"/>
      <c r="S308" s="248"/>
      <c r="T308" s="248"/>
      <c r="U308" s="248"/>
      <c r="V308" s="248"/>
    </row>
    <row r="309" spans="1:22">
      <c r="A309" s="253"/>
      <c r="B309" s="248"/>
      <c r="C309" s="248"/>
      <c r="D309" s="248"/>
      <c r="E309" s="248"/>
      <c r="F309" s="248"/>
      <c r="G309" s="248"/>
      <c r="H309" s="248"/>
      <c r="I309" s="248"/>
      <c r="J309" s="248"/>
      <c r="K309" s="248"/>
      <c r="L309" s="248"/>
      <c r="M309" s="248"/>
      <c r="N309" s="248"/>
      <c r="O309" s="248"/>
      <c r="P309" s="248"/>
      <c r="Q309" s="248"/>
      <c r="R309" s="248"/>
      <c r="S309" s="248"/>
      <c r="T309" s="248"/>
      <c r="U309" s="248"/>
      <c r="V309" s="248"/>
    </row>
    <row r="310" spans="1:22">
      <c r="A310" s="253"/>
      <c r="B310" s="248"/>
      <c r="C310" s="248"/>
      <c r="D310" s="248"/>
      <c r="E310" s="248"/>
      <c r="F310" s="248"/>
      <c r="G310" s="248"/>
      <c r="H310" s="248"/>
      <c r="I310" s="248"/>
      <c r="J310" s="248"/>
      <c r="K310" s="248"/>
      <c r="L310" s="248"/>
      <c r="M310" s="248"/>
      <c r="N310" s="248"/>
      <c r="O310" s="248"/>
      <c r="P310" s="248"/>
      <c r="Q310" s="248"/>
      <c r="R310" s="248"/>
      <c r="S310" s="248"/>
      <c r="T310" s="248"/>
      <c r="U310" s="248"/>
      <c r="V310" s="248"/>
    </row>
    <row r="311" spans="1:22">
      <c r="A311" s="253"/>
      <c r="B311" s="248"/>
      <c r="C311" s="248"/>
      <c r="D311" s="248"/>
      <c r="E311" s="248"/>
      <c r="F311" s="248"/>
      <c r="G311" s="248"/>
      <c r="H311" s="248"/>
      <c r="I311" s="248"/>
      <c r="J311" s="248"/>
      <c r="K311" s="248"/>
      <c r="L311" s="248"/>
      <c r="M311" s="248"/>
      <c r="N311" s="248"/>
      <c r="O311" s="248"/>
      <c r="P311" s="248"/>
      <c r="Q311" s="248"/>
      <c r="R311" s="248"/>
      <c r="S311" s="248"/>
      <c r="T311" s="248"/>
      <c r="U311" s="248"/>
      <c r="V311" s="248"/>
    </row>
    <row r="312" spans="1:22">
      <c r="A312" s="253"/>
      <c r="B312" s="248"/>
      <c r="C312" s="248"/>
      <c r="D312" s="248"/>
      <c r="E312" s="248"/>
      <c r="F312" s="248"/>
      <c r="G312" s="248"/>
      <c r="H312" s="248"/>
      <c r="I312" s="248"/>
      <c r="J312" s="248"/>
      <c r="K312" s="248"/>
      <c r="L312" s="248"/>
      <c r="M312" s="248"/>
      <c r="N312" s="248"/>
      <c r="O312" s="248"/>
      <c r="P312" s="248"/>
      <c r="Q312" s="248"/>
      <c r="R312" s="248"/>
      <c r="S312" s="248"/>
      <c r="T312" s="248"/>
      <c r="U312" s="248"/>
      <c r="V312" s="248"/>
    </row>
    <row r="313" spans="1:22">
      <c r="A313" s="253"/>
      <c r="B313" s="248"/>
      <c r="C313" s="248"/>
      <c r="D313" s="248"/>
      <c r="E313" s="248"/>
      <c r="F313" s="248"/>
      <c r="G313" s="248"/>
      <c r="H313" s="248"/>
      <c r="I313" s="248"/>
      <c r="J313" s="248"/>
      <c r="K313" s="248"/>
      <c r="L313" s="248"/>
      <c r="M313" s="248"/>
      <c r="N313" s="248"/>
      <c r="O313" s="248"/>
      <c r="P313" s="248"/>
      <c r="Q313" s="248"/>
      <c r="R313" s="248"/>
      <c r="S313" s="248"/>
      <c r="T313" s="248"/>
      <c r="U313" s="248"/>
      <c r="V313" s="248"/>
    </row>
    <row r="314" spans="1:22">
      <c r="A314" s="253"/>
      <c r="B314" s="248"/>
      <c r="C314" s="248"/>
      <c r="D314" s="248"/>
      <c r="E314" s="248"/>
      <c r="F314" s="248"/>
      <c r="G314" s="248"/>
      <c r="H314" s="248"/>
      <c r="I314" s="248"/>
      <c r="J314" s="248"/>
      <c r="K314" s="248"/>
      <c r="L314" s="248"/>
      <c r="M314" s="248"/>
      <c r="N314" s="248"/>
      <c r="O314" s="248"/>
      <c r="P314" s="248"/>
      <c r="Q314" s="248"/>
      <c r="R314" s="248"/>
      <c r="S314" s="248"/>
      <c r="T314" s="248"/>
      <c r="U314" s="248"/>
      <c r="V314" s="248"/>
    </row>
    <row r="315" spans="1:22">
      <c r="A315" s="253"/>
      <c r="B315" s="248"/>
      <c r="C315" s="248"/>
      <c r="D315" s="248"/>
      <c r="E315" s="248"/>
      <c r="F315" s="248"/>
      <c r="G315" s="248"/>
      <c r="H315" s="248"/>
      <c r="I315" s="248"/>
      <c r="J315" s="248"/>
      <c r="K315" s="248"/>
      <c r="L315" s="248"/>
      <c r="M315" s="248"/>
      <c r="N315" s="248"/>
      <c r="O315" s="248"/>
      <c r="P315" s="248"/>
      <c r="Q315" s="248"/>
      <c r="R315" s="248"/>
      <c r="S315" s="248"/>
      <c r="T315" s="248"/>
      <c r="U315" s="248"/>
      <c r="V315" s="248"/>
    </row>
    <row r="316" spans="1:22">
      <c r="A316" s="253"/>
      <c r="B316" s="248"/>
      <c r="C316" s="248"/>
      <c r="D316" s="248"/>
      <c r="E316" s="248"/>
      <c r="F316" s="248"/>
      <c r="G316" s="248"/>
      <c r="H316" s="248"/>
      <c r="I316" s="248"/>
      <c r="J316" s="248"/>
      <c r="K316" s="248"/>
      <c r="L316" s="248"/>
      <c r="M316" s="248"/>
      <c r="N316" s="248"/>
      <c r="O316" s="248"/>
      <c r="P316" s="248"/>
      <c r="Q316" s="248"/>
      <c r="R316" s="248"/>
      <c r="S316" s="248"/>
      <c r="T316" s="248"/>
      <c r="U316" s="248"/>
      <c r="V316" s="248"/>
    </row>
    <row r="317" spans="1:22">
      <c r="A317" s="253"/>
      <c r="B317" s="248"/>
      <c r="C317" s="248"/>
      <c r="D317" s="248"/>
      <c r="E317" s="248"/>
      <c r="F317" s="248"/>
      <c r="G317" s="248"/>
      <c r="H317" s="248"/>
      <c r="I317" s="248"/>
      <c r="J317" s="248"/>
      <c r="K317" s="248"/>
      <c r="L317" s="248"/>
      <c r="M317" s="248"/>
      <c r="N317" s="248"/>
      <c r="O317" s="248"/>
      <c r="P317" s="248"/>
      <c r="Q317" s="248"/>
      <c r="R317" s="248"/>
      <c r="S317" s="248"/>
      <c r="T317" s="248"/>
      <c r="U317" s="248"/>
      <c r="V317" s="248"/>
    </row>
    <row r="318" spans="1:22">
      <c r="A318" s="253"/>
      <c r="B318" s="248"/>
      <c r="C318" s="248"/>
      <c r="D318" s="248"/>
      <c r="E318" s="248"/>
      <c r="F318" s="248"/>
      <c r="G318" s="248"/>
      <c r="H318" s="248"/>
      <c r="I318" s="248"/>
      <c r="J318" s="248"/>
      <c r="K318" s="248"/>
      <c r="L318" s="248"/>
      <c r="M318" s="248"/>
      <c r="N318" s="248"/>
      <c r="O318" s="248"/>
      <c r="P318" s="248"/>
      <c r="Q318" s="248"/>
      <c r="R318" s="248"/>
      <c r="S318" s="248"/>
      <c r="T318" s="248"/>
      <c r="U318" s="248"/>
      <c r="V318" s="248"/>
    </row>
    <row r="319" spans="1:22">
      <c r="A319" s="253"/>
      <c r="B319" s="248"/>
      <c r="C319" s="248"/>
      <c r="D319" s="248"/>
      <c r="E319" s="248"/>
      <c r="F319" s="248"/>
      <c r="G319" s="248"/>
      <c r="H319" s="248"/>
      <c r="I319" s="248"/>
      <c r="J319" s="248"/>
      <c r="K319" s="248"/>
      <c r="L319" s="248"/>
      <c r="M319" s="248"/>
      <c r="N319" s="248"/>
      <c r="O319" s="248"/>
      <c r="P319" s="248"/>
      <c r="Q319" s="248"/>
      <c r="R319" s="248"/>
      <c r="S319" s="248"/>
      <c r="T319" s="248"/>
      <c r="U319" s="248"/>
      <c r="V319" s="248"/>
    </row>
    <row r="320" spans="1:22">
      <c r="A320" s="253"/>
      <c r="B320" s="248"/>
      <c r="C320" s="248"/>
      <c r="D320" s="248"/>
      <c r="E320" s="248"/>
      <c r="F320" s="248"/>
      <c r="G320" s="248"/>
      <c r="H320" s="248"/>
      <c r="I320" s="248"/>
      <c r="J320" s="248"/>
      <c r="K320" s="248"/>
      <c r="L320" s="248"/>
      <c r="M320" s="248"/>
      <c r="N320" s="248"/>
      <c r="O320" s="248"/>
      <c r="P320" s="248"/>
      <c r="Q320" s="248"/>
      <c r="R320" s="248"/>
      <c r="S320" s="248"/>
      <c r="T320" s="248"/>
      <c r="U320" s="248"/>
      <c r="V320" s="248"/>
    </row>
    <row r="321" spans="1:22">
      <c r="A321" s="253"/>
      <c r="B321" s="248"/>
      <c r="C321" s="248"/>
      <c r="D321" s="248"/>
      <c r="E321" s="248"/>
      <c r="F321" s="248"/>
      <c r="G321" s="248"/>
      <c r="H321" s="248"/>
      <c r="I321" s="248"/>
      <c r="J321" s="248"/>
      <c r="K321" s="248"/>
      <c r="L321" s="248"/>
      <c r="M321" s="248"/>
      <c r="N321" s="248"/>
      <c r="O321" s="248"/>
      <c r="P321" s="248"/>
      <c r="Q321" s="248"/>
      <c r="R321" s="248"/>
      <c r="S321" s="248"/>
      <c r="T321" s="248"/>
      <c r="U321" s="248"/>
      <c r="V321" s="248"/>
    </row>
    <row r="322" spans="1:22">
      <c r="A322" s="253"/>
      <c r="B322" s="248"/>
      <c r="C322" s="248"/>
      <c r="D322" s="248"/>
      <c r="E322" s="248"/>
      <c r="F322" s="248"/>
      <c r="G322" s="248"/>
      <c r="H322" s="248"/>
      <c r="I322" s="248"/>
      <c r="J322" s="248"/>
      <c r="K322" s="248"/>
      <c r="L322" s="248"/>
      <c r="M322" s="248"/>
      <c r="N322" s="248"/>
      <c r="O322" s="248"/>
      <c r="P322" s="248"/>
      <c r="Q322" s="248"/>
      <c r="R322" s="248"/>
      <c r="S322" s="248"/>
      <c r="T322" s="248"/>
      <c r="U322" s="248"/>
      <c r="V322" s="248"/>
    </row>
    <row r="323" spans="1:22">
      <c r="A323" s="253"/>
      <c r="B323" s="248"/>
      <c r="C323" s="248"/>
      <c r="D323" s="248"/>
      <c r="E323" s="248"/>
      <c r="F323" s="248"/>
      <c r="G323" s="248"/>
      <c r="H323" s="248"/>
      <c r="I323" s="248"/>
      <c r="J323" s="248"/>
      <c r="K323" s="248"/>
      <c r="L323" s="248"/>
      <c r="M323" s="248"/>
      <c r="N323" s="248"/>
      <c r="O323" s="248"/>
      <c r="P323" s="248"/>
      <c r="Q323" s="248"/>
      <c r="R323" s="248"/>
      <c r="S323" s="248"/>
      <c r="T323" s="248"/>
      <c r="U323" s="248"/>
      <c r="V323" s="248"/>
    </row>
    <row r="324" spans="1:22">
      <c r="A324" s="253"/>
      <c r="B324" s="248"/>
      <c r="C324" s="248"/>
      <c r="D324" s="248"/>
      <c r="E324" s="248"/>
      <c r="F324" s="248"/>
      <c r="G324" s="248"/>
      <c r="H324" s="248"/>
      <c r="I324" s="248"/>
      <c r="J324" s="248"/>
      <c r="K324" s="248"/>
      <c r="L324" s="248"/>
      <c r="M324" s="248"/>
      <c r="N324" s="248"/>
      <c r="O324" s="248"/>
      <c r="P324" s="248"/>
      <c r="Q324" s="248"/>
      <c r="R324" s="248"/>
      <c r="S324" s="248"/>
      <c r="T324" s="248"/>
      <c r="U324" s="248"/>
      <c r="V324" s="248"/>
    </row>
    <row r="325" spans="1:22">
      <c r="A325" s="253"/>
      <c r="B325" s="248"/>
      <c r="C325" s="248"/>
      <c r="D325" s="248"/>
      <c r="E325" s="248"/>
      <c r="F325" s="248"/>
      <c r="G325" s="248"/>
      <c r="H325" s="248"/>
      <c r="I325" s="248"/>
      <c r="J325" s="248"/>
      <c r="K325" s="248"/>
      <c r="L325" s="248"/>
      <c r="M325" s="248"/>
      <c r="N325" s="248"/>
      <c r="O325" s="248"/>
      <c r="P325" s="248"/>
      <c r="Q325" s="248"/>
      <c r="R325" s="248"/>
      <c r="S325" s="248"/>
      <c r="T325" s="248"/>
      <c r="U325" s="248"/>
      <c r="V325" s="248"/>
    </row>
    <row r="326" spans="1:22">
      <c r="A326" s="253"/>
      <c r="B326" s="248"/>
      <c r="C326" s="248"/>
      <c r="D326" s="248"/>
      <c r="E326" s="248"/>
      <c r="F326" s="248"/>
      <c r="G326" s="248"/>
      <c r="H326" s="248"/>
      <c r="I326" s="248"/>
      <c r="J326" s="248"/>
      <c r="K326" s="248"/>
      <c r="L326" s="248"/>
      <c r="M326" s="248"/>
      <c r="N326" s="248"/>
      <c r="O326" s="248"/>
      <c r="P326" s="248"/>
      <c r="Q326" s="248"/>
      <c r="R326" s="248"/>
      <c r="S326" s="248"/>
      <c r="T326" s="248"/>
      <c r="U326" s="248"/>
      <c r="V326" s="248"/>
    </row>
    <row r="327" spans="1:22">
      <c r="A327" s="253"/>
      <c r="B327" s="248"/>
      <c r="C327" s="248"/>
      <c r="D327" s="248"/>
      <c r="E327" s="248"/>
      <c r="F327" s="248"/>
      <c r="G327" s="248"/>
      <c r="H327" s="248"/>
      <c r="I327" s="248"/>
      <c r="J327" s="248"/>
      <c r="K327" s="248"/>
      <c r="L327" s="248"/>
      <c r="M327" s="248"/>
      <c r="N327" s="248"/>
      <c r="O327" s="248"/>
      <c r="P327" s="248"/>
      <c r="Q327" s="248"/>
      <c r="R327" s="248"/>
      <c r="S327" s="248"/>
      <c r="T327" s="248"/>
      <c r="U327" s="248"/>
      <c r="V327" s="248"/>
    </row>
    <row r="328" spans="1:22">
      <c r="A328" s="253"/>
      <c r="B328" s="248"/>
      <c r="C328" s="248"/>
      <c r="D328" s="248"/>
      <c r="E328" s="248"/>
      <c r="F328" s="248"/>
      <c r="G328" s="248"/>
      <c r="H328" s="248"/>
      <c r="I328" s="248"/>
      <c r="J328" s="248"/>
      <c r="K328" s="248"/>
      <c r="L328" s="248"/>
      <c r="M328" s="248"/>
      <c r="N328" s="248"/>
      <c r="O328" s="248"/>
      <c r="P328" s="248"/>
      <c r="Q328" s="248"/>
      <c r="R328" s="248"/>
      <c r="S328" s="248"/>
      <c r="T328" s="248"/>
      <c r="U328" s="248"/>
      <c r="V328" s="248"/>
    </row>
    <row r="329" spans="1:22">
      <c r="A329" s="253"/>
      <c r="B329" s="248"/>
      <c r="C329" s="248"/>
      <c r="D329" s="248"/>
      <c r="E329" s="248"/>
      <c r="F329" s="248"/>
      <c r="G329" s="248"/>
      <c r="H329" s="248"/>
      <c r="I329" s="248"/>
      <c r="J329" s="248"/>
      <c r="K329" s="248"/>
      <c r="L329" s="248"/>
      <c r="M329" s="248"/>
      <c r="N329" s="248"/>
      <c r="O329" s="248"/>
      <c r="P329" s="248"/>
      <c r="Q329" s="248"/>
      <c r="R329" s="248"/>
      <c r="S329" s="248"/>
      <c r="T329" s="248"/>
      <c r="U329" s="248"/>
      <c r="V329" s="248"/>
    </row>
    <row r="330" spans="1:22">
      <c r="A330" s="253"/>
      <c r="B330" s="248"/>
      <c r="C330" s="248"/>
      <c r="D330" s="248"/>
      <c r="E330" s="248"/>
      <c r="F330" s="248"/>
      <c r="G330" s="248"/>
      <c r="H330" s="248"/>
      <c r="I330" s="248"/>
      <c r="J330" s="248"/>
      <c r="K330" s="248"/>
      <c r="L330" s="248"/>
      <c r="M330" s="248"/>
      <c r="N330" s="248"/>
      <c r="O330" s="248"/>
      <c r="P330" s="248"/>
      <c r="Q330" s="248"/>
      <c r="R330" s="248"/>
      <c r="S330" s="248"/>
      <c r="T330" s="248"/>
      <c r="U330" s="248"/>
      <c r="V330" s="248"/>
    </row>
    <row r="331" spans="1:22">
      <c r="A331" s="253"/>
      <c r="B331" s="248"/>
      <c r="C331" s="248"/>
      <c r="D331" s="248"/>
      <c r="E331" s="248"/>
      <c r="F331" s="248"/>
      <c r="G331" s="248"/>
      <c r="H331" s="248"/>
      <c r="I331" s="248"/>
      <c r="J331" s="248"/>
      <c r="K331" s="248"/>
      <c r="L331" s="248"/>
      <c r="M331" s="248"/>
      <c r="N331" s="248"/>
      <c r="O331" s="248"/>
      <c r="P331" s="248"/>
      <c r="Q331" s="248"/>
      <c r="R331" s="248"/>
      <c r="S331" s="248"/>
      <c r="T331" s="248"/>
      <c r="U331" s="248"/>
      <c r="V331" s="248"/>
    </row>
    <row r="332" spans="1:22">
      <c r="A332" s="253"/>
      <c r="B332" s="248"/>
      <c r="C332" s="248"/>
      <c r="D332" s="248"/>
      <c r="E332" s="248"/>
      <c r="F332" s="248"/>
      <c r="G332" s="248"/>
      <c r="H332" s="248"/>
      <c r="I332" s="248"/>
      <c r="J332" s="248"/>
      <c r="K332" s="248"/>
      <c r="L332" s="248"/>
      <c r="M332" s="248"/>
      <c r="N332" s="248"/>
      <c r="O332" s="248"/>
      <c r="P332" s="248"/>
      <c r="Q332" s="248"/>
      <c r="R332" s="248"/>
      <c r="S332" s="248"/>
      <c r="T332" s="248"/>
      <c r="U332" s="248"/>
      <c r="V332" s="248"/>
    </row>
    <row r="333" spans="1:22">
      <c r="A333" s="253"/>
      <c r="B333" s="248"/>
      <c r="C333" s="248"/>
      <c r="D333" s="248"/>
      <c r="E333" s="248"/>
      <c r="F333" s="248"/>
      <c r="G333" s="248"/>
      <c r="H333" s="248"/>
      <c r="I333" s="248"/>
      <c r="J333" s="248"/>
      <c r="K333" s="248"/>
      <c r="L333" s="248"/>
      <c r="M333" s="248"/>
      <c r="N333" s="248"/>
      <c r="O333" s="248"/>
      <c r="P333" s="248"/>
      <c r="Q333" s="248"/>
      <c r="R333" s="248"/>
      <c r="S333" s="248"/>
      <c r="T333" s="248"/>
      <c r="U333" s="248"/>
      <c r="V333" s="248"/>
    </row>
    <row r="334" spans="1:22">
      <c r="A334" s="253"/>
      <c r="B334" s="248"/>
      <c r="C334" s="248"/>
      <c r="D334" s="248"/>
      <c r="E334" s="248"/>
      <c r="F334" s="248"/>
      <c r="G334" s="248"/>
      <c r="H334" s="248"/>
      <c r="I334" s="248"/>
      <c r="J334" s="248"/>
      <c r="K334" s="248"/>
      <c r="L334" s="248"/>
      <c r="M334" s="248"/>
      <c r="N334" s="248"/>
      <c r="O334" s="248"/>
      <c r="P334" s="248"/>
      <c r="Q334" s="248"/>
      <c r="R334" s="248"/>
      <c r="S334" s="248"/>
      <c r="T334" s="248"/>
      <c r="U334" s="248"/>
      <c r="V334" s="248"/>
    </row>
    <row r="335" spans="1:22">
      <c r="A335" s="253"/>
      <c r="B335" s="248"/>
      <c r="C335" s="248"/>
      <c r="D335" s="248"/>
      <c r="E335" s="248"/>
      <c r="F335" s="248"/>
      <c r="G335" s="248"/>
      <c r="H335" s="248"/>
      <c r="I335" s="248"/>
      <c r="J335" s="248"/>
      <c r="K335" s="248"/>
      <c r="L335" s="248"/>
      <c r="M335" s="248"/>
      <c r="N335" s="248"/>
      <c r="O335" s="248"/>
      <c r="P335" s="248"/>
      <c r="Q335" s="248"/>
      <c r="R335" s="248"/>
      <c r="S335" s="248"/>
      <c r="T335" s="248"/>
      <c r="U335" s="248"/>
      <c r="V335" s="248"/>
    </row>
    <row r="336" spans="1:22">
      <c r="A336" s="253"/>
      <c r="B336" s="248"/>
      <c r="C336" s="248"/>
      <c r="D336" s="248"/>
      <c r="E336" s="248"/>
      <c r="F336" s="248"/>
      <c r="G336" s="248"/>
      <c r="H336" s="248"/>
      <c r="I336" s="248"/>
      <c r="J336" s="248"/>
      <c r="K336" s="248"/>
      <c r="L336" s="248"/>
      <c r="M336" s="248"/>
      <c r="N336" s="248"/>
      <c r="O336" s="248"/>
      <c r="P336" s="248"/>
      <c r="Q336" s="248"/>
      <c r="R336" s="248"/>
      <c r="S336" s="248"/>
      <c r="T336" s="248"/>
      <c r="U336" s="248"/>
      <c r="V336" s="248"/>
    </row>
    <row r="337" spans="1:22">
      <c r="A337" s="253"/>
      <c r="B337" s="248"/>
      <c r="C337" s="248"/>
      <c r="D337" s="248"/>
      <c r="E337" s="248"/>
      <c r="F337" s="248"/>
      <c r="G337" s="248"/>
      <c r="H337" s="248"/>
      <c r="I337" s="248"/>
      <c r="J337" s="248"/>
      <c r="K337" s="248"/>
      <c r="L337" s="248"/>
      <c r="M337" s="248"/>
      <c r="N337" s="248"/>
      <c r="O337" s="248"/>
      <c r="P337" s="248"/>
      <c r="Q337" s="248"/>
      <c r="R337" s="248"/>
      <c r="S337" s="248"/>
      <c r="T337" s="248"/>
      <c r="U337" s="248"/>
      <c r="V337" s="248"/>
    </row>
    <row r="338" spans="1:22">
      <c r="A338" s="253"/>
      <c r="B338" s="248"/>
      <c r="C338" s="248"/>
      <c r="D338" s="248"/>
      <c r="E338" s="248"/>
      <c r="F338" s="248"/>
      <c r="G338" s="248"/>
      <c r="H338" s="248"/>
      <c r="I338" s="248"/>
      <c r="J338" s="248"/>
      <c r="K338" s="248"/>
      <c r="L338" s="248"/>
      <c r="M338" s="248"/>
      <c r="N338" s="248"/>
      <c r="O338" s="248"/>
      <c r="P338" s="248"/>
      <c r="Q338" s="248"/>
      <c r="R338" s="248"/>
      <c r="S338" s="248"/>
      <c r="T338" s="248"/>
      <c r="U338" s="248"/>
      <c r="V338" s="248"/>
    </row>
    <row r="339" spans="1:22">
      <c r="A339" s="253"/>
      <c r="B339" s="248"/>
      <c r="C339" s="248"/>
      <c r="D339" s="248"/>
      <c r="E339" s="248"/>
      <c r="F339" s="248"/>
      <c r="G339" s="248"/>
      <c r="H339" s="248"/>
      <c r="I339" s="248"/>
      <c r="J339" s="248"/>
      <c r="K339" s="248"/>
      <c r="L339" s="248"/>
      <c r="M339" s="248"/>
      <c r="N339" s="248"/>
      <c r="O339" s="248"/>
      <c r="P339" s="248"/>
      <c r="Q339" s="248"/>
      <c r="R339" s="248"/>
      <c r="S339" s="248"/>
      <c r="T339" s="248"/>
      <c r="U339" s="248"/>
      <c r="V339" s="248"/>
    </row>
    <row r="340" spans="1:22">
      <c r="A340" s="253"/>
      <c r="B340" s="248"/>
      <c r="C340" s="248"/>
      <c r="D340" s="248"/>
      <c r="E340" s="248"/>
      <c r="F340" s="248"/>
      <c r="G340" s="248"/>
      <c r="H340" s="248"/>
      <c r="I340" s="248"/>
      <c r="J340" s="248"/>
      <c r="K340" s="248"/>
      <c r="L340" s="248"/>
      <c r="M340" s="248"/>
      <c r="N340" s="248"/>
      <c r="O340" s="248"/>
      <c r="P340" s="248"/>
      <c r="Q340" s="248"/>
      <c r="R340" s="248"/>
      <c r="S340" s="248"/>
      <c r="T340" s="248"/>
      <c r="U340" s="248"/>
      <c r="V340" s="248"/>
    </row>
    <row r="341" spans="1:22">
      <c r="A341" s="253"/>
      <c r="B341" s="248"/>
      <c r="C341" s="248"/>
      <c r="D341" s="248"/>
      <c r="E341" s="248"/>
      <c r="F341" s="248"/>
      <c r="G341" s="248"/>
      <c r="H341" s="248"/>
      <c r="I341" s="248"/>
      <c r="J341" s="248"/>
      <c r="K341" s="248"/>
      <c r="L341" s="248"/>
      <c r="M341" s="248"/>
      <c r="N341" s="248"/>
      <c r="O341" s="248"/>
      <c r="P341" s="248"/>
      <c r="Q341" s="248"/>
      <c r="R341" s="248"/>
      <c r="S341" s="248"/>
      <c r="T341" s="248"/>
      <c r="U341" s="248"/>
      <c r="V341" s="248"/>
    </row>
    <row r="342" spans="1:22">
      <c r="A342" s="253"/>
      <c r="B342" s="248"/>
      <c r="C342" s="248"/>
      <c r="D342" s="248"/>
      <c r="E342" s="248"/>
      <c r="F342" s="248"/>
      <c r="G342" s="248"/>
      <c r="H342" s="248"/>
      <c r="I342" s="248"/>
      <c r="J342" s="248"/>
      <c r="K342" s="248"/>
      <c r="L342" s="248"/>
      <c r="M342" s="248"/>
      <c r="N342" s="248"/>
      <c r="O342" s="248"/>
      <c r="P342" s="248"/>
      <c r="Q342" s="248"/>
      <c r="R342" s="248"/>
      <c r="S342" s="248"/>
      <c r="T342" s="248"/>
      <c r="U342" s="248"/>
      <c r="V342" s="248"/>
    </row>
    <row r="343" spans="1:22">
      <c r="A343" s="253"/>
      <c r="B343" s="248"/>
      <c r="C343" s="248"/>
      <c r="D343" s="248"/>
      <c r="E343" s="248"/>
      <c r="F343" s="248"/>
      <c r="G343" s="248"/>
      <c r="H343" s="248"/>
      <c r="I343" s="248"/>
      <c r="J343" s="248"/>
      <c r="K343" s="248"/>
      <c r="L343" s="248"/>
      <c r="M343" s="248"/>
      <c r="N343" s="248"/>
      <c r="O343" s="248"/>
      <c r="P343" s="248"/>
      <c r="Q343" s="248"/>
      <c r="R343" s="248"/>
      <c r="S343" s="248"/>
      <c r="T343" s="248"/>
      <c r="U343" s="248"/>
      <c r="V343" s="248"/>
    </row>
    <row r="344" spans="1:22">
      <c r="A344" s="253"/>
      <c r="B344" s="248"/>
      <c r="C344" s="248"/>
      <c r="D344" s="248"/>
      <c r="E344" s="248"/>
      <c r="F344" s="248"/>
      <c r="G344" s="248"/>
      <c r="H344" s="248"/>
      <c r="I344" s="248"/>
      <c r="J344" s="248"/>
      <c r="K344" s="248"/>
      <c r="L344" s="248"/>
      <c r="M344" s="248"/>
      <c r="N344" s="248"/>
      <c r="O344" s="248"/>
      <c r="P344" s="248"/>
      <c r="Q344" s="248"/>
      <c r="R344" s="248"/>
      <c r="S344" s="248"/>
      <c r="T344" s="248"/>
      <c r="U344" s="248"/>
      <c r="V344" s="248"/>
    </row>
    <row r="345" spans="1:22">
      <c r="A345" s="253"/>
      <c r="B345" s="248"/>
      <c r="C345" s="248"/>
      <c r="D345" s="248"/>
      <c r="E345" s="248"/>
      <c r="F345" s="248"/>
      <c r="G345" s="248"/>
      <c r="H345" s="248"/>
      <c r="I345" s="248"/>
      <c r="J345" s="248"/>
      <c r="K345" s="248"/>
      <c r="L345" s="248"/>
      <c r="M345" s="248"/>
      <c r="N345" s="248"/>
      <c r="O345" s="248"/>
      <c r="P345" s="248"/>
      <c r="Q345" s="248"/>
      <c r="R345" s="248"/>
      <c r="S345" s="248"/>
      <c r="T345" s="248"/>
      <c r="U345" s="248"/>
      <c r="V345" s="248"/>
    </row>
    <row r="346" spans="1:22">
      <c r="A346" s="253"/>
      <c r="B346" s="248"/>
      <c r="C346" s="248"/>
      <c r="D346" s="248"/>
      <c r="E346" s="248"/>
      <c r="F346" s="248"/>
      <c r="G346" s="248"/>
      <c r="H346" s="248"/>
      <c r="I346" s="248"/>
      <c r="J346" s="248"/>
      <c r="K346" s="248"/>
      <c r="L346" s="248"/>
      <c r="M346" s="248"/>
      <c r="N346" s="248"/>
      <c r="O346" s="248"/>
      <c r="P346" s="248"/>
      <c r="Q346" s="248"/>
      <c r="R346" s="248"/>
      <c r="S346" s="248"/>
      <c r="T346" s="248"/>
      <c r="U346" s="248"/>
      <c r="V346" s="248"/>
    </row>
    <row r="347" spans="1:22">
      <c r="A347" s="253"/>
      <c r="B347" s="248"/>
      <c r="C347" s="248"/>
      <c r="D347" s="248"/>
      <c r="E347" s="248"/>
      <c r="F347" s="248"/>
      <c r="G347" s="248"/>
      <c r="H347" s="248"/>
      <c r="I347" s="248"/>
      <c r="J347" s="248"/>
      <c r="K347" s="248"/>
      <c r="L347" s="248"/>
      <c r="M347" s="248"/>
      <c r="N347" s="248"/>
      <c r="O347" s="248"/>
      <c r="P347" s="248"/>
      <c r="Q347" s="248"/>
      <c r="R347" s="248"/>
      <c r="S347" s="248"/>
      <c r="T347" s="248"/>
      <c r="U347" s="248"/>
      <c r="V347" s="248"/>
    </row>
    <row r="348" spans="1:22">
      <c r="A348" s="253"/>
      <c r="B348" s="248"/>
      <c r="C348" s="248"/>
      <c r="D348" s="248"/>
      <c r="E348" s="248"/>
      <c r="F348" s="248"/>
      <c r="G348" s="248"/>
      <c r="H348" s="248"/>
      <c r="I348" s="248"/>
      <c r="J348" s="248"/>
      <c r="K348" s="248"/>
      <c r="L348" s="248"/>
      <c r="M348" s="248"/>
      <c r="N348" s="248"/>
      <c r="O348" s="248"/>
      <c r="P348" s="248"/>
      <c r="Q348" s="248"/>
      <c r="R348" s="248"/>
      <c r="S348" s="248"/>
      <c r="T348" s="248"/>
      <c r="U348" s="248"/>
      <c r="V348" s="248"/>
    </row>
    <row r="349" spans="1:22">
      <c r="A349" s="253"/>
      <c r="B349" s="248"/>
      <c r="C349" s="248"/>
      <c r="D349" s="248"/>
      <c r="E349" s="248"/>
      <c r="F349" s="248"/>
      <c r="G349" s="248"/>
      <c r="H349" s="248"/>
      <c r="I349" s="248"/>
      <c r="J349" s="248"/>
      <c r="K349" s="248"/>
      <c r="L349" s="248"/>
      <c r="M349" s="248"/>
      <c r="N349" s="248"/>
      <c r="O349" s="248"/>
      <c r="P349" s="248"/>
      <c r="Q349" s="248"/>
      <c r="R349" s="248"/>
      <c r="S349" s="248"/>
      <c r="T349" s="248"/>
      <c r="U349" s="248"/>
      <c r="V349" s="248"/>
    </row>
    <row r="350" spans="1:22">
      <c r="A350" s="253"/>
      <c r="B350" s="248"/>
      <c r="C350" s="248"/>
      <c r="D350" s="248"/>
      <c r="E350" s="248"/>
      <c r="F350" s="248"/>
      <c r="G350" s="248"/>
      <c r="H350" s="248"/>
      <c r="I350" s="248"/>
      <c r="J350" s="248"/>
      <c r="K350" s="248"/>
      <c r="L350" s="248"/>
      <c r="M350" s="248"/>
      <c r="N350" s="248"/>
      <c r="O350" s="248"/>
      <c r="P350" s="248"/>
      <c r="Q350" s="248"/>
      <c r="R350" s="248"/>
      <c r="S350" s="248"/>
      <c r="T350" s="248"/>
      <c r="U350" s="248"/>
      <c r="V350" s="248"/>
    </row>
    <row r="351" spans="1:22">
      <c r="A351" s="253"/>
      <c r="B351" s="248"/>
      <c r="C351" s="248"/>
      <c r="D351" s="248"/>
      <c r="E351" s="248"/>
      <c r="F351" s="248"/>
      <c r="G351" s="248"/>
      <c r="H351" s="248"/>
      <c r="I351" s="248"/>
      <c r="J351" s="248"/>
      <c r="K351" s="248"/>
      <c r="L351" s="248"/>
      <c r="M351" s="248"/>
      <c r="N351" s="248"/>
      <c r="O351" s="248"/>
      <c r="P351" s="248"/>
      <c r="Q351" s="248"/>
      <c r="R351" s="248"/>
      <c r="S351" s="248"/>
      <c r="T351" s="248"/>
      <c r="U351" s="248"/>
      <c r="V351" s="248"/>
    </row>
    <row r="352" spans="1:22">
      <c r="A352" s="253"/>
      <c r="B352" s="248"/>
      <c r="C352" s="248"/>
      <c r="D352" s="248"/>
      <c r="E352" s="248"/>
      <c r="F352" s="248"/>
      <c r="G352" s="248"/>
      <c r="H352" s="248"/>
      <c r="I352" s="248"/>
      <c r="J352" s="248"/>
      <c r="K352" s="248"/>
      <c r="L352" s="248"/>
      <c r="M352" s="248"/>
      <c r="N352" s="248"/>
      <c r="O352" s="248"/>
      <c r="P352" s="248"/>
      <c r="Q352" s="248"/>
      <c r="R352" s="248"/>
      <c r="S352" s="248"/>
      <c r="T352" s="248"/>
      <c r="U352" s="248"/>
      <c r="V352" s="248"/>
    </row>
    <row r="353" spans="1:22">
      <c r="A353" s="253"/>
      <c r="B353" s="248"/>
      <c r="C353" s="248"/>
      <c r="D353" s="248"/>
      <c r="E353" s="248"/>
      <c r="F353" s="248"/>
      <c r="G353" s="248"/>
      <c r="H353" s="248"/>
      <c r="I353" s="248"/>
      <c r="J353" s="248"/>
      <c r="K353" s="248"/>
      <c r="L353" s="248"/>
      <c r="M353" s="248"/>
      <c r="N353" s="248"/>
      <c r="O353" s="248"/>
      <c r="P353" s="248"/>
      <c r="Q353" s="248"/>
      <c r="R353" s="248"/>
      <c r="S353" s="248"/>
      <c r="T353" s="248"/>
      <c r="U353" s="248"/>
      <c r="V353" s="248"/>
    </row>
    <row r="354" spans="1:22">
      <c r="A354" s="253"/>
      <c r="B354" s="248"/>
      <c r="C354" s="248"/>
      <c r="D354" s="248"/>
      <c r="E354" s="248"/>
      <c r="F354" s="248"/>
      <c r="G354" s="248"/>
      <c r="H354" s="248"/>
      <c r="I354" s="248"/>
      <c r="J354" s="248"/>
      <c r="K354" s="248"/>
      <c r="L354" s="248"/>
      <c r="M354" s="248"/>
      <c r="N354" s="248"/>
      <c r="O354" s="248"/>
      <c r="P354" s="248"/>
      <c r="Q354" s="248"/>
      <c r="R354" s="248"/>
      <c r="S354" s="248"/>
      <c r="T354" s="248"/>
      <c r="U354" s="248"/>
      <c r="V354" s="248"/>
    </row>
    <row r="355" spans="1:22">
      <c r="A355" s="253"/>
      <c r="B355" s="248"/>
      <c r="C355" s="248"/>
      <c r="D355" s="248"/>
      <c r="E355" s="248"/>
      <c r="F355" s="248"/>
      <c r="G355" s="248"/>
      <c r="H355" s="248"/>
      <c r="I355" s="248"/>
      <c r="J355" s="248"/>
      <c r="K355" s="248"/>
      <c r="L355" s="248"/>
      <c r="M355" s="248"/>
      <c r="N355" s="248"/>
      <c r="O355" s="248"/>
      <c r="P355" s="248"/>
      <c r="Q355" s="248"/>
      <c r="R355" s="248"/>
      <c r="S355" s="248"/>
      <c r="T355" s="248"/>
      <c r="U355" s="248"/>
      <c r="V355" s="248"/>
    </row>
    <row r="356" spans="1:22">
      <c r="A356" s="253"/>
      <c r="B356" s="248"/>
      <c r="C356" s="248"/>
      <c r="D356" s="248"/>
      <c r="E356" s="248"/>
      <c r="F356" s="248"/>
      <c r="G356" s="248"/>
      <c r="H356" s="248"/>
      <c r="I356" s="248"/>
      <c r="J356" s="248"/>
      <c r="K356" s="248"/>
      <c r="L356" s="248"/>
      <c r="M356" s="248"/>
      <c r="N356" s="248"/>
      <c r="O356" s="248"/>
      <c r="P356" s="248"/>
      <c r="Q356" s="248"/>
      <c r="R356" s="248"/>
      <c r="S356" s="248"/>
      <c r="T356" s="248"/>
      <c r="U356" s="248"/>
      <c r="V356" s="248"/>
    </row>
    <row r="357" spans="1:22">
      <c r="A357" s="253"/>
      <c r="B357" s="248"/>
      <c r="C357" s="248"/>
      <c r="D357" s="248"/>
      <c r="E357" s="248"/>
      <c r="F357" s="248"/>
      <c r="G357" s="248"/>
      <c r="H357" s="248"/>
      <c r="I357" s="248"/>
      <c r="J357" s="248"/>
      <c r="K357" s="248"/>
      <c r="L357" s="248"/>
      <c r="M357" s="248"/>
      <c r="N357" s="248"/>
      <c r="O357" s="248"/>
      <c r="P357" s="248"/>
      <c r="Q357" s="248"/>
      <c r="R357" s="248"/>
      <c r="S357" s="248"/>
      <c r="T357" s="248"/>
      <c r="U357" s="248"/>
      <c r="V357" s="248"/>
    </row>
    <row r="358" spans="1:22">
      <c r="A358" s="253"/>
      <c r="B358" s="248"/>
      <c r="C358" s="248"/>
      <c r="D358" s="248"/>
      <c r="E358" s="248"/>
      <c r="F358" s="248"/>
      <c r="G358" s="248"/>
      <c r="H358" s="248"/>
      <c r="I358" s="248"/>
      <c r="J358" s="248"/>
      <c r="K358" s="248"/>
      <c r="L358" s="248"/>
      <c r="M358" s="248"/>
      <c r="N358" s="248"/>
      <c r="O358" s="248"/>
      <c r="P358" s="248"/>
      <c r="Q358" s="248"/>
      <c r="R358" s="248"/>
      <c r="S358" s="248"/>
      <c r="T358" s="248"/>
      <c r="U358" s="248"/>
      <c r="V358" s="248"/>
    </row>
  </sheetData>
  <mergeCells count="33">
    <mergeCell ref="T8:T10"/>
    <mergeCell ref="O7:O10"/>
    <mergeCell ref="I8:I10"/>
    <mergeCell ref="P8:P10"/>
    <mergeCell ref="G6:J6"/>
    <mergeCell ref="S7:S10"/>
    <mergeCell ref="H7:J7"/>
    <mergeCell ref="Q8:Q10"/>
    <mergeCell ref="R8:R10"/>
    <mergeCell ref="L7:N7"/>
    <mergeCell ref="P7:R7"/>
    <mergeCell ref="K7:K10"/>
    <mergeCell ref="J8:J10"/>
    <mergeCell ref="L8:L10"/>
    <mergeCell ref="M8:M10"/>
    <mergeCell ref="N8:N10"/>
    <mergeCell ref="H8:H10"/>
    <mergeCell ref="A2:V2"/>
    <mergeCell ref="A3:V3"/>
    <mergeCell ref="A5:A10"/>
    <mergeCell ref="B5:B10"/>
    <mergeCell ref="C5:C10"/>
    <mergeCell ref="D5:D10"/>
    <mergeCell ref="E5:E10"/>
    <mergeCell ref="F5:J5"/>
    <mergeCell ref="K5:N6"/>
    <mergeCell ref="O5:R6"/>
    <mergeCell ref="S5:V6"/>
    <mergeCell ref="F6:F10"/>
    <mergeCell ref="V8:V10"/>
    <mergeCell ref="T7:V7"/>
    <mergeCell ref="U8:U10"/>
    <mergeCell ref="G7:G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F13"/>
  <sheetViews>
    <sheetView view="pageBreakPreview" zoomScaleNormal="100" zoomScaleSheetLayoutView="100" workbookViewId="0">
      <selection activeCell="A3" sqref="A3:E3"/>
    </sheetView>
  </sheetViews>
  <sheetFormatPr defaultColWidth="9" defaultRowHeight="12.75"/>
  <cols>
    <col min="1" max="1" width="5.6640625" style="11" customWidth="1"/>
    <col min="2" max="2" width="38.109375" style="11" customWidth="1"/>
    <col min="3" max="3" width="15.44140625" style="11" customWidth="1"/>
    <col min="4" max="5" width="13.33203125" style="11" customWidth="1"/>
    <col min="6" max="16384" width="9" style="11"/>
  </cols>
  <sheetData>
    <row r="1" spans="1:6" ht="25.5" customHeight="1">
      <c r="A1" s="16"/>
      <c r="B1" s="33"/>
      <c r="C1" s="33"/>
      <c r="D1" s="33"/>
      <c r="E1" s="34" t="s">
        <v>128</v>
      </c>
      <c r="F1" s="14"/>
    </row>
    <row r="2" spans="1:6" ht="51" customHeight="1">
      <c r="A2" s="474" t="s">
        <v>324</v>
      </c>
      <c r="B2" s="474"/>
      <c r="C2" s="474"/>
      <c r="D2" s="474"/>
      <c r="E2" s="474"/>
    </row>
    <row r="3" spans="1:6" ht="19.5" customHeight="1">
      <c r="A3" s="475" t="str">
        <f>'45-Quỹ'!A3:M3</f>
        <v>(Kèm theo Nghị quyết số         /NQ-HĐND ngày       tháng 12 năm 2025 của HĐND xã Tuần Giáo)</v>
      </c>
      <c r="B3" s="475"/>
      <c r="C3" s="475"/>
      <c r="D3" s="475"/>
      <c r="E3" s="475"/>
    </row>
    <row r="4" spans="1:6" ht="30.75" customHeight="1">
      <c r="A4" s="33"/>
      <c r="B4" s="33"/>
      <c r="C4" s="33"/>
      <c r="D4" s="476" t="s">
        <v>127</v>
      </c>
      <c r="E4" s="476"/>
    </row>
    <row r="5" spans="1:6" s="1" customFormat="1" ht="71.25" customHeight="1">
      <c r="A5" s="12" t="s">
        <v>35</v>
      </c>
      <c r="B5" s="12" t="s">
        <v>2</v>
      </c>
      <c r="C5" s="12" t="s">
        <v>320</v>
      </c>
      <c r="D5" s="12" t="s">
        <v>265</v>
      </c>
      <c r="E5" s="12" t="s">
        <v>62</v>
      </c>
      <c r="F5" s="100"/>
    </row>
    <row r="6" spans="1:6" s="1" customFormat="1" ht="17.25" customHeight="1">
      <c r="A6" s="13" t="s">
        <v>5</v>
      </c>
      <c r="B6" s="13" t="s">
        <v>6</v>
      </c>
      <c r="C6" s="13">
        <v>1</v>
      </c>
      <c r="D6" s="13">
        <v>2</v>
      </c>
      <c r="E6" s="13" t="s">
        <v>129</v>
      </c>
    </row>
    <row r="7" spans="1:6" s="1" customFormat="1" ht="24.75" customHeight="1">
      <c r="A7" s="357"/>
      <c r="B7" s="358" t="s">
        <v>22</v>
      </c>
      <c r="C7" s="384">
        <f>+C8+C10+C12</f>
        <v>208.6</v>
      </c>
      <c r="D7" s="384">
        <f>+D8+D10+D12</f>
        <v>530</v>
      </c>
      <c r="E7" s="386">
        <f>D7/C7*100</f>
        <v>254.07478427612656</v>
      </c>
      <c r="F7" s="184"/>
    </row>
    <row r="8" spans="1:6" s="1" customFormat="1" ht="24.75" customHeight="1">
      <c r="A8" s="359">
        <v>1</v>
      </c>
      <c r="B8" s="360" t="s">
        <v>315</v>
      </c>
      <c r="C8" s="361">
        <v>10</v>
      </c>
      <c r="D8" s="361">
        <v>50</v>
      </c>
      <c r="E8" s="385">
        <f>D8/C8*100</f>
        <v>500</v>
      </c>
      <c r="F8" s="188"/>
    </row>
    <row r="9" spans="1:6" s="1" customFormat="1" ht="24.75" customHeight="1">
      <c r="A9" s="359"/>
      <c r="B9" s="360" t="s">
        <v>316</v>
      </c>
      <c r="C9" s="361">
        <v>10</v>
      </c>
      <c r="D9" s="361">
        <v>50</v>
      </c>
      <c r="E9" s="385">
        <f t="shared" ref="E9:E13" si="0">D9/C9*100</f>
        <v>500</v>
      </c>
      <c r="F9" s="188"/>
    </row>
    <row r="10" spans="1:6" s="1" customFormat="1" ht="24.75" customHeight="1">
      <c r="A10" s="359">
        <v>2</v>
      </c>
      <c r="B10" s="360" t="s">
        <v>317</v>
      </c>
      <c r="C10" s="361">
        <v>48.6</v>
      </c>
      <c r="D10" s="361">
        <f>48*2+4</f>
        <v>100</v>
      </c>
      <c r="E10" s="385">
        <f t="shared" si="0"/>
        <v>205.76131687242798</v>
      </c>
      <c r="F10" s="188"/>
    </row>
    <row r="11" spans="1:6" s="1" customFormat="1" ht="24.75" customHeight="1">
      <c r="A11" s="359"/>
      <c r="B11" s="360" t="s">
        <v>316</v>
      </c>
      <c r="C11" s="361">
        <v>48.6</v>
      </c>
      <c r="D11" s="361">
        <f>48*2+4</f>
        <v>100</v>
      </c>
      <c r="E11" s="385">
        <f t="shared" si="0"/>
        <v>205.76131687242798</v>
      </c>
      <c r="F11" s="188"/>
    </row>
    <row r="12" spans="1:6" s="1" customFormat="1" ht="24.75" customHeight="1">
      <c r="A12" s="359">
        <v>3</v>
      </c>
      <c r="B12" s="360" t="s">
        <v>299</v>
      </c>
      <c r="C12" s="361">
        <v>150</v>
      </c>
      <c r="D12" s="361">
        <v>380</v>
      </c>
      <c r="E12" s="385">
        <f t="shared" si="0"/>
        <v>253.33333333333331</v>
      </c>
      <c r="F12" s="188"/>
    </row>
    <row r="13" spans="1:6" s="1" customFormat="1" ht="24.75" customHeight="1">
      <c r="A13" s="359"/>
      <c r="B13" s="360" t="s">
        <v>318</v>
      </c>
      <c r="C13" s="361">
        <v>150</v>
      </c>
      <c r="D13" s="361">
        <v>380</v>
      </c>
      <c r="E13" s="385">
        <f t="shared" si="0"/>
        <v>253.33333333333331</v>
      </c>
      <c r="F13" s="188"/>
    </row>
  </sheetData>
  <mergeCells count="3">
    <mergeCell ref="A2:E2"/>
    <mergeCell ref="A3:E3"/>
    <mergeCell ref="D4:E4"/>
  </mergeCells>
  <pageMargins left="0.55118110236220474" right="0.39370078740157483" top="0.74803149606299213" bottom="0.74803149606299213" header="0.31496062992125984" footer="0.31496062992125984"/>
  <pageSetup paperSize="9"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3"/>
  <sheetViews>
    <sheetView zoomScaleNormal="100" workbookViewId="0">
      <selection activeCell="B14" sqref="B14"/>
    </sheetView>
  </sheetViews>
  <sheetFormatPr defaultRowHeight="15.75"/>
  <cols>
    <col min="1" max="1" width="5.109375" style="62" customWidth="1"/>
    <col min="2" max="2" width="36.109375" style="62" customWidth="1"/>
    <col min="3" max="6" width="10" style="62" customWidth="1"/>
    <col min="7" max="8" width="9.21875" style="62" customWidth="1"/>
    <col min="9" max="254" width="9" style="62"/>
    <col min="255" max="255" width="5.109375" style="62" customWidth="1"/>
    <col min="256" max="256" width="85.44140625" style="62" customWidth="1"/>
    <col min="257" max="262" width="11" style="62" customWidth="1"/>
    <col min="263" max="264" width="0" style="62" hidden="1" customWidth="1"/>
    <col min="265" max="510" width="9" style="62"/>
    <col min="511" max="511" width="5.109375" style="62" customWidth="1"/>
    <col min="512" max="512" width="85.44140625" style="62" customWidth="1"/>
    <col min="513" max="518" width="11" style="62" customWidth="1"/>
    <col min="519" max="520" width="0" style="62" hidden="1" customWidth="1"/>
    <col min="521" max="766" width="9" style="62"/>
    <col min="767" max="767" width="5.109375" style="62" customWidth="1"/>
    <col min="768" max="768" width="85.44140625" style="62" customWidth="1"/>
    <col min="769" max="774" width="11" style="62" customWidth="1"/>
    <col min="775" max="776" width="0" style="62" hidden="1" customWidth="1"/>
    <col min="777" max="1022" width="9" style="62"/>
    <col min="1023" max="1023" width="5.109375" style="62" customWidth="1"/>
    <col min="1024" max="1024" width="85.44140625" style="62" customWidth="1"/>
    <col min="1025" max="1030" width="11" style="62" customWidth="1"/>
    <col min="1031" max="1032" width="0" style="62" hidden="1" customWidth="1"/>
    <col min="1033" max="1278" width="9" style="62"/>
    <col min="1279" max="1279" width="5.109375" style="62" customWidth="1"/>
    <col min="1280" max="1280" width="85.44140625" style="62" customWidth="1"/>
    <col min="1281" max="1286" width="11" style="62" customWidth="1"/>
    <col min="1287" max="1288" width="0" style="62" hidden="1" customWidth="1"/>
    <col min="1289" max="1534" width="9" style="62"/>
    <col min="1535" max="1535" width="5.109375" style="62" customWidth="1"/>
    <col min="1536" max="1536" width="85.44140625" style="62" customWidth="1"/>
    <col min="1537" max="1542" width="11" style="62" customWidth="1"/>
    <col min="1543" max="1544" width="0" style="62" hidden="1" customWidth="1"/>
    <col min="1545" max="1790" width="9" style="62"/>
    <col min="1791" max="1791" width="5.109375" style="62" customWidth="1"/>
    <col min="1792" max="1792" width="85.44140625" style="62" customWidth="1"/>
    <col min="1793" max="1798" width="11" style="62" customWidth="1"/>
    <col min="1799" max="1800" width="0" style="62" hidden="1" customWidth="1"/>
    <col min="1801" max="2046" width="9" style="62"/>
    <col min="2047" max="2047" width="5.109375" style="62" customWidth="1"/>
    <col min="2048" max="2048" width="85.44140625" style="62" customWidth="1"/>
    <col min="2049" max="2054" width="11" style="62" customWidth="1"/>
    <col min="2055" max="2056" width="0" style="62" hidden="1" customWidth="1"/>
    <col min="2057" max="2302" width="9" style="62"/>
    <col min="2303" max="2303" width="5.109375" style="62" customWidth="1"/>
    <col min="2304" max="2304" width="85.44140625" style="62" customWidth="1"/>
    <col min="2305" max="2310" width="11" style="62" customWidth="1"/>
    <col min="2311" max="2312" width="0" style="62" hidden="1" customWidth="1"/>
    <col min="2313" max="2558" width="9" style="62"/>
    <col min="2559" max="2559" width="5.109375" style="62" customWidth="1"/>
    <col min="2560" max="2560" width="85.44140625" style="62" customWidth="1"/>
    <col min="2561" max="2566" width="11" style="62" customWidth="1"/>
    <col min="2567" max="2568" width="0" style="62" hidden="1" customWidth="1"/>
    <col min="2569" max="2814" width="9" style="62"/>
    <col min="2815" max="2815" width="5.109375" style="62" customWidth="1"/>
    <col min="2816" max="2816" width="85.44140625" style="62" customWidth="1"/>
    <col min="2817" max="2822" width="11" style="62" customWidth="1"/>
    <col min="2823" max="2824" width="0" style="62" hidden="1" customWidth="1"/>
    <col min="2825" max="3070" width="9" style="62"/>
    <col min="3071" max="3071" width="5.109375" style="62" customWidth="1"/>
    <col min="3072" max="3072" width="85.44140625" style="62" customWidth="1"/>
    <col min="3073" max="3078" width="11" style="62" customWidth="1"/>
    <col min="3079" max="3080" width="0" style="62" hidden="1" customWidth="1"/>
    <col min="3081" max="3326" width="9" style="62"/>
    <col min="3327" max="3327" width="5.109375" style="62" customWidth="1"/>
    <col min="3328" max="3328" width="85.44140625" style="62" customWidth="1"/>
    <col min="3329" max="3334" width="11" style="62" customWidth="1"/>
    <col min="3335" max="3336" width="0" style="62" hidden="1" customWidth="1"/>
    <col min="3337" max="3582" width="9" style="62"/>
    <col min="3583" max="3583" width="5.109375" style="62" customWidth="1"/>
    <col min="3584" max="3584" width="85.44140625" style="62" customWidth="1"/>
    <col min="3585" max="3590" width="11" style="62" customWidth="1"/>
    <col min="3591" max="3592" width="0" style="62" hidden="1" customWidth="1"/>
    <col min="3593" max="3838" width="9" style="62"/>
    <col min="3839" max="3839" width="5.109375" style="62" customWidth="1"/>
    <col min="3840" max="3840" width="85.44140625" style="62" customWidth="1"/>
    <col min="3841" max="3846" width="11" style="62" customWidth="1"/>
    <col min="3847" max="3848" width="0" style="62" hidden="1" customWidth="1"/>
    <col min="3849" max="4094" width="9" style="62"/>
    <col min="4095" max="4095" width="5.109375" style="62" customWidth="1"/>
    <col min="4096" max="4096" width="85.44140625" style="62" customWidth="1"/>
    <col min="4097" max="4102" width="11" style="62" customWidth="1"/>
    <col min="4103" max="4104" width="0" style="62" hidden="1" customWidth="1"/>
    <col min="4105" max="4350" width="9" style="62"/>
    <col min="4351" max="4351" width="5.109375" style="62" customWidth="1"/>
    <col min="4352" max="4352" width="85.44140625" style="62" customWidth="1"/>
    <col min="4353" max="4358" width="11" style="62" customWidth="1"/>
    <col min="4359" max="4360" width="0" style="62" hidden="1" customWidth="1"/>
    <col min="4361" max="4606" width="9" style="62"/>
    <col min="4607" max="4607" width="5.109375" style="62" customWidth="1"/>
    <col min="4608" max="4608" width="85.44140625" style="62" customWidth="1"/>
    <col min="4609" max="4614" width="11" style="62" customWidth="1"/>
    <col min="4615" max="4616" width="0" style="62" hidden="1" customWidth="1"/>
    <col min="4617" max="4862" width="9" style="62"/>
    <col min="4863" max="4863" width="5.109375" style="62" customWidth="1"/>
    <col min="4864" max="4864" width="85.44140625" style="62" customWidth="1"/>
    <col min="4865" max="4870" width="11" style="62" customWidth="1"/>
    <col min="4871" max="4872" width="0" style="62" hidden="1" customWidth="1"/>
    <col min="4873" max="5118" width="9" style="62"/>
    <col min="5119" max="5119" width="5.109375" style="62" customWidth="1"/>
    <col min="5120" max="5120" width="85.44140625" style="62" customWidth="1"/>
    <col min="5121" max="5126" width="11" style="62" customWidth="1"/>
    <col min="5127" max="5128" width="0" style="62" hidden="1" customWidth="1"/>
    <col min="5129" max="5374" width="9" style="62"/>
    <col min="5375" max="5375" width="5.109375" style="62" customWidth="1"/>
    <col min="5376" max="5376" width="85.44140625" style="62" customWidth="1"/>
    <col min="5377" max="5382" width="11" style="62" customWidth="1"/>
    <col min="5383" max="5384" width="0" style="62" hidden="1" customWidth="1"/>
    <col min="5385" max="5630" width="9" style="62"/>
    <col min="5631" max="5631" width="5.109375" style="62" customWidth="1"/>
    <col min="5632" max="5632" width="85.44140625" style="62" customWidth="1"/>
    <col min="5633" max="5638" width="11" style="62" customWidth="1"/>
    <col min="5639" max="5640" width="0" style="62" hidden="1" customWidth="1"/>
    <col min="5641" max="5886" width="9" style="62"/>
    <col min="5887" max="5887" width="5.109375" style="62" customWidth="1"/>
    <col min="5888" max="5888" width="85.44140625" style="62" customWidth="1"/>
    <col min="5889" max="5894" width="11" style="62" customWidth="1"/>
    <col min="5895" max="5896" width="0" style="62" hidden="1" customWidth="1"/>
    <col min="5897" max="6142" width="9" style="62"/>
    <col min="6143" max="6143" width="5.109375" style="62" customWidth="1"/>
    <col min="6144" max="6144" width="85.44140625" style="62" customWidth="1"/>
    <col min="6145" max="6150" width="11" style="62" customWidth="1"/>
    <col min="6151" max="6152" width="0" style="62" hidden="1" customWidth="1"/>
    <col min="6153" max="6398" width="9" style="62"/>
    <col min="6399" max="6399" width="5.109375" style="62" customWidth="1"/>
    <col min="6400" max="6400" width="85.44140625" style="62" customWidth="1"/>
    <col min="6401" max="6406" width="11" style="62" customWidth="1"/>
    <col min="6407" max="6408" width="0" style="62" hidden="1" customWidth="1"/>
    <col min="6409" max="6654" width="9" style="62"/>
    <col min="6655" max="6655" width="5.109375" style="62" customWidth="1"/>
    <col min="6656" max="6656" width="85.44140625" style="62" customWidth="1"/>
    <col min="6657" max="6662" width="11" style="62" customWidth="1"/>
    <col min="6663" max="6664" width="0" style="62" hidden="1" customWidth="1"/>
    <col min="6665" max="6910" width="9" style="62"/>
    <col min="6911" max="6911" width="5.109375" style="62" customWidth="1"/>
    <col min="6912" max="6912" width="85.44140625" style="62" customWidth="1"/>
    <col min="6913" max="6918" width="11" style="62" customWidth="1"/>
    <col min="6919" max="6920" width="0" style="62" hidden="1" customWidth="1"/>
    <col min="6921" max="7166" width="9" style="62"/>
    <col min="7167" max="7167" width="5.109375" style="62" customWidth="1"/>
    <col min="7168" max="7168" width="85.44140625" style="62" customWidth="1"/>
    <col min="7169" max="7174" width="11" style="62" customWidth="1"/>
    <col min="7175" max="7176" width="0" style="62" hidden="1" customWidth="1"/>
    <col min="7177" max="7422" width="9" style="62"/>
    <col min="7423" max="7423" width="5.109375" style="62" customWidth="1"/>
    <col min="7424" max="7424" width="85.44140625" style="62" customWidth="1"/>
    <col min="7425" max="7430" width="11" style="62" customWidth="1"/>
    <col min="7431" max="7432" width="0" style="62" hidden="1" customWidth="1"/>
    <col min="7433" max="7678" width="9" style="62"/>
    <col min="7679" max="7679" width="5.109375" style="62" customWidth="1"/>
    <col min="7680" max="7680" width="85.44140625" style="62" customWidth="1"/>
    <col min="7681" max="7686" width="11" style="62" customWidth="1"/>
    <col min="7687" max="7688" width="0" style="62" hidden="1" customWidth="1"/>
    <col min="7689" max="7934" width="9" style="62"/>
    <col min="7935" max="7935" width="5.109375" style="62" customWidth="1"/>
    <col min="7936" max="7936" width="85.44140625" style="62" customWidth="1"/>
    <col min="7937" max="7942" width="11" style="62" customWidth="1"/>
    <col min="7943" max="7944" width="0" style="62" hidden="1" customWidth="1"/>
    <col min="7945" max="8190" width="9" style="62"/>
    <col min="8191" max="8191" width="5.109375" style="62" customWidth="1"/>
    <col min="8192" max="8192" width="85.44140625" style="62" customWidth="1"/>
    <col min="8193" max="8198" width="11" style="62" customWidth="1"/>
    <col min="8199" max="8200" width="0" style="62" hidden="1" customWidth="1"/>
    <col min="8201" max="8446" width="9" style="62"/>
    <col min="8447" max="8447" width="5.109375" style="62" customWidth="1"/>
    <col min="8448" max="8448" width="85.44140625" style="62" customWidth="1"/>
    <col min="8449" max="8454" width="11" style="62" customWidth="1"/>
    <col min="8455" max="8456" width="0" style="62" hidden="1" customWidth="1"/>
    <col min="8457" max="8702" width="9" style="62"/>
    <col min="8703" max="8703" width="5.109375" style="62" customWidth="1"/>
    <col min="8704" max="8704" width="85.44140625" style="62" customWidth="1"/>
    <col min="8705" max="8710" width="11" style="62" customWidth="1"/>
    <col min="8711" max="8712" width="0" style="62" hidden="1" customWidth="1"/>
    <col min="8713" max="8958" width="9" style="62"/>
    <col min="8959" max="8959" width="5.109375" style="62" customWidth="1"/>
    <col min="8960" max="8960" width="85.44140625" style="62" customWidth="1"/>
    <col min="8961" max="8966" width="11" style="62" customWidth="1"/>
    <col min="8967" max="8968" width="0" style="62" hidden="1" customWidth="1"/>
    <col min="8969" max="9214" width="9" style="62"/>
    <col min="9215" max="9215" width="5.109375" style="62" customWidth="1"/>
    <col min="9216" max="9216" width="85.44140625" style="62" customWidth="1"/>
    <col min="9217" max="9222" width="11" style="62" customWidth="1"/>
    <col min="9223" max="9224" width="0" style="62" hidden="1" customWidth="1"/>
    <col min="9225" max="9470" width="9" style="62"/>
    <col min="9471" max="9471" width="5.109375" style="62" customWidth="1"/>
    <col min="9472" max="9472" width="85.44140625" style="62" customWidth="1"/>
    <col min="9473" max="9478" width="11" style="62" customWidth="1"/>
    <col min="9479" max="9480" width="0" style="62" hidden="1" customWidth="1"/>
    <col min="9481" max="9726" width="9" style="62"/>
    <col min="9727" max="9727" width="5.109375" style="62" customWidth="1"/>
    <col min="9728" max="9728" width="85.44140625" style="62" customWidth="1"/>
    <col min="9729" max="9734" width="11" style="62" customWidth="1"/>
    <col min="9735" max="9736" width="0" style="62" hidden="1" customWidth="1"/>
    <col min="9737" max="9982" width="9" style="62"/>
    <col min="9983" max="9983" width="5.109375" style="62" customWidth="1"/>
    <col min="9984" max="9984" width="85.44140625" style="62" customWidth="1"/>
    <col min="9985" max="9990" width="11" style="62" customWidth="1"/>
    <col min="9991" max="9992" width="0" style="62" hidden="1" customWidth="1"/>
    <col min="9993" max="10238" width="9" style="62"/>
    <col min="10239" max="10239" width="5.109375" style="62" customWidth="1"/>
    <col min="10240" max="10240" width="85.44140625" style="62" customWidth="1"/>
    <col min="10241" max="10246" width="11" style="62" customWidth="1"/>
    <col min="10247" max="10248" width="0" style="62" hidden="1" customWidth="1"/>
    <col min="10249" max="10494" width="9" style="62"/>
    <col min="10495" max="10495" width="5.109375" style="62" customWidth="1"/>
    <col min="10496" max="10496" width="85.44140625" style="62" customWidth="1"/>
    <col min="10497" max="10502" width="11" style="62" customWidth="1"/>
    <col min="10503" max="10504" width="0" style="62" hidden="1" customWidth="1"/>
    <col min="10505" max="10750" width="9" style="62"/>
    <col min="10751" max="10751" width="5.109375" style="62" customWidth="1"/>
    <col min="10752" max="10752" width="85.44140625" style="62" customWidth="1"/>
    <col min="10753" max="10758" width="11" style="62" customWidth="1"/>
    <col min="10759" max="10760" width="0" style="62" hidden="1" customWidth="1"/>
    <col min="10761" max="11006" width="9" style="62"/>
    <col min="11007" max="11007" width="5.109375" style="62" customWidth="1"/>
    <col min="11008" max="11008" width="85.44140625" style="62" customWidth="1"/>
    <col min="11009" max="11014" width="11" style="62" customWidth="1"/>
    <col min="11015" max="11016" width="0" style="62" hidden="1" customWidth="1"/>
    <col min="11017" max="11262" width="9" style="62"/>
    <col min="11263" max="11263" width="5.109375" style="62" customWidth="1"/>
    <col min="11264" max="11264" width="85.44140625" style="62" customWidth="1"/>
    <col min="11265" max="11270" width="11" style="62" customWidth="1"/>
    <col min="11271" max="11272" width="0" style="62" hidden="1" customWidth="1"/>
    <col min="11273" max="11518" width="9" style="62"/>
    <col min="11519" max="11519" width="5.109375" style="62" customWidth="1"/>
    <col min="11520" max="11520" width="85.44140625" style="62" customWidth="1"/>
    <col min="11521" max="11526" width="11" style="62" customWidth="1"/>
    <col min="11527" max="11528" width="0" style="62" hidden="1" customWidth="1"/>
    <col min="11529" max="11774" width="9" style="62"/>
    <col min="11775" max="11775" width="5.109375" style="62" customWidth="1"/>
    <col min="11776" max="11776" width="85.44140625" style="62" customWidth="1"/>
    <col min="11777" max="11782" width="11" style="62" customWidth="1"/>
    <col min="11783" max="11784" width="0" style="62" hidden="1" customWidth="1"/>
    <col min="11785" max="12030" width="9" style="62"/>
    <col min="12031" max="12031" width="5.109375" style="62" customWidth="1"/>
    <col min="12032" max="12032" width="85.44140625" style="62" customWidth="1"/>
    <col min="12033" max="12038" width="11" style="62" customWidth="1"/>
    <col min="12039" max="12040" width="0" style="62" hidden="1" customWidth="1"/>
    <col min="12041" max="12286" width="9" style="62"/>
    <col min="12287" max="12287" width="5.109375" style="62" customWidth="1"/>
    <col min="12288" max="12288" width="85.44140625" style="62" customWidth="1"/>
    <col min="12289" max="12294" width="11" style="62" customWidth="1"/>
    <col min="12295" max="12296" width="0" style="62" hidden="1" customWidth="1"/>
    <col min="12297" max="12542" width="9" style="62"/>
    <col min="12543" max="12543" width="5.109375" style="62" customWidth="1"/>
    <col min="12544" max="12544" width="85.44140625" style="62" customWidth="1"/>
    <col min="12545" max="12550" width="11" style="62" customWidth="1"/>
    <col min="12551" max="12552" width="0" style="62" hidden="1" customWidth="1"/>
    <col min="12553" max="12798" width="9" style="62"/>
    <col min="12799" max="12799" width="5.109375" style="62" customWidth="1"/>
    <col min="12800" max="12800" width="85.44140625" style="62" customWidth="1"/>
    <col min="12801" max="12806" width="11" style="62" customWidth="1"/>
    <col min="12807" max="12808" width="0" style="62" hidden="1" customWidth="1"/>
    <col min="12809" max="13054" width="9" style="62"/>
    <col min="13055" max="13055" width="5.109375" style="62" customWidth="1"/>
    <col min="13056" max="13056" width="85.44140625" style="62" customWidth="1"/>
    <col min="13057" max="13062" width="11" style="62" customWidth="1"/>
    <col min="13063" max="13064" width="0" style="62" hidden="1" customWidth="1"/>
    <col min="13065" max="13310" width="9" style="62"/>
    <col min="13311" max="13311" width="5.109375" style="62" customWidth="1"/>
    <col min="13312" max="13312" width="85.44140625" style="62" customWidth="1"/>
    <col min="13313" max="13318" width="11" style="62" customWidth="1"/>
    <col min="13319" max="13320" width="0" style="62" hidden="1" customWidth="1"/>
    <col min="13321" max="13566" width="9" style="62"/>
    <col min="13567" max="13567" width="5.109375" style="62" customWidth="1"/>
    <col min="13568" max="13568" width="85.44140625" style="62" customWidth="1"/>
    <col min="13569" max="13574" width="11" style="62" customWidth="1"/>
    <col min="13575" max="13576" width="0" style="62" hidden="1" customWidth="1"/>
    <col min="13577" max="13822" width="9" style="62"/>
    <col min="13823" max="13823" width="5.109375" style="62" customWidth="1"/>
    <col min="13824" max="13824" width="85.44140625" style="62" customWidth="1"/>
    <col min="13825" max="13830" width="11" style="62" customWidth="1"/>
    <col min="13831" max="13832" width="0" style="62" hidden="1" customWidth="1"/>
    <col min="13833" max="14078" width="9" style="62"/>
    <col min="14079" max="14079" width="5.109375" style="62" customWidth="1"/>
    <col min="14080" max="14080" width="85.44140625" style="62" customWidth="1"/>
    <col min="14081" max="14086" width="11" style="62" customWidth="1"/>
    <col min="14087" max="14088" width="0" style="62" hidden="1" customWidth="1"/>
    <col min="14089" max="14334" width="9" style="62"/>
    <col min="14335" max="14335" width="5.109375" style="62" customWidth="1"/>
    <col min="14336" max="14336" width="85.44140625" style="62" customWidth="1"/>
    <col min="14337" max="14342" width="11" style="62" customWidth="1"/>
    <col min="14343" max="14344" width="0" style="62" hidden="1" customWidth="1"/>
    <col min="14345" max="14590" width="9" style="62"/>
    <col min="14591" max="14591" width="5.109375" style="62" customWidth="1"/>
    <col min="14592" max="14592" width="85.44140625" style="62" customWidth="1"/>
    <col min="14593" max="14598" width="11" style="62" customWidth="1"/>
    <col min="14599" max="14600" width="0" style="62" hidden="1" customWidth="1"/>
    <col min="14601" max="14846" width="9" style="62"/>
    <col min="14847" max="14847" width="5.109375" style="62" customWidth="1"/>
    <col min="14848" max="14848" width="85.44140625" style="62" customWidth="1"/>
    <col min="14849" max="14854" width="11" style="62" customWidth="1"/>
    <col min="14855" max="14856" width="0" style="62" hidden="1" customWidth="1"/>
    <col min="14857" max="15102" width="9" style="62"/>
    <col min="15103" max="15103" width="5.109375" style="62" customWidth="1"/>
    <col min="15104" max="15104" width="85.44140625" style="62" customWidth="1"/>
    <col min="15105" max="15110" width="11" style="62" customWidth="1"/>
    <col min="15111" max="15112" width="0" style="62" hidden="1" customWidth="1"/>
    <col min="15113" max="15358" width="9" style="62"/>
    <col min="15359" max="15359" width="5.109375" style="62" customWidth="1"/>
    <col min="15360" max="15360" width="85.44140625" style="62" customWidth="1"/>
    <col min="15361" max="15366" width="11" style="62" customWidth="1"/>
    <col min="15367" max="15368" width="0" style="62" hidden="1" customWidth="1"/>
    <col min="15369" max="15614" width="9" style="62"/>
    <col min="15615" max="15615" width="5.109375" style="62" customWidth="1"/>
    <col min="15616" max="15616" width="85.44140625" style="62" customWidth="1"/>
    <col min="15617" max="15622" width="11" style="62" customWidth="1"/>
    <col min="15623" max="15624" width="0" style="62" hidden="1" customWidth="1"/>
    <col min="15625" max="15870" width="9" style="62"/>
    <col min="15871" max="15871" width="5.109375" style="62" customWidth="1"/>
    <col min="15872" max="15872" width="85.44140625" style="62" customWidth="1"/>
    <col min="15873" max="15878" width="11" style="62" customWidth="1"/>
    <col min="15879" max="15880" width="0" style="62" hidden="1" customWidth="1"/>
    <col min="15881" max="16126" width="9" style="62"/>
    <col min="16127" max="16127" width="5.109375" style="62" customWidth="1"/>
    <col min="16128" max="16128" width="85.44140625" style="62" customWidth="1"/>
    <col min="16129" max="16134" width="11" style="62" customWidth="1"/>
    <col min="16135" max="16136" width="0" style="62" hidden="1" customWidth="1"/>
    <col min="16137" max="16384" width="9" style="62"/>
  </cols>
  <sheetData>
    <row r="1" spans="1:8" ht="26.25" customHeight="1">
      <c r="A1" s="116"/>
      <c r="B1" s="117"/>
      <c r="C1" s="118"/>
      <c r="D1" s="118"/>
      <c r="E1" s="118"/>
      <c r="F1" s="118"/>
      <c r="H1" s="132" t="s">
        <v>204</v>
      </c>
    </row>
    <row r="2" spans="1:8" ht="20.25" customHeight="1">
      <c r="A2" s="403" t="s">
        <v>206</v>
      </c>
      <c r="B2" s="403"/>
      <c r="C2" s="403"/>
      <c r="D2" s="403"/>
      <c r="E2" s="403"/>
      <c r="F2" s="403"/>
      <c r="G2" s="403"/>
      <c r="H2" s="403"/>
    </row>
    <row r="3" spans="1:8" ht="18" customHeight="1">
      <c r="A3" s="130" t="str">
        <f>'12'!A3:F3</f>
        <v>(Kèm theo Nghị quyết số         /NQ-HĐND ngày       tháng 12 năm 2025 của HĐND xã Tuần Giáo)</v>
      </c>
      <c r="B3" s="120"/>
      <c r="C3" s="118"/>
      <c r="D3" s="118"/>
      <c r="E3" s="118"/>
      <c r="F3" s="118"/>
      <c r="G3" s="118"/>
      <c r="H3" s="118"/>
    </row>
    <row r="4" spans="1:8" ht="27" customHeight="1">
      <c r="A4" s="122"/>
      <c r="B4" s="122"/>
      <c r="C4" s="68"/>
      <c r="D4" s="68"/>
      <c r="E4" s="68"/>
      <c r="F4" s="68"/>
      <c r="G4" s="125"/>
      <c r="H4" s="156" t="s">
        <v>58</v>
      </c>
    </row>
    <row r="5" spans="1:8" ht="38.25" customHeight="1">
      <c r="A5" s="409" t="s">
        <v>35</v>
      </c>
      <c r="B5" s="406" t="s">
        <v>2</v>
      </c>
      <c r="C5" s="412" t="s">
        <v>152</v>
      </c>
      <c r="D5" s="413"/>
      <c r="E5" s="412" t="s">
        <v>192</v>
      </c>
      <c r="F5" s="413"/>
      <c r="G5" s="402" t="s">
        <v>62</v>
      </c>
      <c r="H5" s="402"/>
    </row>
    <row r="6" spans="1:8" ht="23.25" customHeight="1">
      <c r="A6" s="410"/>
      <c r="B6" s="407"/>
      <c r="C6" s="114" t="s">
        <v>193</v>
      </c>
      <c r="D6" s="114" t="s">
        <v>194</v>
      </c>
      <c r="E6" s="114" t="s">
        <v>193</v>
      </c>
      <c r="F6" s="114" t="s">
        <v>194</v>
      </c>
      <c r="G6" s="114" t="s">
        <v>193</v>
      </c>
      <c r="H6" s="114" t="s">
        <v>194</v>
      </c>
    </row>
    <row r="7" spans="1:8" ht="23.25" customHeight="1">
      <c r="A7" s="411"/>
      <c r="B7" s="408"/>
      <c r="C7" s="114" t="s">
        <v>1</v>
      </c>
      <c r="D7" s="114" t="s">
        <v>4</v>
      </c>
      <c r="E7" s="114" t="s">
        <v>1</v>
      </c>
      <c r="F7" s="114" t="s">
        <v>4</v>
      </c>
      <c r="G7" s="114" t="s">
        <v>1</v>
      </c>
      <c r="H7" s="114" t="s">
        <v>4</v>
      </c>
    </row>
    <row r="8" spans="1:8" s="26" customFormat="1" ht="17.25" customHeight="1">
      <c r="A8" s="114" t="s">
        <v>5</v>
      </c>
      <c r="B8" s="114" t="s">
        <v>6</v>
      </c>
      <c r="C8" s="114">
        <v>1</v>
      </c>
      <c r="D8" s="114">
        <f>C8+1</f>
        <v>2</v>
      </c>
      <c r="E8" s="114">
        <f>D8+1</f>
        <v>3</v>
      </c>
      <c r="F8" s="114">
        <f>E8+1</f>
        <v>4</v>
      </c>
      <c r="G8" s="114" t="s">
        <v>37</v>
      </c>
      <c r="H8" s="114" t="s">
        <v>38</v>
      </c>
    </row>
    <row r="9" spans="1:8" ht="21.75" customHeight="1">
      <c r="A9" s="237"/>
      <c r="B9" s="281" t="s">
        <v>68</v>
      </c>
      <c r="C9" s="282">
        <f>C10</f>
        <v>3964</v>
      </c>
      <c r="D9" s="282">
        <f t="shared" ref="D9:F9" si="0">D10</f>
        <v>3864</v>
      </c>
      <c r="E9" s="282">
        <f t="shared" si="0"/>
        <v>14495</v>
      </c>
      <c r="F9" s="282">
        <f t="shared" si="0"/>
        <v>12951</v>
      </c>
      <c r="G9" s="290">
        <f>E9/C9*100</f>
        <v>365.66599394550957</v>
      </c>
      <c r="H9" s="290">
        <f>F9/D9*100</f>
        <v>335.17080745341616</v>
      </c>
    </row>
    <row r="10" spans="1:8" ht="21.75" customHeight="1">
      <c r="A10" s="237" t="s">
        <v>15</v>
      </c>
      <c r="B10" s="367" t="s">
        <v>7</v>
      </c>
      <c r="C10" s="282">
        <f t="shared" ref="C10:F10" si="1">C15+C20+C21+C22+C24+C25+C26+C27+C30+C33+C11</f>
        <v>3964</v>
      </c>
      <c r="D10" s="282">
        <f t="shared" si="1"/>
        <v>3864</v>
      </c>
      <c r="E10" s="282">
        <f t="shared" si="1"/>
        <v>14495</v>
      </c>
      <c r="F10" s="282">
        <f t="shared" si="1"/>
        <v>12951</v>
      </c>
      <c r="G10" s="290">
        <f t="shared" ref="G10:G33" si="2">E10/C10*100</f>
        <v>365.66599394550957</v>
      </c>
      <c r="H10" s="290">
        <f t="shared" ref="H10:H33" si="3">F10/D10*100</f>
        <v>335.17080745341616</v>
      </c>
    </row>
    <row r="11" spans="1:8" ht="36.75" customHeight="1">
      <c r="A11" s="283">
        <v>1</v>
      </c>
      <c r="B11" s="287" t="s">
        <v>207</v>
      </c>
      <c r="C11" s="284">
        <f>SUM(C12:C14)</f>
        <v>0</v>
      </c>
      <c r="D11" s="284"/>
      <c r="E11" s="284">
        <f>SUM(E12:E14)</f>
        <v>12</v>
      </c>
      <c r="F11" s="284"/>
      <c r="G11" s="291"/>
      <c r="H11" s="291"/>
    </row>
    <row r="12" spans="1:8" ht="21.75" customHeight="1">
      <c r="A12" s="283"/>
      <c r="B12" s="287" t="s">
        <v>130</v>
      </c>
      <c r="C12" s="284"/>
      <c r="D12" s="284"/>
      <c r="E12" s="284">
        <v>6</v>
      </c>
      <c r="F12" s="284"/>
      <c r="G12" s="291"/>
      <c r="H12" s="291"/>
    </row>
    <row r="13" spans="1:8" ht="21.75" customHeight="1">
      <c r="A13" s="283"/>
      <c r="B13" s="287" t="s">
        <v>107</v>
      </c>
      <c r="C13" s="284"/>
      <c r="D13" s="284"/>
      <c r="E13" s="284">
        <v>6</v>
      </c>
      <c r="F13" s="284"/>
      <c r="G13" s="291"/>
      <c r="H13" s="291"/>
    </row>
    <row r="14" spans="1:8" ht="21.75" customHeight="1">
      <c r="A14" s="283"/>
      <c r="B14" s="287" t="s">
        <v>108</v>
      </c>
      <c r="C14" s="284"/>
      <c r="D14" s="284"/>
      <c r="E14" s="284"/>
      <c r="F14" s="284"/>
      <c r="G14" s="291"/>
      <c r="H14" s="291"/>
    </row>
    <row r="15" spans="1:8" ht="21.75" customHeight="1">
      <c r="A15" s="283">
        <v>2</v>
      </c>
      <c r="B15" s="287" t="s">
        <v>0</v>
      </c>
      <c r="C15" s="284">
        <f t="shared" ref="C15:F15" si="4">SUM(C16:C19)</f>
        <v>673</v>
      </c>
      <c r="D15" s="284">
        <f t="shared" si="4"/>
        <v>673</v>
      </c>
      <c r="E15" s="284">
        <f t="shared" si="4"/>
        <v>1610</v>
      </c>
      <c r="F15" s="284">
        <f t="shared" si="4"/>
        <v>1005</v>
      </c>
      <c r="G15" s="291">
        <f t="shared" si="2"/>
        <v>239.22734026745914</v>
      </c>
      <c r="H15" s="291">
        <f t="shared" si="3"/>
        <v>149.33135215453194</v>
      </c>
    </row>
    <row r="16" spans="1:8" ht="21.75" customHeight="1">
      <c r="A16" s="285"/>
      <c r="B16" s="287" t="s">
        <v>106</v>
      </c>
      <c r="C16" s="284">
        <v>673</v>
      </c>
      <c r="D16" s="284">
        <f>C16</f>
        <v>673</v>
      </c>
      <c r="E16" s="284">
        <v>1279</v>
      </c>
      <c r="F16" s="284">
        <v>1000</v>
      </c>
      <c r="G16" s="291">
        <f t="shared" si="2"/>
        <v>190.0445765230312</v>
      </c>
      <c r="H16" s="291">
        <f t="shared" si="3"/>
        <v>148.5884101040119</v>
      </c>
    </row>
    <row r="17" spans="1:12" ht="21.75" customHeight="1">
      <c r="A17" s="285"/>
      <c r="B17" s="287" t="s">
        <v>146</v>
      </c>
      <c r="C17" s="284"/>
      <c r="D17" s="284"/>
      <c r="E17" s="284">
        <v>5</v>
      </c>
      <c r="F17" s="284">
        <f t="shared" ref="F17" si="5">E17</f>
        <v>5</v>
      </c>
      <c r="G17" s="291"/>
      <c r="H17" s="291"/>
    </row>
    <row r="18" spans="1:12" ht="21.75" customHeight="1">
      <c r="A18" s="285"/>
      <c r="B18" s="287" t="s">
        <v>107</v>
      </c>
      <c r="C18" s="284"/>
      <c r="D18" s="284"/>
      <c r="E18" s="284">
        <v>229</v>
      </c>
      <c r="F18" s="284"/>
      <c r="G18" s="291"/>
      <c r="H18" s="291"/>
    </row>
    <row r="19" spans="1:12" ht="21.75" customHeight="1">
      <c r="A19" s="285"/>
      <c r="B19" s="287" t="s">
        <v>108</v>
      </c>
      <c r="C19" s="284"/>
      <c r="D19" s="284"/>
      <c r="E19" s="284">
        <v>97</v>
      </c>
      <c r="F19" s="284"/>
      <c r="G19" s="291"/>
      <c r="H19" s="291"/>
    </row>
    <row r="20" spans="1:12" ht="21.75" customHeight="1">
      <c r="A20" s="283">
        <v>3</v>
      </c>
      <c r="B20" s="287" t="s">
        <v>10</v>
      </c>
      <c r="C20" s="284">
        <v>60</v>
      </c>
      <c r="D20" s="284">
        <v>60</v>
      </c>
      <c r="E20" s="284">
        <v>939</v>
      </c>
      <c r="F20" s="284">
        <v>937</v>
      </c>
      <c r="G20" s="291">
        <f t="shared" si="2"/>
        <v>1565</v>
      </c>
      <c r="H20" s="291">
        <f t="shared" si="3"/>
        <v>1561.6666666666667</v>
      </c>
    </row>
    <row r="21" spans="1:12" s="93" customFormat="1" ht="21.75" customHeight="1">
      <c r="A21" s="283">
        <v>4</v>
      </c>
      <c r="B21" s="287" t="s">
        <v>8</v>
      </c>
      <c r="C21" s="284">
        <v>2659</v>
      </c>
      <c r="D21" s="284">
        <v>2659</v>
      </c>
      <c r="E21" s="284">
        <v>5169</v>
      </c>
      <c r="F21" s="284">
        <f>+E21</f>
        <v>5169</v>
      </c>
      <c r="G21" s="291">
        <f t="shared" si="2"/>
        <v>194.39638962015795</v>
      </c>
      <c r="H21" s="291">
        <f t="shared" si="3"/>
        <v>194.39638962015795</v>
      </c>
      <c r="L21" s="62"/>
    </row>
    <row r="22" spans="1:12" s="93" customFormat="1" ht="21.75" customHeight="1">
      <c r="A22" s="283">
        <v>5</v>
      </c>
      <c r="B22" s="287" t="s">
        <v>11</v>
      </c>
      <c r="C22" s="284">
        <v>135</v>
      </c>
      <c r="D22" s="284">
        <v>135</v>
      </c>
      <c r="E22" s="284">
        <v>481</v>
      </c>
      <c r="F22" s="284">
        <v>210</v>
      </c>
      <c r="G22" s="291">
        <f t="shared" si="2"/>
        <v>356.2962962962963</v>
      </c>
      <c r="H22" s="291">
        <f t="shared" si="3"/>
        <v>155.55555555555557</v>
      </c>
      <c r="L22" s="62"/>
    </row>
    <row r="23" spans="1:12" s="369" customFormat="1" ht="21.75" customHeight="1">
      <c r="A23" s="299"/>
      <c r="B23" s="368" t="s">
        <v>291</v>
      </c>
      <c r="C23" s="286"/>
      <c r="D23" s="286"/>
      <c r="E23" s="286">
        <v>38</v>
      </c>
      <c r="F23" s="286"/>
      <c r="G23" s="342"/>
      <c r="H23" s="342"/>
    </row>
    <row r="24" spans="1:12" ht="21.75" customHeight="1">
      <c r="A24" s="283">
        <v>6</v>
      </c>
      <c r="B24" s="287" t="s">
        <v>9</v>
      </c>
      <c r="C24" s="284">
        <v>260</v>
      </c>
      <c r="D24" s="284">
        <v>260</v>
      </c>
      <c r="E24" s="284">
        <v>213</v>
      </c>
      <c r="F24" s="284">
        <f>+E24</f>
        <v>213</v>
      </c>
      <c r="G24" s="291">
        <f t="shared" si="2"/>
        <v>81.92307692307692</v>
      </c>
      <c r="H24" s="291">
        <f t="shared" si="3"/>
        <v>81.92307692307692</v>
      </c>
    </row>
    <row r="25" spans="1:12" ht="21.75" customHeight="1">
      <c r="A25" s="283">
        <v>7</v>
      </c>
      <c r="B25" s="287" t="s">
        <v>25</v>
      </c>
      <c r="C25" s="284"/>
      <c r="D25" s="284"/>
      <c r="E25" s="284">
        <v>58</v>
      </c>
      <c r="F25" s="284">
        <f t="shared" ref="F25" si="6">+E25</f>
        <v>58</v>
      </c>
      <c r="G25" s="291"/>
      <c r="H25" s="291"/>
    </row>
    <row r="26" spans="1:12" ht="21.75" customHeight="1">
      <c r="A26" s="283">
        <v>8</v>
      </c>
      <c r="B26" s="287" t="s">
        <v>13</v>
      </c>
      <c r="C26" s="284"/>
      <c r="D26" s="284"/>
      <c r="E26" s="284">
        <v>5461</v>
      </c>
      <c r="F26" s="284">
        <v>5317</v>
      </c>
      <c r="G26" s="291"/>
      <c r="H26" s="291"/>
    </row>
    <row r="27" spans="1:12" ht="38.25" customHeight="1">
      <c r="A27" s="283">
        <v>9</v>
      </c>
      <c r="B27" s="287" t="s">
        <v>131</v>
      </c>
      <c r="C27" s="284"/>
      <c r="D27" s="284"/>
      <c r="E27" s="284">
        <f>+E28+E29</f>
        <v>72</v>
      </c>
      <c r="F27" s="284">
        <f>+F28+F29</f>
        <v>0</v>
      </c>
      <c r="G27" s="291"/>
      <c r="H27" s="291"/>
    </row>
    <row r="28" spans="1:12" ht="21.75" customHeight="1">
      <c r="A28" s="283"/>
      <c r="B28" s="366" t="s">
        <v>132</v>
      </c>
      <c r="C28" s="284"/>
      <c r="D28" s="284"/>
      <c r="E28" s="284"/>
      <c r="F28" s="284"/>
      <c r="G28" s="291"/>
      <c r="H28" s="291"/>
    </row>
    <row r="29" spans="1:12" ht="21.75" customHeight="1">
      <c r="A29" s="283"/>
      <c r="B29" s="366" t="s">
        <v>133</v>
      </c>
      <c r="C29" s="284"/>
      <c r="D29" s="284"/>
      <c r="E29" s="284">
        <v>72</v>
      </c>
      <c r="F29" s="284"/>
      <c r="G29" s="291"/>
      <c r="H29" s="291"/>
    </row>
    <row r="30" spans="1:12" ht="21.75" customHeight="1">
      <c r="A30" s="283">
        <v>10</v>
      </c>
      <c r="B30" s="287" t="s">
        <v>14</v>
      </c>
      <c r="C30" s="284">
        <f>SUM(C31,C32)</f>
        <v>142</v>
      </c>
      <c r="D30" s="284">
        <f t="shared" ref="D30:F30" si="7">SUM(D31,D32)</f>
        <v>42</v>
      </c>
      <c r="E30" s="284">
        <f t="shared" si="7"/>
        <v>445</v>
      </c>
      <c r="F30" s="284">
        <f t="shared" si="7"/>
        <v>7</v>
      </c>
      <c r="G30" s="291">
        <f t="shared" si="2"/>
        <v>313.38028169014086</v>
      </c>
      <c r="H30" s="291">
        <f t="shared" si="3"/>
        <v>16.666666666666664</v>
      </c>
    </row>
    <row r="31" spans="1:12" ht="21.75" customHeight="1">
      <c r="A31" s="285" t="s">
        <v>12</v>
      </c>
      <c r="B31" s="287" t="s">
        <v>114</v>
      </c>
      <c r="C31" s="284">
        <v>100</v>
      </c>
      <c r="D31" s="284"/>
      <c r="E31" s="284">
        <v>438</v>
      </c>
      <c r="F31" s="284"/>
      <c r="G31" s="291">
        <f t="shared" si="2"/>
        <v>438</v>
      </c>
      <c r="H31" s="291"/>
    </row>
    <row r="32" spans="1:12" ht="21.75" customHeight="1">
      <c r="A32" s="285" t="s">
        <v>12</v>
      </c>
      <c r="B32" s="287" t="s">
        <v>292</v>
      </c>
      <c r="C32" s="284">
        <v>42</v>
      </c>
      <c r="D32" s="284">
        <f>C32</f>
        <v>42</v>
      </c>
      <c r="E32" s="284">
        <v>7</v>
      </c>
      <c r="F32" s="284">
        <v>7</v>
      </c>
      <c r="G32" s="291">
        <f t="shared" si="2"/>
        <v>16.666666666666664</v>
      </c>
      <c r="H32" s="291">
        <f t="shared" si="3"/>
        <v>16.666666666666664</v>
      </c>
    </row>
    <row r="33" spans="1:8" ht="36.75" customHeight="1">
      <c r="A33" s="283">
        <v>11</v>
      </c>
      <c r="B33" s="287" t="s">
        <v>45</v>
      </c>
      <c r="C33" s="284">
        <v>35</v>
      </c>
      <c r="D33" s="284">
        <v>35</v>
      </c>
      <c r="E33" s="284">
        <v>35</v>
      </c>
      <c r="F33" s="284">
        <v>35</v>
      </c>
      <c r="G33" s="291">
        <f t="shared" si="2"/>
        <v>100</v>
      </c>
      <c r="H33" s="291">
        <f t="shared" si="3"/>
        <v>100</v>
      </c>
    </row>
    <row r="34" spans="1:8" ht="21.75" customHeight="1">
      <c r="A34" s="138" t="s">
        <v>16</v>
      </c>
      <c r="B34" s="141" t="s">
        <v>195</v>
      </c>
      <c r="C34" s="288"/>
      <c r="D34" s="288"/>
      <c r="E34" s="288"/>
      <c r="F34" s="288"/>
      <c r="G34" s="140"/>
      <c r="H34" s="140"/>
    </row>
    <row r="35" spans="1:8" ht="21.75" customHeight="1">
      <c r="A35" s="138" t="s">
        <v>17</v>
      </c>
      <c r="B35" s="141" t="s">
        <v>196</v>
      </c>
      <c r="C35" s="288"/>
      <c r="D35" s="288"/>
      <c r="E35" s="288"/>
      <c r="F35" s="288"/>
      <c r="G35" s="140"/>
      <c r="H35" s="140"/>
    </row>
    <row r="36" spans="1:8" ht="21.75" hidden="1" customHeight="1">
      <c r="A36" s="96">
        <v>1</v>
      </c>
      <c r="B36" s="142" t="s">
        <v>197</v>
      </c>
      <c r="C36" s="288"/>
      <c r="D36" s="288"/>
      <c r="E36" s="288"/>
      <c r="F36" s="288"/>
      <c r="G36" s="140"/>
      <c r="H36" s="140"/>
    </row>
    <row r="37" spans="1:8" ht="21.75" hidden="1" customHeight="1">
      <c r="A37" s="96">
        <f>A36+1</f>
        <v>2</v>
      </c>
      <c r="B37" s="142" t="s">
        <v>198</v>
      </c>
      <c r="C37" s="288"/>
      <c r="D37" s="288"/>
      <c r="E37" s="288"/>
      <c r="F37" s="288"/>
      <c r="G37" s="140"/>
      <c r="H37" s="140"/>
    </row>
    <row r="38" spans="1:8" ht="21.75" hidden="1" customHeight="1">
      <c r="A38" s="96">
        <f>A37+1</f>
        <v>3</v>
      </c>
      <c r="B38" s="142" t="s">
        <v>199</v>
      </c>
      <c r="C38" s="288"/>
      <c r="D38" s="288"/>
      <c r="E38" s="288"/>
      <c r="F38" s="288"/>
      <c r="G38" s="140"/>
      <c r="H38" s="140"/>
    </row>
    <row r="39" spans="1:8" ht="21.75" hidden="1" customHeight="1">
      <c r="A39" s="96">
        <f>A38+1</f>
        <v>4</v>
      </c>
      <c r="B39" s="142" t="s">
        <v>200</v>
      </c>
      <c r="C39" s="288"/>
      <c r="D39" s="288"/>
      <c r="E39" s="288"/>
      <c r="F39" s="288"/>
      <c r="G39" s="140"/>
      <c r="H39" s="140"/>
    </row>
    <row r="40" spans="1:8" ht="21.75" hidden="1" customHeight="1">
      <c r="A40" s="96">
        <f>A39+1</f>
        <v>5</v>
      </c>
      <c r="B40" s="142" t="s">
        <v>201</v>
      </c>
      <c r="C40" s="288"/>
      <c r="D40" s="288"/>
      <c r="E40" s="288"/>
      <c r="F40" s="288"/>
      <c r="G40" s="140"/>
      <c r="H40" s="140"/>
    </row>
    <row r="41" spans="1:8" ht="21.75" hidden="1" customHeight="1">
      <c r="A41" s="96">
        <f>A40+1</f>
        <v>6</v>
      </c>
      <c r="B41" s="142" t="s">
        <v>202</v>
      </c>
      <c r="C41" s="288"/>
      <c r="D41" s="288"/>
      <c r="E41" s="288"/>
      <c r="F41" s="288"/>
      <c r="G41" s="140"/>
      <c r="H41" s="140"/>
    </row>
    <row r="42" spans="1:8" ht="21.75" customHeight="1">
      <c r="A42" s="138" t="s">
        <v>18</v>
      </c>
      <c r="B42" s="141" t="s">
        <v>203</v>
      </c>
      <c r="C42" s="288"/>
      <c r="D42" s="288"/>
      <c r="E42" s="288"/>
      <c r="F42" s="288"/>
      <c r="G42" s="140"/>
      <c r="H42" s="140"/>
    </row>
    <row r="43" spans="1:8" ht="19.5" customHeight="1">
      <c r="A43" s="3"/>
      <c r="B43" s="126"/>
    </row>
  </sheetData>
  <mergeCells count="6">
    <mergeCell ref="G5:H5"/>
    <mergeCell ref="A2:H2"/>
    <mergeCell ref="B5:B7"/>
    <mergeCell ref="A5:A7"/>
    <mergeCell ref="C5:D5"/>
    <mergeCell ref="E5:F5"/>
  </mergeCells>
  <pageMargins left="0.39370078740157483" right="0.35433070866141736" top="0.72" bottom="0.52" header="0.31496062992125984" footer="0.31496062992125984"/>
  <pageSetup paperSize="9" scale="9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2"/>
  <sheetViews>
    <sheetView zoomScale="80" zoomScaleNormal="80" workbookViewId="0">
      <selection activeCell="D10" sqref="D10"/>
    </sheetView>
  </sheetViews>
  <sheetFormatPr defaultRowHeight="15.75"/>
  <cols>
    <col min="1" max="1" width="5.109375" style="62" customWidth="1"/>
    <col min="2" max="2" width="48.88671875" style="62" customWidth="1"/>
    <col min="3" max="4" width="9.77734375" style="62" customWidth="1"/>
    <col min="5" max="5" width="9.77734375" style="131" customWidth="1"/>
    <col min="6" max="6" width="10.21875" style="131" customWidth="1"/>
    <col min="7" max="256" width="9" style="62"/>
    <col min="257" max="257" width="5.109375" style="62" customWidth="1"/>
    <col min="258" max="258" width="57.21875" style="62" customWidth="1"/>
    <col min="259" max="262" width="10.21875" style="62" customWidth="1"/>
    <col min="263" max="512" width="9" style="62"/>
    <col min="513" max="513" width="5.109375" style="62" customWidth="1"/>
    <col min="514" max="514" width="57.21875" style="62" customWidth="1"/>
    <col min="515" max="518" width="10.21875" style="62" customWidth="1"/>
    <col min="519" max="768" width="9" style="62"/>
    <col min="769" max="769" width="5.109375" style="62" customWidth="1"/>
    <col min="770" max="770" width="57.21875" style="62" customWidth="1"/>
    <col min="771" max="774" width="10.21875" style="62" customWidth="1"/>
    <col min="775" max="1024" width="9" style="62"/>
    <col min="1025" max="1025" width="5.109375" style="62" customWidth="1"/>
    <col min="1026" max="1026" width="57.21875" style="62" customWidth="1"/>
    <col min="1027" max="1030" width="10.21875" style="62" customWidth="1"/>
    <col min="1031" max="1280" width="9" style="62"/>
    <col min="1281" max="1281" width="5.109375" style="62" customWidth="1"/>
    <col min="1282" max="1282" width="57.21875" style="62" customWidth="1"/>
    <col min="1283" max="1286" width="10.21875" style="62" customWidth="1"/>
    <col min="1287" max="1536" width="9" style="62"/>
    <col min="1537" max="1537" width="5.109375" style="62" customWidth="1"/>
    <col min="1538" max="1538" width="57.21875" style="62" customWidth="1"/>
    <col min="1539" max="1542" width="10.21875" style="62" customWidth="1"/>
    <col min="1543" max="1792" width="9" style="62"/>
    <col min="1793" max="1793" width="5.109375" style="62" customWidth="1"/>
    <col min="1794" max="1794" width="57.21875" style="62" customWidth="1"/>
    <col min="1795" max="1798" width="10.21875" style="62" customWidth="1"/>
    <col min="1799" max="2048" width="9" style="62"/>
    <col min="2049" max="2049" width="5.109375" style="62" customWidth="1"/>
    <col min="2050" max="2050" width="57.21875" style="62" customWidth="1"/>
    <col min="2051" max="2054" width="10.21875" style="62" customWidth="1"/>
    <col min="2055" max="2304" width="9" style="62"/>
    <col min="2305" max="2305" width="5.109375" style="62" customWidth="1"/>
    <col min="2306" max="2306" width="57.21875" style="62" customWidth="1"/>
    <col min="2307" max="2310" width="10.21875" style="62" customWidth="1"/>
    <col min="2311" max="2560" width="9" style="62"/>
    <col min="2561" max="2561" width="5.109375" style="62" customWidth="1"/>
    <col min="2562" max="2562" width="57.21875" style="62" customWidth="1"/>
    <col min="2563" max="2566" width="10.21875" style="62" customWidth="1"/>
    <col min="2567" max="2816" width="9" style="62"/>
    <col min="2817" max="2817" width="5.109375" style="62" customWidth="1"/>
    <col min="2818" max="2818" width="57.21875" style="62" customWidth="1"/>
    <col min="2819" max="2822" width="10.21875" style="62" customWidth="1"/>
    <col min="2823" max="3072" width="9" style="62"/>
    <col min="3073" max="3073" width="5.109375" style="62" customWidth="1"/>
    <col min="3074" max="3074" width="57.21875" style="62" customWidth="1"/>
    <col min="3075" max="3078" width="10.21875" style="62" customWidth="1"/>
    <col min="3079" max="3328" width="9" style="62"/>
    <col min="3329" max="3329" width="5.109375" style="62" customWidth="1"/>
    <col min="3330" max="3330" width="57.21875" style="62" customWidth="1"/>
    <col min="3331" max="3334" width="10.21875" style="62" customWidth="1"/>
    <col min="3335" max="3584" width="9" style="62"/>
    <col min="3585" max="3585" width="5.109375" style="62" customWidth="1"/>
    <col min="3586" max="3586" width="57.21875" style="62" customWidth="1"/>
    <col min="3587" max="3590" width="10.21875" style="62" customWidth="1"/>
    <col min="3591" max="3840" width="9" style="62"/>
    <col min="3841" max="3841" width="5.109375" style="62" customWidth="1"/>
    <col min="3842" max="3842" width="57.21875" style="62" customWidth="1"/>
    <col min="3843" max="3846" width="10.21875" style="62" customWidth="1"/>
    <col min="3847" max="4096" width="9" style="62"/>
    <col min="4097" max="4097" width="5.109375" style="62" customWidth="1"/>
    <col min="4098" max="4098" width="57.21875" style="62" customWidth="1"/>
    <col min="4099" max="4102" width="10.21875" style="62" customWidth="1"/>
    <col min="4103" max="4352" width="9" style="62"/>
    <col min="4353" max="4353" width="5.109375" style="62" customWidth="1"/>
    <col min="4354" max="4354" width="57.21875" style="62" customWidth="1"/>
    <col min="4355" max="4358" width="10.21875" style="62" customWidth="1"/>
    <col min="4359" max="4608" width="9" style="62"/>
    <col min="4609" max="4609" width="5.109375" style="62" customWidth="1"/>
    <col min="4610" max="4610" width="57.21875" style="62" customWidth="1"/>
    <col min="4611" max="4614" width="10.21875" style="62" customWidth="1"/>
    <col min="4615" max="4864" width="9" style="62"/>
    <col min="4865" max="4865" width="5.109375" style="62" customWidth="1"/>
    <col min="4866" max="4866" width="57.21875" style="62" customWidth="1"/>
    <col min="4867" max="4870" width="10.21875" style="62" customWidth="1"/>
    <col min="4871" max="5120" width="9" style="62"/>
    <col min="5121" max="5121" width="5.109375" style="62" customWidth="1"/>
    <col min="5122" max="5122" width="57.21875" style="62" customWidth="1"/>
    <col min="5123" max="5126" width="10.21875" style="62" customWidth="1"/>
    <col min="5127" max="5376" width="9" style="62"/>
    <col min="5377" max="5377" width="5.109375" style="62" customWidth="1"/>
    <col min="5378" max="5378" width="57.21875" style="62" customWidth="1"/>
    <col min="5379" max="5382" width="10.21875" style="62" customWidth="1"/>
    <col min="5383" max="5632" width="9" style="62"/>
    <col min="5633" max="5633" width="5.109375" style="62" customWidth="1"/>
    <col min="5634" max="5634" width="57.21875" style="62" customWidth="1"/>
    <col min="5635" max="5638" width="10.21875" style="62" customWidth="1"/>
    <col min="5639" max="5888" width="9" style="62"/>
    <col min="5889" max="5889" width="5.109375" style="62" customWidth="1"/>
    <col min="5890" max="5890" width="57.21875" style="62" customWidth="1"/>
    <col min="5891" max="5894" width="10.21875" style="62" customWidth="1"/>
    <col min="5895" max="6144" width="9" style="62"/>
    <col min="6145" max="6145" width="5.109375" style="62" customWidth="1"/>
    <col min="6146" max="6146" width="57.21875" style="62" customWidth="1"/>
    <col min="6147" max="6150" width="10.21875" style="62" customWidth="1"/>
    <col min="6151" max="6400" width="9" style="62"/>
    <col min="6401" max="6401" width="5.109375" style="62" customWidth="1"/>
    <col min="6402" max="6402" width="57.21875" style="62" customWidth="1"/>
    <col min="6403" max="6406" width="10.21875" style="62" customWidth="1"/>
    <col min="6407" max="6656" width="9" style="62"/>
    <col min="6657" max="6657" width="5.109375" style="62" customWidth="1"/>
    <col min="6658" max="6658" width="57.21875" style="62" customWidth="1"/>
    <col min="6659" max="6662" width="10.21875" style="62" customWidth="1"/>
    <col min="6663" max="6912" width="9" style="62"/>
    <col min="6913" max="6913" width="5.109375" style="62" customWidth="1"/>
    <col min="6914" max="6914" width="57.21875" style="62" customWidth="1"/>
    <col min="6915" max="6918" width="10.21875" style="62" customWidth="1"/>
    <col min="6919" max="7168" width="9" style="62"/>
    <col min="7169" max="7169" width="5.109375" style="62" customWidth="1"/>
    <col min="7170" max="7170" width="57.21875" style="62" customWidth="1"/>
    <col min="7171" max="7174" width="10.21875" style="62" customWidth="1"/>
    <col min="7175" max="7424" width="9" style="62"/>
    <col min="7425" max="7425" width="5.109375" style="62" customWidth="1"/>
    <col min="7426" max="7426" width="57.21875" style="62" customWidth="1"/>
    <col min="7427" max="7430" width="10.21875" style="62" customWidth="1"/>
    <col min="7431" max="7680" width="9" style="62"/>
    <col min="7681" max="7681" width="5.109375" style="62" customWidth="1"/>
    <col min="7682" max="7682" width="57.21875" style="62" customWidth="1"/>
    <col min="7683" max="7686" width="10.21875" style="62" customWidth="1"/>
    <col min="7687" max="7936" width="9" style="62"/>
    <col min="7937" max="7937" width="5.109375" style="62" customWidth="1"/>
    <col min="7938" max="7938" width="57.21875" style="62" customWidth="1"/>
    <col min="7939" max="7942" width="10.21875" style="62" customWidth="1"/>
    <col min="7943" max="8192" width="9" style="62"/>
    <col min="8193" max="8193" width="5.109375" style="62" customWidth="1"/>
    <col min="8194" max="8194" width="57.21875" style="62" customWidth="1"/>
    <col min="8195" max="8198" width="10.21875" style="62" customWidth="1"/>
    <col min="8199" max="8448" width="9" style="62"/>
    <col min="8449" max="8449" width="5.109375" style="62" customWidth="1"/>
    <col min="8450" max="8450" width="57.21875" style="62" customWidth="1"/>
    <col min="8451" max="8454" width="10.21875" style="62" customWidth="1"/>
    <col min="8455" max="8704" width="9" style="62"/>
    <col min="8705" max="8705" width="5.109375" style="62" customWidth="1"/>
    <col min="8706" max="8706" width="57.21875" style="62" customWidth="1"/>
    <col min="8707" max="8710" width="10.21875" style="62" customWidth="1"/>
    <col min="8711" max="8960" width="9" style="62"/>
    <col min="8961" max="8961" width="5.109375" style="62" customWidth="1"/>
    <col min="8962" max="8962" width="57.21875" style="62" customWidth="1"/>
    <col min="8963" max="8966" width="10.21875" style="62" customWidth="1"/>
    <col min="8967" max="9216" width="9" style="62"/>
    <col min="9217" max="9217" width="5.109375" style="62" customWidth="1"/>
    <col min="9218" max="9218" width="57.21875" style="62" customWidth="1"/>
    <col min="9219" max="9222" width="10.21875" style="62" customWidth="1"/>
    <col min="9223" max="9472" width="9" style="62"/>
    <col min="9473" max="9473" width="5.109375" style="62" customWidth="1"/>
    <col min="9474" max="9474" width="57.21875" style="62" customWidth="1"/>
    <col min="9475" max="9478" width="10.21875" style="62" customWidth="1"/>
    <col min="9479" max="9728" width="9" style="62"/>
    <col min="9729" max="9729" width="5.109375" style="62" customWidth="1"/>
    <col min="9730" max="9730" width="57.21875" style="62" customWidth="1"/>
    <col min="9731" max="9734" width="10.21875" style="62" customWidth="1"/>
    <col min="9735" max="9984" width="9" style="62"/>
    <col min="9985" max="9985" width="5.109375" style="62" customWidth="1"/>
    <col min="9986" max="9986" width="57.21875" style="62" customWidth="1"/>
    <col min="9987" max="9990" width="10.21875" style="62" customWidth="1"/>
    <col min="9991" max="10240" width="9" style="62"/>
    <col min="10241" max="10241" width="5.109375" style="62" customWidth="1"/>
    <col min="10242" max="10242" width="57.21875" style="62" customWidth="1"/>
    <col min="10243" max="10246" width="10.21875" style="62" customWidth="1"/>
    <col min="10247" max="10496" width="9" style="62"/>
    <col min="10497" max="10497" width="5.109375" style="62" customWidth="1"/>
    <col min="10498" max="10498" width="57.21875" style="62" customWidth="1"/>
    <col min="10499" max="10502" width="10.21875" style="62" customWidth="1"/>
    <col min="10503" max="10752" width="9" style="62"/>
    <col min="10753" max="10753" width="5.109375" style="62" customWidth="1"/>
    <col min="10754" max="10754" width="57.21875" style="62" customWidth="1"/>
    <col min="10755" max="10758" width="10.21875" style="62" customWidth="1"/>
    <col min="10759" max="11008" width="9" style="62"/>
    <col min="11009" max="11009" width="5.109375" style="62" customWidth="1"/>
    <col min="11010" max="11010" width="57.21875" style="62" customWidth="1"/>
    <col min="11011" max="11014" width="10.21875" style="62" customWidth="1"/>
    <col min="11015" max="11264" width="9" style="62"/>
    <col min="11265" max="11265" width="5.109375" style="62" customWidth="1"/>
    <col min="11266" max="11266" width="57.21875" style="62" customWidth="1"/>
    <col min="11267" max="11270" width="10.21875" style="62" customWidth="1"/>
    <col min="11271" max="11520" width="9" style="62"/>
    <col min="11521" max="11521" width="5.109375" style="62" customWidth="1"/>
    <col min="11522" max="11522" width="57.21875" style="62" customWidth="1"/>
    <col min="11523" max="11526" width="10.21875" style="62" customWidth="1"/>
    <col min="11527" max="11776" width="9" style="62"/>
    <col min="11777" max="11777" width="5.109375" style="62" customWidth="1"/>
    <col min="11778" max="11778" width="57.21875" style="62" customWidth="1"/>
    <col min="11779" max="11782" width="10.21875" style="62" customWidth="1"/>
    <col min="11783" max="12032" width="9" style="62"/>
    <col min="12033" max="12033" width="5.109375" style="62" customWidth="1"/>
    <col min="12034" max="12034" width="57.21875" style="62" customWidth="1"/>
    <col min="12035" max="12038" width="10.21875" style="62" customWidth="1"/>
    <col min="12039" max="12288" width="9" style="62"/>
    <col min="12289" max="12289" width="5.109375" style="62" customWidth="1"/>
    <col min="12290" max="12290" width="57.21875" style="62" customWidth="1"/>
    <col min="12291" max="12294" width="10.21875" style="62" customWidth="1"/>
    <col min="12295" max="12544" width="9" style="62"/>
    <col min="12545" max="12545" width="5.109375" style="62" customWidth="1"/>
    <col min="12546" max="12546" width="57.21875" style="62" customWidth="1"/>
    <col min="12547" max="12550" width="10.21875" style="62" customWidth="1"/>
    <col min="12551" max="12800" width="9" style="62"/>
    <col min="12801" max="12801" width="5.109375" style="62" customWidth="1"/>
    <col min="12802" max="12802" width="57.21875" style="62" customWidth="1"/>
    <col min="12803" max="12806" width="10.21875" style="62" customWidth="1"/>
    <col min="12807" max="13056" width="9" style="62"/>
    <col min="13057" max="13057" width="5.109375" style="62" customWidth="1"/>
    <col min="13058" max="13058" width="57.21875" style="62" customWidth="1"/>
    <col min="13059" max="13062" width="10.21875" style="62" customWidth="1"/>
    <col min="13063" max="13312" width="9" style="62"/>
    <col min="13313" max="13313" width="5.109375" style="62" customWidth="1"/>
    <col min="13314" max="13314" width="57.21875" style="62" customWidth="1"/>
    <col min="13315" max="13318" width="10.21875" style="62" customWidth="1"/>
    <col min="13319" max="13568" width="9" style="62"/>
    <col min="13569" max="13569" width="5.109375" style="62" customWidth="1"/>
    <col min="13570" max="13570" width="57.21875" style="62" customWidth="1"/>
    <col min="13571" max="13574" width="10.21875" style="62" customWidth="1"/>
    <col min="13575" max="13824" width="9" style="62"/>
    <col min="13825" max="13825" width="5.109375" style="62" customWidth="1"/>
    <col min="13826" max="13826" width="57.21875" style="62" customWidth="1"/>
    <col min="13827" max="13830" width="10.21875" style="62" customWidth="1"/>
    <col min="13831" max="14080" width="9" style="62"/>
    <col min="14081" max="14081" width="5.109375" style="62" customWidth="1"/>
    <col min="14082" max="14082" width="57.21875" style="62" customWidth="1"/>
    <col min="14083" max="14086" width="10.21875" style="62" customWidth="1"/>
    <col min="14087" max="14336" width="9" style="62"/>
    <col min="14337" max="14337" width="5.109375" style="62" customWidth="1"/>
    <col min="14338" max="14338" width="57.21875" style="62" customWidth="1"/>
    <col min="14339" max="14342" width="10.21875" style="62" customWidth="1"/>
    <col min="14343" max="14592" width="9" style="62"/>
    <col min="14593" max="14593" width="5.109375" style="62" customWidth="1"/>
    <col min="14594" max="14594" width="57.21875" style="62" customWidth="1"/>
    <col min="14595" max="14598" width="10.21875" style="62" customWidth="1"/>
    <col min="14599" max="14848" width="9" style="62"/>
    <col min="14849" max="14849" width="5.109375" style="62" customWidth="1"/>
    <col min="14850" max="14850" width="57.21875" style="62" customWidth="1"/>
    <col min="14851" max="14854" width="10.21875" style="62" customWidth="1"/>
    <col min="14855" max="15104" width="9" style="62"/>
    <col min="15105" max="15105" width="5.109375" style="62" customWidth="1"/>
    <col min="15106" max="15106" width="57.21875" style="62" customWidth="1"/>
    <col min="15107" max="15110" width="10.21875" style="62" customWidth="1"/>
    <col min="15111" max="15360" width="9" style="62"/>
    <col min="15361" max="15361" width="5.109375" style="62" customWidth="1"/>
    <col min="15362" max="15362" width="57.21875" style="62" customWidth="1"/>
    <col min="15363" max="15366" width="10.21875" style="62" customWidth="1"/>
    <col min="15367" max="15616" width="9" style="62"/>
    <col min="15617" max="15617" width="5.109375" style="62" customWidth="1"/>
    <col min="15618" max="15618" width="57.21875" style="62" customWidth="1"/>
    <col min="15619" max="15622" width="10.21875" style="62" customWidth="1"/>
    <col min="15623" max="15872" width="9" style="62"/>
    <col min="15873" max="15873" width="5.109375" style="62" customWidth="1"/>
    <col min="15874" max="15874" width="57.21875" style="62" customWidth="1"/>
    <col min="15875" max="15878" width="10.21875" style="62" customWidth="1"/>
    <col min="15879" max="16128" width="9" style="62"/>
    <col min="16129" max="16129" width="5.109375" style="62" customWidth="1"/>
    <col min="16130" max="16130" width="57.21875" style="62" customWidth="1"/>
    <col min="16131" max="16134" width="10.21875" style="62" customWidth="1"/>
    <col min="16135" max="16384" width="9" style="62"/>
  </cols>
  <sheetData>
    <row r="1" spans="1:6" ht="21.75" customHeight="1">
      <c r="A1" s="116"/>
      <c r="B1" s="117"/>
      <c r="C1" s="118"/>
      <c r="D1" s="120"/>
      <c r="E1" s="123"/>
      <c r="F1" s="132" t="s">
        <v>215</v>
      </c>
    </row>
    <row r="2" spans="1:6" ht="43.5" customHeight="1">
      <c r="A2" s="414" t="s">
        <v>306</v>
      </c>
      <c r="B2" s="403"/>
      <c r="C2" s="403"/>
      <c r="D2" s="403"/>
      <c r="E2" s="403"/>
      <c r="F2" s="403"/>
    </row>
    <row r="3" spans="1:6" ht="21" customHeight="1">
      <c r="A3" s="404" t="str">
        <f>'13'!A3</f>
        <v>(Kèm theo Nghị quyết số         /NQ-HĐND ngày       tháng 12 năm 2025 của HĐND xã Tuần Giáo)</v>
      </c>
      <c r="B3" s="404"/>
      <c r="C3" s="404"/>
      <c r="D3" s="404"/>
      <c r="E3" s="404"/>
      <c r="F3" s="404"/>
    </row>
    <row r="4" spans="1:6" ht="25.5" customHeight="1">
      <c r="A4" s="135"/>
      <c r="B4" s="135"/>
      <c r="D4" s="405" t="s">
        <v>58</v>
      </c>
      <c r="E4" s="405"/>
      <c r="F4" s="405"/>
    </row>
    <row r="5" spans="1:6" ht="19.5" customHeight="1">
      <c r="A5" s="402" t="s">
        <v>35</v>
      </c>
      <c r="B5" s="402" t="s">
        <v>2</v>
      </c>
      <c r="C5" s="401" t="s">
        <v>152</v>
      </c>
      <c r="D5" s="401" t="s">
        <v>192</v>
      </c>
      <c r="E5" s="402" t="s">
        <v>36</v>
      </c>
      <c r="F5" s="402"/>
    </row>
    <row r="6" spans="1:6" ht="19.5" customHeight="1">
      <c r="A6" s="402"/>
      <c r="B6" s="402"/>
      <c r="C6" s="401"/>
      <c r="D6" s="401"/>
      <c r="E6" s="401" t="s">
        <v>59</v>
      </c>
      <c r="F6" s="401" t="s">
        <v>93</v>
      </c>
    </row>
    <row r="7" spans="1:6" ht="19.5" customHeight="1">
      <c r="A7" s="402"/>
      <c r="B7" s="402"/>
      <c r="C7" s="401"/>
      <c r="D7" s="401"/>
      <c r="E7" s="401"/>
      <c r="F7" s="401"/>
    </row>
    <row r="8" spans="1:6" s="26" customFormat="1" ht="17.25" customHeight="1">
      <c r="A8" s="114" t="s">
        <v>5</v>
      </c>
      <c r="B8" s="114" t="s">
        <v>6</v>
      </c>
      <c r="C8" s="114">
        <v>1</v>
      </c>
      <c r="D8" s="114">
        <f>C8+1</f>
        <v>2</v>
      </c>
      <c r="E8" s="137" t="s">
        <v>60</v>
      </c>
      <c r="F8" s="137" t="s">
        <v>61</v>
      </c>
    </row>
    <row r="9" spans="1:6" s="63" customFormat="1" ht="24" customHeight="1">
      <c r="A9" s="138"/>
      <c r="B9" s="145" t="s">
        <v>64</v>
      </c>
      <c r="C9" s="143">
        <f>+C10+C26+C42</f>
        <v>154958</v>
      </c>
      <c r="D9" s="143">
        <f>+D10+D26+D42</f>
        <v>212633</v>
      </c>
      <c r="E9" s="143">
        <f>D9-C9</f>
        <v>57675</v>
      </c>
      <c r="F9" s="289">
        <f>D9/C9*100</f>
        <v>137.2197627744292</v>
      </c>
    </row>
    <row r="10" spans="1:6" s="63" customFormat="1" ht="24" customHeight="1">
      <c r="A10" s="138" t="s">
        <v>5</v>
      </c>
      <c r="B10" s="145" t="s">
        <v>69</v>
      </c>
      <c r="C10" s="143">
        <f>+C11+C21+C25</f>
        <v>131107</v>
      </c>
      <c r="D10" s="143">
        <f>+D11+D21+D25</f>
        <v>185053</v>
      </c>
      <c r="E10" s="143">
        <f t="shared" ref="E10:E41" si="0">D10-C10</f>
        <v>53946</v>
      </c>
      <c r="F10" s="289">
        <f t="shared" ref="F10:F41" si="1">D10/C10*100</f>
        <v>141.14654442554556</v>
      </c>
    </row>
    <row r="11" spans="1:6" s="63" customFormat="1" ht="24" customHeight="1">
      <c r="A11" s="138" t="s">
        <v>15</v>
      </c>
      <c r="B11" s="145" t="s">
        <v>19</v>
      </c>
      <c r="C11" s="143">
        <f>+C12+C19+C20</f>
        <v>0</v>
      </c>
      <c r="D11" s="143">
        <f>+D12+D19+D20</f>
        <v>4785</v>
      </c>
      <c r="E11" s="143">
        <f t="shared" si="0"/>
        <v>4785</v>
      </c>
      <c r="F11" s="289"/>
    </row>
    <row r="12" spans="1:6" ht="24" customHeight="1">
      <c r="A12" s="96">
        <v>1</v>
      </c>
      <c r="B12" s="146" t="s">
        <v>46</v>
      </c>
      <c r="C12" s="153"/>
      <c r="D12" s="140">
        <f>+D16</f>
        <v>4785</v>
      </c>
      <c r="E12" s="140">
        <f t="shared" si="0"/>
        <v>4785</v>
      </c>
      <c r="F12" s="289"/>
    </row>
    <row r="13" spans="1:6" s="93" customFormat="1" ht="24" customHeight="1">
      <c r="A13" s="147"/>
      <c r="B13" s="149" t="s">
        <v>91</v>
      </c>
      <c r="C13" s="150"/>
      <c r="D13" s="150"/>
      <c r="E13" s="150"/>
      <c r="F13" s="289"/>
    </row>
    <row r="14" spans="1:6" s="93" customFormat="1" ht="24" customHeight="1">
      <c r="A14" s="151" t="s">
        <v>12</v>
      </c>
      <c r="B14" s="149" t="s">
        <v>39</v>
      </c>
      <c r="C14" s="150"/>
      <c r="D14" s="150"/>
      <c r="E14" s="150"/>
      <c r="F14" s="289"/>
    </row>
    <row r="15" spans="1:6" s="93" customFormat="1" ht="24" customHeight="1">
      <c r="A15" s="151" t="s">
        <v>12</v>
      </c>
      <c r="B15" s="149" t="s">
        <v>30</v>
      </c>
      <c r="C15" s="150"/>
      <c r="D15" s="150"/>
      <c r="E15" s="150"/>
      <c r="F15" s="289"/>
    </row>
    <row r="16" spans="1:6" s="93" customFormat="1" ht="24" customHeight="1">
      <c r="A16" s="96"/>
      <c r="B16" s="149" t="s">
        <v>92</v>
      </c>
      <c r="C16" s="150"/>
      <c r="D16" s="150">
        <f>+D17+D18</f>
        <v>4785</v>
      </c>
      <c r="E16" s="150">
        <f t="shared" si="0"/>
        <v>4785</v>
      </c>
      <c r="F16" s="289"/>
    </row>
    <row r="17" spans="1:6" s="93" customFormat="1" ht="24" customHeight="1">
      <c r="A17" s="148" t="s">
        <v>12</v>
      </c>
      <c r="B17" s="149" t="s">
        <v>183</v>
      </c>
      <c r="C17" s="150"/>
      <c r="D17" s="150">
        <v>4785</v>
      </c>
      <c r="E17" s="150">
        <f t="shared" si="0"/>
        <v>4785</v>
      </c>
      <c r="F17" s="289"/>
    </row>
    <row r="18" spans="1:6" s="93" customFormat="1" ht="24" customHeight="1">
      <c r="A18" s="148" t="s">
        <v>12</v>
      </c>
      <c r="B18" s="149" t="s">
        <v>208</v>
      </c>
      <c r="C18" s="150"/>
      <c r="D18" s="150"/>
      <c r="E18" s="150"/>
      <c r="F18" s="289"/>
    </row>
    <row r="19" spans="1:6" ht="78.75" customHeight="1">
      <c r="A19" s="17">
        <v>2</v>
      </c>
      <c r="B19" s="154" t="s">
        <v>209</v>
      </c>
      <c r="C19" s="150"/>
      <c r="D19" s="150"/>
      <c r="E19" s="150"/>
      <c r="F19" s="289"/>
    </row>
    <row r="20" spans="1:6" ht="27" customHeight="1">
      <c r="A20" s="96">
        <v>3</v>
      </c>
      <c r="B20" s="146" t="s">
        <v>90</v>
      </c>
      <c r="C20" s="150"/>
      <c r="D20" s="150"/>
      <c r="E20" s="150"/>
      <c r="F20" s="289"/>
    </row>
    <row r="21" spans="1:6" s="63" customFormat="1" ht="24" customHeight="1">
      <c r="A21" s="138" t="s">
        <v>16</v>
      </c>
      <c r="B21" s="145" t="s">
        <v>20</v>
      </c>
      <c r="C21" s="143">
        <v>128038</v>
      </c>
      <c r="D21" s="143">
        <v>180268</v>
      </c>
      <c r="E21" s="143">
        <f t="shared" si="0"/>
        <v>52230</v>
      </c>
      <c r="F21" s="289">
        <f t="shared" si="1"/>
        <v>140.79257720364268</v>
      </c>
    </row>
    <row r="22" spans="1:6" ht="24" customHeight="1">
      <c r="A22" s="138"/>
      <c r="B22" s="149" t="s">
        <v>210</v>
      </c>
      <c r="C22" s="150"/>
      <c r="D22" s="150"/>
      <c r="E22" s="150"/>
      <c r="F22" s="289"/>
    </row>
    <row r="23" spans="1:6" ht="24" customHeight="1">
      <c r="A23" s="96">
        <v>1</v>
      </c>
      <c r="B23" s="146" t="s">
        <v>211</v>
      </c>
      <c r="C23" s="140">
        <v>75334</v>
      </c>
      <c r="D23" s="140">
        <v>75932</v>
      </c>
      <c r="E23" s="140">
        <f t="shared" si="0"/>
        <v>598</v>
      </c>
      <c r="F23" s="280">
        <f t="shared" si="1"/>
        <v>100.79379828497093</v>
      </c>
    </row>
    <row r="24" spans="1:6" ht="24" customHeight="1">
      <c r="A24" s="96">
        <f>A23+1</f>
        <v>2</v>
      </c>
      <c r="B24" s="146" t="s">
        <v>212</v>
      </c>
      <c r="C24" s="140"/>
      <c r="D24" s="140"/>
      <c r="E24" s="140"/>
      <c r="F24" s="289"/>
    </row>
    <row r="25" spans="1:6" s="63" customFormat="1" ht="30" customHeight="1">
      <c r="A25" s="138" t="s">
        <v>17</v>
      </c>
      <c r="B25" s="145" t="s">
        <v>21</v>
      </c>
      <c r="C25" s="143">
        <v>3069</v>
      </c>
      <c r="D25" s="143"/>
      <c r="E25" s="143">
        <f t="shared" si="0"/>
        <v>-3069</v>
      </c>
      <c r="F25" s="289"/>
    </row>
    <row r="26" spans="1:6" ht="30" customHeight="1">
      <c r="A26" s="138" t="s">
        <v>6</v>
      </c>
      <c r="B26" s="155" t="s">
        <v>70</v>
      </c>
      <c r="C26" s="143">
        <f>C27+C37</f>
        <v>23851</v>
      </c>
      <c r="D26" s="143">
        <f>D27+D37</f>
        <v>27580</v>
      </c>
      <c r="E26" s="143">
        <f t="shared" si="0"/>
        <v>3729</v>
      </c>
      <c r="F26" s="289">
        <f t="shared" si="1"/>
        <v>115.63456458848687</v>
      </c>
    </row>
    <row r="27" spans="1:6" s="63" customFormat="1" ht="30" customHeight="1">
      <c r="A27" s="138" t="s">
        <v>15</v>
      </c>
      <c r="B27" s="145" t="s">
        <v>67</v>
      </c>
      <c r="C27" s="143">
        <f>C28+C34+C31</f>
        <v>11074</v>
      </c>
      <c r="D27" s="143">
        <f>D28+D34+D31</f>
        <v>14803</v>
      </c>
      <c r="E27" s="143">
        <f t="shared" si="0"/>
        <v>3729</v>
      </c>
      <c r="F27" s="289">
        <f t="shared" si="1"/>
        <v>133.67346938775512</v>
      </c>
    </row>
    <row r="28" spans="1:6" ht="45" customHeight="1">
      <c r="A28" s="96">
        <v>1</v>
      </c>
      <c r="B28" s="142" t="s">
        <v>134</v>
      </c>
      <c r="C28" s="140">
        <f>C29+C30</f>
        <v>365.5</v>
      </c>
      <c r="D28" s="140">
        <f>D29+D30</f>
        <v>2365.5</v>
      </c>
      <c r="E28" s="140">
        <f t="shared" si="0"/>
        <v>2000</v>
      </c>
      <c r="F28" s="280">
        <f t="shared" si="1"/>
        <v>647.1956224350206</v>
      </c>
    </row>
    <row r="29" spans="1:6" ht="24" customHeight="1">
      <c r="A29" s="96"/>
      <c r="B29" s="146" t="s">
        <v>104</v>
      </c>
      <c r="C29" s="140"/>
      <c r="D29" s="140"/>
      <c r="E29" s="140">
        <f t="shared" si="0"/>
        <v>0</v>
      </c>
      <c r="F29" s="280"/>
    </row>
    <row r="30" spans="1:6" ht="24" customHeight="1">
      <c r="A30" s="96"/>
      <c r="B30" s="146" t="s">
        <v>105</v>
      </c>
      <c r="C30" s="140">
        <v>365.5</v>
      </c>
      <c r="D30" s="140">
        <v>2365.5</v>
      </c>
      <c r="E30" s="140">
        <f t="shared" si="0"/>
        <v>2000</v>
      </c>
      <c r="F30" s="280">
        <f t="shared" si="1"/>
        <v>647.1956224350206</v>
      </c>
    </row>
    <row r="31" spans="1:6" ht="28.5" customHeight="1">
      <c r="A31" s="96">
        <v>2</v>
      </c>
      <c r="B31" s="146" t="s">
        <v>135</v>
      </c>
      <c r="C31" s="140">
        <f>C32+C33</f>
        <v>8957</v>
      </c>
      <c r="D31" s="140">
        <f>D32+D33</f>
        <v>9031</v>
      </c>
      <c r="E31" s="140">
        <f t="shared" si="0"/>
        <v>74</v>
      </c>
      <c r="F31" s="280">
        <f t="shared" si="1"/>
        <v>100.82616947638718</v>
      </c>
    </row>
    <row r="32" spans="1:6" ht="24" customHeight="1">
      <c r="A32" s="96"/>
      <c r="B32" s="146" t="s">
        <v>104</v>
      </c>
      <c r="C32" s="140"/>
      <c r="D32" s="140"/>
      <c r="E32" s="140">
        <f t="shared" si="0"/>
        <v>0</v>
      </c>
      <c r="F32" s="280"/>
    </row>
    <row r="33" spans="1:6" ht="24" customHeight="1">
      <c r="A33" s="96"/>
      <c r="B33" s="146" t="s">
        <v>105</v>
      </c>
      <c r="C33" s="140">
        <v>8957</v>
      </c>
      <c r="D33" s="140">
        <v>9031</v>
      </c>
      <c r="E33" s="140">
        <f t="shared" si="0"/>
        <v>74</v>
      </c>
      <c r="F33" s="280">
        <f t="shared" si="1"/>
        <v>100.82616947638718</v>
      </c>
    </row>
    <row r="34" spans="1:6" ht="24" customHeight="1">
      <c r="A34" s="96">
        <v>3</v>
      </c>
      <c r="B34" s="146" t="s">
        <v>103</v>
      </c>
      <c r="C34" s="140">
        <f>C35+C36</f>
        <v>1751.5</v>
      </c>
      <c r="D34" s="140">
        <f>D35+D36</f>
        <v>3406.5</v>
      </c>
      <c r="E34" s="140">
        <f t="shared" si="0"/>
        <v>1655</v>
      </c>
      <c r="F34" s="280">
        <f t="shared" si="1"/>
        <v>194.49043676848416</v>
      </c>
    </row>
    <row r="35" spans="1:6" ht="24" customHeight="1">
      <c r="A35" s="96"/>
      <c r="B35" s="146" t="s">
        <v>104</v>
      </c>
      <c r="C35" s="140"/>
      <c r="D35" s="140"/>
      <c r="E35" s="140">
        <f t="shared" si="0"/>
        <v>0</v>
      </c>
      <c r="F35" s="280"/>
    </row>
    <row r="36" spans="1:6" ht="24" customHeight="1">
      <c r="A36" s="96"/>
      <c r="B36" s="146" t="s">
        <v>105</v>
      </c>
      <c r="C36" s="140">
        <v>1751.5</v>
      </c>
      <c r="D36" s="140">
        <v>3406.5</v>
      </c>
      <c r="E36" s="140">
        <f t="shared" si="0"/>
        <v>1655</v>
      </c>
      <c r="F36" s="280">
        <f t="shared" si="1"/>
        <v>194.49043676848416</v>
      </c>
    </row>
    <row r="37" spans="1:6" ht="24" customHeight="1">
      <c r="A37" s="138" t="s">
        <v>16</v>
      </c>
      <c r="B37" s="145" t="s">
        <v>158</v>
      </c>
      <c r="C37" s="143">
        <f>+SUM(C38:C42)</f>
        <v>12777</v>
      </c>
      <c r="D37" s="143">
        <f>+SUM(D38:D42)</f>
        <v>12777</v>
      </c>
      <c r="E37" s="143">
        <f t="shared" si="0"/>
        <v>0</v>
      </c>
      <c r="F37" s="289">
        <f t="shared" si="1"/>
        <v>100</v>
      </c>
    </row>
    <row r="38" spans="1:6" ht="24" customHeight="1">
      <c r="A38" s="96">
        <v>1</v>
      </c>
      <c r="B38" s="142" t="s">
        <v>136</v>
      </c>
      <c r="C38" s="140">
        <v>200</v>
      </c>
      <c r="D38" s="140">
        <v>200</v>
      </c>
      <c r="E38" s="140">
        <f t="shared" si="0"/>
        <v>0</v>
      </c>
      <c r="F38" s="280">
        <f t="shared" si="1"/>
        <v>100</v>
      </c>
    </row>
    <row r="39" spans="1:6" ht="24" customHeight="1">
      <c r="A39" s="96">
        <v>2</v>
      </c>
      <c r="B39" s="142" t="s">
        <v>293</v>
      </c>
      <c r="C39" s="140">
        <v>67</v>
      </c>
      <c r="D39" s="140">
        <v>67</v>
      </c>
      <c r="E39" s="140">
        <f t="shared" si="0"/>
        <v>0</v>
      </c>
      <c r="F39" s="280">
        <f t="shared" si="1"/>
        <v>100</v>
      </c>
    </row>
    <row r="40" spans="1:6" ht="24" customHeight="1">
      <c r="A40" s="96">
        <v>3</v>
      </c>
      <c r="B40" s="142" t="s">
        <v>160</v>
      </c>
      <c r="C40" s="140">
        <v>11640</v>
      </c>
      <c r="D40" s="140">
        <v>11640</v>
      </c>
      <c r="E40" s="140">
        <f t="shared" si="0"/>
        <v>0</v>
      </c>
      <c r="F40" s="280">
        <f t="shared" si="1"/>
        <v>100</v>
      </c>
    </row>
    <row r="41" spans="1:6" ht="38.25" customHeight="1">
      <c r="A41" s="96">
        <v>4</v>
      </c>
      <c r="B41" s="142" t="s">
        <v>161</v>
      </c>
      <c r="C41" s="140">
        <v>870</v>
      </c>
      <c r="D41" s="140">
        <v>870</v>
      </c>
      <c r="E41" s="140">
        <f t="shared" si="0"/>
        <v>0</v>
      </c>
      <c r="F41" s="280">
        <f t="shared" si="1"/>
        <v>100</v>
      </c>
    </row>
    <row r="42" spans="1:6" ht="24" customHeight="1">
      <c r="A42" s="138" t="s">
        <v>140</v>
      </c>
      <c r="B42" s="145" t="s">
        <v>141</v>
      </c>
      <c r="C42" s="150"/>
      <c r="D42" s="150"/>
      <c r="E42" s="152"/>
      <c r="F42" s="152"/>
    </row>
  </sheetData>
  <mergeCells count="10">
    <mergeCell ref="A2:F2"/>
    <mergeCell ref="A3:F3"/>
    <mergeCell ref="D4:F4"/>
    <mergeCell ref="C5:C7"/>
    <mergeCell ref="D5:D7"/>
    <mergeCell ref="E5:F5"/>
    <mergeCell ref="E6:E7"/>
    <mergeCell ref="F6:F7"/>
    <mergeCell ref="A5:A7"/>
    <mergeCell ref="B5:B7"/>
  </mergeCells>
  <pageMargins left="0.70866141732283472" right="0.31496062992125984" top="0.74803149606299213" bottom="1" header="0.31496062992125984" footer="0.31496062992125984"/>
  <pageSetup paperSize="9" scale="9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I44"/>
  <sheetViews>
    <sheetView tabSelected="1" view="pageBreakPreview" zoomScale="80" zoomScaleNormal="80" zoomScaleSheetLayoutView="80" workbookViewId="0">
      <pane xSplit="2" ySplit="9" topLeftCell="C10" activePane="bottomRight" state="frozen"/>
      <selection pane="topRight" activeCell="C1" sqref="C1"/>
      <selection pane="bottomLeft" activeCell="A10" sqref="A10"/>
      <selection pane="bottomRight" activeCell="D18" sqref="D18"/>
    </sheetView>
  </sheetViews>
  <sheetFormatPr defaultColWidth="9" defaultRowHeight="15.75"/>
  <cols>
    <col min="1" max="1" width="6" style="25" customWidth="1"/>
    <col min="2" max="2" width="40.88671875" style="25" customWidth="1"/>
    <col min="3" max="6" width="9.21875" style="25" customWidth="1"/>
    <col min="7" max="7" width="9.109375" style="25" customWidth="1"/>
    <col min="8" max="8" width="10.109375" style="25" customWidth="1"/>
    <col min="9" max="16384" width="9" style="25"/>
  </cols>
  <sheetData>
    <row r="1" spans="1:9" ht="27.75" customHeight="1">
      <c r="A1" s="23"/>
      <c r="C1" s="26"/>
      <c r="D1" s="26"/>
      <c r="E1" s="26"/>
      <c r="F1" s="26"/>
      <c r="G1" s="110" t="s">
        <v>112</v>
      </c>
    </row>
    <row r="2" spans="1:9" ht="27" customHeight="1">
      <c r="A2" s="415" t="s">
        <v>216</v>
      </c>
      <c r="B2" s="415"/>
      <c r="C2" s="415"/>
      <c r="D2" s="415"/>
      <c r="E2" s="415"/>
      <c r="F2" s="415"/>
      <c r="G2" s="415"/>
    </row>
    <row r="3" spans="1:9" ht="24.75" customHeight="1">
      <c r="A3" s="416" t="str">
        <f>'14'!A3:F3</f>
        <v>(Kèm theo Nghị quyết số         /NQ-HĐND ngày       tháng 12 năm 2025 của HĐND xã Tuần Giáo)</v>
      </c>
      <c r="B3" s="416"/>
      <c r="C3" s="416"/>
      <c r="D3" s="416"/>
      <c r="E3" s="416"/>
      <c r="F3" s="416"/>
      <c r="G3" s="416"/>
      <c r="I3" s="75"/>
    </row>
    <row r="4" spans="1:9" ht="27" customHeight="1">
      <c r="A4" s="94"/>
      <c r="B4" s="94"/>
      <c r="D4" s="25" t="s">
        <v>153</v>
      </c>
      <c r="F4" s="380"/>
      <c r="G4" s="381" t="s">
        <v>58</v>
      </c>
    </row>
    <row r="5" spans="1:9" ht="21.75" customHeight="1">
      <c r="A5" s="402" t="s">
        <v>35</v>
      </c>
      <c r="B5" s="402" t="s">
        <v>2</v>
      </c>
      <c r="C5" s="401" t="s">
        <v>152</v>
      </c>
      <c r="D5" s="401" t="s">
        <v>192</v>
      </c>
      <c r="E5" s="401" t="s">
        <v>217</v>
      </c>
      <c r="F5" s="402" t="s">
        <v>111</v>
      </c>
      <c r="G5" s="402"/>
    </row>
    <row r="6" spans="1:9" ht="21.75" customHeight="1">
      <c r="A6" s="402"/>
      <c r="B6" s="402"/>
      <c r="C6" s="401"/>
      <c r="D6" s="401"/>
      <c r="E6" s="401"/>
      <c r="F6" s="401" t="s">
        <v>59</v>
      </c>
      <c r="G6" s="401" t="s">
        <v>93</v>
      </c>
    </row>
    <row r="7" spans="1:9" ht="26.25" customHeight="1">
      <c r="A7" s="402"/>
      <c r="B7" s="402"/>
      <c r="C7" s="401"/>
      <c r="D7" s="401"/>
      <c r="E7" s="401"/>
      <c r="F7" s="401"/>
      <c r="G7" s="401"/>
    </row>
    <row r="8" spans="1:9" ht="17.25" customHeight="1">
      <c r="A8" s="17" t="s">
        <v>5</v>
      </c>
      <c r="B8" s="17" t="s">
        <v>6</v>
      </c>
      <c r="C8" s="17">
        <v>1</v>
      </c>
      <c r="D8" s="17">
        <f>C8+1</f>
        <v>2</v>
      </c>
      <c r="E8" s="17">
        <f>D8+1</f>
        <v>3</v>
      </c>
      <c r="F8" s="17">
        <f>E8+1</f>
        <v>4</v>
      </c>
      <c r="G8" s="17">
        <f>F8+1</f>
        <v>5</v>
      </c>
    </row>
    <row r="9" spans="1:9" ht="24.75" customHeight="1">
      <c r="A9" s="138" t="s">
        <v>5</v>
      </c>
      <c r="B9" s="317" t="s">
        <v>65</v>
      </c>
      <c r="C9" s="318">
        <f>C10+C13+C16+C17</f>
        <v>154958</v>
      </c>
      <c r="D9" s="318">
        <f>D10+D13+D16+D17</f>
        <v>212633</v>
      </c>
      <c r="E9" s="318">
        <f>E10+E13+E16+E17</f>
        <v>215659</v>
      </c>
      <c r="F9" s="318">
        <f>E9-D9</f>
        <v>3026</v>
      </c>
      <c r="G9" s="319">
        <f>E9/D9*100</f>
        <v>101.4231093010022</v>
      </c>
    </row>
    <row r="10" spans="1:9" ht="24.75" customHeight="1">
      <c r="A10" s="138" t="s">
        <v>15</v>
      </c>
      <c r="B10" s="144" t="s">
        <v>32</v>
      </c>
      <c r="C10" s="318">
        <v>3864</v>
      </c>
      <c r="D10" s="318">
        <v>12951</v>
      </c>
      <c r="E10" s="318">
        <v>21310</v>
      </c>
      <c r="F10" s="318">
        <f>E10-D10</f>
        <v>8359</v>
      </c>
      <c r="G10" s="319">
        <f>E10/D10*100</f>
        <v>164.54327851131188</v>
      </c>
    </row>
    <row r="11" spans="1:9" ht="24.75" customHeight="1">
      <c r="A11" s="151" t="s">
        <v>12</v>
      </c>
      <c r="B11" s="278" t="s">
        <v>33</v>
      </c>
      <c r="C11" s="288">
        <v>3864</v>
      </c>
      <c r="D11" s="288">
        <v>12951</v>
      </c>
      <c r="E11" s="288">
        <v>16550</v>
      </c>
      <c r="F11" s="288"/>
      <c r="G11" s="320"/>
    </row>
    <row r="12" spans="1:9" ht="24.75" customHeight="1">
      <c r="A12" s="151" t="s">
        <v>12</v>
      </c>
      <c r="B12" s="278" t="s">
        <v>89</v>
      </c>
      <c r="C12" s="288"/>
      <c r="D12" s="288"/>
      <c r="E12" s="288">
        <v>4760</v>
      </c>
      <c r="F12" s="288"/>
      <c r="G12" s="320"/>
    </row>
    <row r="13" spans="1:9" ht="24.75" customHeight="1">
      <c r="A13" s="138" t="s">
        <v>16</v>
      </c>
      <c r="B13" s="144" t="s">
        <v>28</v>
      </c>
      <c r="C13" s="318">
        <f>C14+C15</f>
        <v>151094</v>
      </c>
      <c r="D13" s="318">
        <f t="shared" ref="D13:F13" si="0">D14+D15</f>
        <v>199682</v>
      </c>
      <c r="E13" s="318">
        <f t="shared" si="0"/>
        <v>194349</v>
      </c>
      <c r="F13" s="318">
        <f t="shared" si="0"/>
        <v>-5333</v>
      </c>
      <c r="G13" s="319">
        <f t="shared" ref="G13:G14" si="1">E13/D13*100</f>
        <v>97.329253513085817</v>
      </c>
    </row>
    <row r="14" spans="1:9" ht="24.75" customHeight="1">
      <c r="A14" s="96">
        <v>1</v>
      </c>
      <c r="B14" s="278" t="s">
        <v>48</v>
      </c>
      <c r="C14" s="288">
        <v>127243</v>
      </c>
      <c r="D14" s="288">
        <v>127243</v>
      </c>
      <c r="E14" s="288">
        <f>194072-1020</f>
        <v>193052</v>
      </c>
      <c r="F14" s="288">
        <f t="shared" ref="F14" si="2">E14-D14</f>
        <v>65809</v>
      </c>
      <c r="G14" s="320">
        <f t="shared" si="1"/>
        <v>151.71915154468223</v>
      </c>
    </row>
    <row r="15" spans="1:9" ht="24.75" customHeight="1">
      <c r="A15" s="96">
        <v>2</v>
      </c>
      <c r="B15" s="278" t="s">
        <v>57</v>
      </c>
      <c r="C15" s="288">
        <v>23851</v>
      </c>
      <c r="D15" s="288">
        <v>72439</v>
      </c>
      <c r="E15" s="288">
        <v>1297</v>
      </c>
      <c r="F15" s="288">
        <f>E15-D15</f>
        <v>-71142</v>
      </c>
      <c r="G15" s="320">
        <f>E15/D15*100</f>
        <v>1.7904719833239002</v>
      </c>
    </row>
    <row r="16" spans="1:9" ht="24.75" customHeight="1">
      <c r="A16" s="138" t="s">
        <v>17</v>
      </c>
      <c r="B16" s="144" t="s">
        <v>27</v>
      </c>
      <c r="C16" s="318"/>
      <c r="D16" s="318"/>
      <c r="E16" s="318"/>
      <c r="F16" s="318"/>
      <c r="G16" s="319"/>
    </row>
    <row r="17" spans="1:9" ht="24.75" customHeight="1">
      <c r="A17" s="138" t="s">
        <v>18</v>
      </c>
      <c r="B17" s="144" t="s">
        <v>44</v>
      </c>
      <c r="C17" s="318"/>
      <c r="D17" s="318"/>
      <c r="E17" s="318"/>
      <c r="F17" s="318"/>
      <c r="G17" s="319"/>
    </row>
    <row r="18" spans="1:9" ht="24.75" customHeight="1">
      <c r="A18" s="138" t="s">
        <v>6</v>
      </c>
      <c r="B18" s="144" t="s">
        <v>64</v>
      </c>
      <c r="C18" s="318">
        <f>C19+C24+C28</f>
        <v>154958</v>
      </c>
      <c r="D18" s="318">
        <f>D19+D24+D27+D28</f>
        <v>212633</v>
      </c>
      <c r="E18" s="318">
        <f>E19+E24+E28</f>
        <v>215659</v>
      </c>
      <c r="F18" s="318">
        <f t="shared" ref="F18:F26" si="3">E18-D18</f>
        <v>3026</v>
      </c>
      <c r="G18" s="319">
        <f t="shared" ref="G18:G26" si="4">E18/D18*100</f>
        <v>101.4231093010022</v>
      </c>
      <c r="H18" s="158"/>
    </row>
    <row r="19" spans="1:9" ht="24.75" customHeight="1">
      <c r="A19" s="138" t="s">
        <v>15</v>
      </c>
      <c r="B19" s="144" t="s">
        <v>34</v>
      </c>
      <c r="C19" s="318">
        <f>SUM(C20:C23)</f>
        <v>131107</v>
      </c>
      <c r="D19" s="318">
        <f>SUM(D20:D23)</f>
        <v>185053</v>
      </c>
      <c r="E19" s="318">
        <f>SUM(E20:E23)</f>
        <v>214362</v>
      </c>
      <c r="F19" s="318">
        <f t="shared" si="3"/>
        <v>29309</v>
      </c>
      <c r="G19" s="319">
        <f t="shared" si="4"/>
        <v>115.83816528237855</v>
      </c>
    </row>
    <row r="20" spans="1:9" ht="24.75" customHeight="1">
      <c r="A20" s="96">
        <v>1</v>
      </c>
      <c r="B20" s="278" t="s">
        <v>19</v>
      </c>
      <c r="C20" s="288">
        <v>0</v>
      </c>
      <c r="D20" s="288">
        <v>4785</v>
      </c>
      <c r="E20" s="288">
        <v>4760</v>
      </c>
      <c r="F20" s="288">
        <f>E20-D20</f>
        <v>-25</v>
      </c>
      <c r="G20" s="320">
        <f>E20/D20*100</f>
        <v>99.47753396029259</v>
      </c>
      <c r="H20" s="158"/>
      <c r="I20" s="158"/>
    </row>
    <row r="21" spans="1:9" ht="24.75" customHeight="1">
      <c r="A21" s="96">
        <f>A20+1</f>
        <v>2</v>
      </c>
      <c r="B21" s="278" t="s">
        <v>20</v>
      </c>
      <c r="C21" s="288">
        <v>128038</v>
      </c>
      <c r="D21" s="288">
        <v>180268</v>
      </c>
      <c r="E21" s="288">
        <v>205314</v>
      </c>
      <c r="F21" s="288">
        <f t="shared" si="3"/>
        <v>25046</v>
      </c>
      <c r="G21" s="320">
        <f t="shared" si="4"/>
        <v>113.89375818226198</v>
      </c>
      <c r="H21" s="158"/>
      <c r="I21" s="158"/>
    </row>
    <row r="22" spans="1:9" ht="24.75" customHeight="1">
      <c r="A22" s="96">
        <v>3</v>
      </c>
      <c r="B22" s="278" t="s">
        <v>21</v>
      </c>
      <c r="C22" s="288">
        <v>3069</v>
      </c>
      <c r="D22" s="288"/>
      <c r="E22" s="288">
        <v>4288</v>
      </c>
      <c r="F22" s="288">
        <f t="shared" si="3"/>
        <v>4288</v>
      </c>
      <c r="G22" s="320"/>
      <c r="H22" s="158"/>
      <c r="I22" s="158"/>
    </row>
    <row r="23" spans="1:9" ht="24.75" customHeight="1">
      <c r="A23" s="96">
        <v>4</v>
      </c>
      <c r="B23" s="278" t="s">
        <v>47</v>
      </c>
      <c r="C23" s="288"/>
      <c r="D23" s="288"/>
      <c r="E23" s="288"/>
      <c r="F23" s="288">
        <f>E23-D23</f>
        <v>0</v>
      </c>
      <c r="G23" s="320"/>
    </row>
    <row r="24" spans="1:9" ht="24.75" customHeight="1">
      <c r="A24" s="138" t="s">
        <v>16</v>
      </c>
      <c r="B24" s="144" t="s">
        <v>66</v>
      </c>
      <c r="C24" s="318">
        <f>SUM(C25:C26)</f>
        <v>23851</v>
      </c>
      <c r="D24" s="318">
        <f>SUM(D25:D26)</f>
        <v>27580</v>
      </c>
      <c r="E24" s="318">
        <f>SUM(E25:E26)</f>
        <v>1297</v>
      </c>
      <c r="F24" s="318">
        <f t="shared" si="3"/>
        <v>-26283</v>
      </c>
      <c r="G24" s="319">
        <f t="shared" si="4"/>
        <v>4.7026831036983321</v>
      </c>
    </row>
    <row r="25" spans="1:9" ht="24.75" customHeight="1">
      <c r="A25" s="96">
        <v>1</v>
      </c>
      <c r="B25" s="278" t="s">
        <v>67</v>
      </c>
      <c r="C25" s="288">
        <v>11074</v>
      </c>
      <c r="D25" s="288">
        <v>14803</v>
      </c>
      <c r="E25" s="288"/>
      <c r="F25" s="288">
        <f t="shared" si="3"/>
        <v>-14803</v>
      </c>
      <c r="G25" s="320">
        <f t="shared" si="4"/>
        <v>0</v>
      </c>
    </row>
    <row r="26" spans="1:9" ht="24.75" customHeight="1">
      <c r="A26" s="96">
        <f>A25+1</f>
        <v>2</v>
      </c>
      <c r="B26" s="278" t="s">
        <v>158</v>
      </c>
      <c r="C26" s="288">
        <v>12777</v>
      </c>
      <c r="D26" s="288">
        <v>12777</v>
      </c>
      <c r="E26" s="288">
        <v>1297</v>
      </c>
      <c r="F26" s="288">
        <f t="shared" si="3"/>
        <v>-11480</v>
      </c>
      <c r="G26" s="320">
        <f t="shared" si="4"/>
        <v>10.151052672771387</v>
      </c>
      <c r="H26" s="158"/>
    </row>
    <row r="27" spans="1:9" s="26" customFormat="1" ht="24.75" customHeight="1">
      <c r="A27" s="138" t="s">
        <v>17</v>
      </c>
      <c r="B27" s="144" t="s">
        <v>113</v>
      </c>
      <c r="C27" s="318"/>
      <c r="D27" s="318"/>
      <c r="E27" s="318"/>
      <c r="F27" s="288">
        <f>E27-D27</f>
        <v>0</v>
      </c>
      <c r="G27" s="320"/>
    </row>
    <row r="28" spans="1:9" ht="24.75" customHeight="1">
      <c r="A28" s="138" t="s">
        <v>18</v>
      </c>
      <c r="B28" s="144" t="s">
        <v>40</v>
      </c>
      <c r="C28" s="318"/>
      <c r="D28" s="318"/>
      <c r="E28" s="318"/>
      <c r="F28" s="288">
        <f>E28-D28</f>
        <v>0</v>
      </c>
      <c r="G28" s="320"/>
    </row>
    <row r="29" spans="1:9" ht="33" customHeight="1">
      <c r="A29" s="160"/>
      <c r="B29" s="26"/>
      <c r="C29" s="161"/>
      <c r="D29" s="161"/>
      <c r="E29" s="161"/>
      <c r="F29" s="158"/>
      <c r="G29" s="162"/>
    </row>
    <row r="30" spans="1:9" ht="29.25" customHeight="1">
      <c r="A30" s="29"/>
      <c r="B30" s="80"/>
      <c r="C30" s="79"/>
      <c r="D30" s="79"/>
      <c r="E30" s="79"/>
      <c r="F30" s="29"/>
      <c r="G30" s="29"/>
    </row>
    <row r="31" spans="1:9" ht="11.25" customHeight="1">
      <c r="A31" s="29"/>
      <c r="B31" s="29"/>
      <c r="C31" s="29"/>
      <c r="D31" s="29"/>
      <c r="E31" s="29"/>
      <c r="F31" s="29"/>
      <c r="G31" s="29"/>
    </row>
    <row r="32" spans="1:9" ht="18.75">
      <c r="A32" s="29"/>
      <c r="B32" s="29"/>
      <c r="C32" s="29"/>
      <c r="D32" s="29"/>
      <c r="E32" s="29"/>
      <c r="F32" s="29"/>
      <c r="G32" s="29"/>
    </row>
    <row r="33" spans="1:7" ht="18.75">
      <c r="A33" s="29"/>
      <c r="B33" s="29"/>
      <c r="C33" s="29"/>
      <c r="D33" s="29"/>
      <c r="E33" s="29"/>
      <c r="F33" s="29"/>
      <c r="G33" s="29"/>
    </row>
    <row r="34" spans="1:7" ht="18.75">
      <c r="A34" s="29"/>
      <c r="B34" s="29"/>
      <c r="C34" s="29"/>
      <c r="D34" s="29"/>
      <c r="E34" s="29"/>
      <c r="F34" s="29"/>
      <c r="G34" s="29"/>
    </row>
    <row r="35" spans="1:7" ht="18.75">
      <c r="A35" s="29"/>
      <c r="B35" s="29"/>
      <c r="C35" s="29"/>
      <c r="D35" s="29"/>
      <c r="E35" s="29"/>
      <c r="F35" s="29"/>
      <c r="G35" s="29"/>
    </row>
    <row r="36" spans="1:7" ht="18.75">
      <c r="A36" s="29"/>
      <c r="B36" s="29"/>
      <c r="C36" s="29"/>
      <c r="D36" s="29"/>
      <c r="E36" s="29"/>
      <c r="F36" s="29"/>
      <c r="G36" s="29"/>
    </row>
    <row r="37" spans="1:7" ht="18.75">
      <c r="A37" s="29"/>
      <c r="B37" s="29"/>
      <c r="C37" s="29"/>
      <c r="D37" s="29"/>
      <c r="E37" s="29"/>
      <c r="F37" s="29"/>
      <c r="G37" s="29"/>
    </row>
    <row r="38" spans="1:7" ht="18.75">
      <c r="A38" s="29"/>
      <c r="B38" s="29"/>
      <c r="C38" s="29"/>
      <c r="D38" s="29"/>
      <c r="E38" s="29"/>
      <c r="F38" s="29"/>
      <c r="G38" s="29"/>
    </row>
    <row r="39" spans="1:7" ht="18.75">
      <c r="A39" s="29"/>
      <c r="B39" s="29"/>
      <c r="C39" s="29"/>
      <c r="D39" s="29"/>
      <c r="E39" s="29"/>
      <c r="F39" s="29"/>
      <c r="G39" s="29"/>
    </row>
    <row r="40" spans="1:7" ht="22.5" customHeight="1">
      <c r="A40" s="29"/>
      <c r="B40" s="29"/>
      <c r="C40" s="29"/>
      <c r="D40" s="29"/>
      <c r="E40" s="29"/>
      <c r="F40" s="29"/>
      <c r="G40" s="29"/>
    </row>
    <row r="41" spans="1:7" ht="18.75">
      <c r="A41" s="29"/>
      <c r="B41" s="29"/>
      <c r="C41" s="29"/>
      <c r="D41" s="29"/>
      <c r="E41" s="29"/>
      <c r="F41" s="29"/>
      <c r="G41" s="29"/>
    </row>
    <row r="42" spans="1:7" ht="18.75">
      <c r="A42" s="29"/>
      <c r="B42" s="29"/>
      <c r="C42" s="29"/>
      <c r="D42" s="29"/>
      <c r="E42" s="29"/>
      <c r="F42" s="29"/>
      <c r="G42" s="29"/>
    </row>
    <row r="43" spans="1:7" ht="18.75">
      <c r="A43" s="29"/>
      <c r="B43" s="29"/>
      <c r="C43" s="29"/>
      <c r="D43" s="29"/>
      <c r="E43" s="29"/>
      <c r="F43" s="29"/>
      <c r="G43" s="29"/>
    </row>
    <row r="44" spans="1:7" ht="18.75">
      <c r="A44" s="29"/>
      <c r="B44" s="29"/>
      <c r="C44" s="29"/>
      <c r="D44" s="29"/>
      <c r="E44" s="29"/>
      <c r="F44" s="29"/>
      <c r="G44" s="29"/>
    </row>
  </sheetData>
  <mergeCells count="10">
    <mergeCell ref="F6:F7"/>
    <mergeCell ref="G6:G7"/>
    <mergeCell ref="A2:G2"/>
    <mergeCell ref="F5:G5"/>
    <mergeCell ref="B5:B7"/>
    <mergeCell ref="A3:G3"/>
    <mergeCell ref="A5:A7"/>
    <mergeCell ref="C5:C7"/>
    <mergeCell ref="D5:D7"/>
    <mergeCell ref="E5:E7"/>
  </mergeCells>
  <phoneticPr fontId="15" type="noConversion"/>
  <printOptions horizontalCentered="1"/>
  <pageMargins left="0.56000000000000005" right="0" top="0.69" bottom="0.17" header="0.17" footer="0.2"/>
  <pageSetup paperSize="9" scale="86" fitToHeight="0" orientation="portrait" r:id="rId1"/>
  <headerFooter alignWithMargins="0">
    <oddHeader xml:space="preserve">&amp;C                                                                                                                                  </oddHeader>
    <oddFooter xml:space="preserve">&amp;C&amp;".VnTime,Italic"&amp;8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J33"/>
  <sheetViews>
    <sheetView view="pageBreakPreview" zoomScale="80" zoomScaleNormal="100" zoomScaleSheetLayoutView="80" workbookViewId="0">
      <selection activeCell="H11" sqref="H11"/>
    </sheetView>
  </sheetViews>
  <sheetFormatPr defaultColWidth="9" defaultRowHeight="15.75"/>
  <cols>
    <col min="1" max="1" width="5.44140625" style="19" customWidth="1"/>
    <col min="2" max="2" width="45.33203125" style="19" customWidth="1"/>
    <col min="3" max="4" width="9.77734375" style="25" customWidth="1"/>
    <col min="5" max="6" width="9.77734375" style="19" customWidth="1"/>
    <col min="7" max="8" width="9.21875" style="19" customWidth="1"/>
    <col min="9" max="9" width="6" style="19" customWidth="1"/>
    <col min="10" max="16384" width="9" style="19"/>
  </cols>
  <sheetData>
    <row r="1" spans="1:10" ht="26.25" customHeight="1">
      <c r="A1" s="21"/>
      <c r="B1" s="417" t="s">
        <v>110</v>
      </c>
      <c r="C1" s="417"/>
      <c r="D1" s="417"/>
      <c r="E1" s="417"/>
      <c r="F1" s="417"/>
      <c r="G1" s="417"/>
      <c r="H1" s="417"/>
    </row>
    <row r="2" spans="1:10" s="15" customFormat="1" ht="20.25" customHeight="1">
      <c r="A2" s="420" t="s">
        <v>218</v>
      </c>
      <c r="B2" s="421"/>
      <c r="C2" s="421"/>
      <c r="D2" s="421"/>
      <c r="E2" s="421"/>
      <c r="F2" s="421"/>
      <c r="G2" s="421"/>
      <c r="H2" s="421"/>
    </row>
    <row r="3" spans="1:10" s="15" customFormat="1" ht="20.25" customHeight="1">
      <c r="A3" s="425" t="str">
        <f>'15'!A3</f>
        <v>(Kèm theo Nghị quyết số         /NQ-HĐND ngày       tháng 12 năm 2025 của HĐND xã Tuần Giáo)</v>
      </c>
      <c r="B3" s="425"/>
      <c r="C3" s="425"/>
      <c r="D3" s="425"/>
      <c r="E3" s="425"/>
      <c r="F3" s="425"/>
      <c r="G3" s="425"/>
      <c r="H3" s="425"/>
    </row>
    <row r="4" spans="1:10" ht="27" customHeight="1">
      <c r="A4" s="22"/>
      <c r="B4" s="22"/>
      <c r="E4" s="427" t="s">
        <v>58</v>
      </c>
      <c r="F4" s="427"/>
      <c r="G4" s="427"/>
      <c r="H4" s="427"/>
    </row>
    <row r="5" spans="1:10" ht="39.75" customHeight="1">
      <c r="A5" s="426" t="s">
        <v>35</v>
      </c>
      <c r="B5" s="424" t="s">
        <v>2</v>
      </c>
      <c r="C5" s="412" t="s">
        <v>192</v>
      </c>
      <c r="D5" s="413"/>
      <c r="E5" s="422" t="s">
        <v>217</v>
      </c>
      <c r="F5" s="423"/>
      <c r="G5" s="424" t="s">
        <v>62</v>
      </c>
      <c r="H5" s="424"/>
    </row>
    <row r="6" spans="1:10" ht="21.75" customHeight="1">
      <c r="A6" s="426"/>
      <c r="B6" s="424"/>
      <c r="C6" s="418" t="s">
        <v>149</v>
      </c>
      <c r="D6" s="418" t="s">
        <v>150</v>
      </c>
      <c r="E6" s="418" t="s">
        <v>149</v>
      </c>
      <c r="F6" s="418" t="s">
        <v>150</v>
      </c>
      <c r="G6" s="418" t="s">
        <v>149</v>
      </c>
      <c r="H6" s="418" t="s">
        <v>150</v>
      </c>
    </row>
    <row r="7" spans="1:10" ht="21.75" customHeight="1">
      <c r="A7" s="426"/>
      <c r="B7" s="424"/>
      <c r="C7" s="419"/>
      <c r="D7" s="419" t="s">
        <v>4</v>
      </c>
      <c r="E7" s="419" t="s">
        <v>1</v>
      </c>
      <c r="F7" s="419" t="s">
        <v>4</v>
      </c>
      <c r="G7" s="419" t="s">
        <v>1</v>
      </c>
      <c r="H7" s="419" t="s">
        <v>4</v>
      </c>
    </row>
    <row r="8" spans="1:10" ht="20.25" customHeight="1">
      <c r="A8" s="163" t="s">
        <v>5</v>
      </c>
      <c r="B8" s="163" t="s">
        <v>6</v>
      </c>
      <c r="C8" s="17">
        <v>1</v>
      </c>
      <c r="D8" s="17">
        <f>C8+1</f>
        <v>2</v>
      </c>
      <c r="E8" s="163">
        <f>D8+1</f>
        <v>3</v>
      </c>
      <c r="F8" s="163">
        <f>E8+1</f>
        <v>4</v>
      </c>
      <c r="G8" s="163" t="s">
        <v>37</v>
      </c>
      <c r="H8" s="163" t="s">
        <v>38</v>
      </c>
    </row>
    <row r="9" spans="1:10" ht="24.75" customHeight="1">
      <c r="A9" s="321"/>
      <c r="B9" s="322" t="s">
        <v>68</v>
      </c>
      <c r="C9" s="323">
        <f t="shared" ref="C9:F9" si="0">C10+C34</f>
        <v>14495</v>
      </c>
      <c r="D9" s="323">
        <f t="shared" si="0"/>
        <v>12951</v>
      </c>
      <c r="E9" s="323">
        <f t="shared" si="0"/>
        <v>25100</v>
      </c>
      <c r="F9" s="323">
        <f t="shared" si="0"/>
        <v>21310</v>
      </c>
      <c r="G9" s="290">
        <f>E9/C9*100</f>
        <v>173.16315971024491</v>
      </c>
      <c r="H9" s="290">
        <f>F9/D9*100</f>
        <v>164.54327851131188</v>
      </c>
      <c r="I9" s="165"/>
      <c r="J9" s="165"/>
    </row>
    <row r="10" spans="1:10" ht="24.75" customHeight="1">
      <c r="A10" s="321" t="s">
        <v>15</v>
      </c>
      <c r="B10" s="322" t="s">
        <v>7</v>
      </c>
      <c r="C10" s="323">
        <f t="shared" ref="C10:F10" si="1">C15+C20+C21+C22+C24+C25+C26+C27+C30+C33+C11</f>
        <v>14495</v>
      </c>
      <c r="D10" s="323">
        <f t="shared" si="1"/>
        <v>12951</v>
      </c>
      <c r="E10" s="323">
        <f t="shared" si="1"/>
        <v>25100</v>
      </c>
      <c r="F10" s="323">
        <f t="shared" si="1"/>
        <v>21310</v>
      </c>
      <c r="G10" s="290">
        <f>E10/C10*100</f>
        <v>173.16315971024491</v>
      </c>
      <c r="H10" s="290">
        <f>F10/D10*100</f>
        <v>164.54327851131188</v>
      </c>
    </row>
    <row r="11" spans="1:10" s="166" customFormat="1" ht="24.75" customHeight="1">
      <c r="A11" s="324">
        <v>1</v>
      </c>
      <c r="B11" s="325" t="s">
        <v>207</v>
      </c>
      <c r="C11" s="326">
        <f>SUM(C12:C14)</f>
        <v>12</v>
      </c>
      <c r="D11" s="326"/>
      <c r="E11" s="326"/>
      <c r="F11" s="326"/>
      <c r="G11" s="291"/>
      <c r="H11" s="291"/>
    </row>
    <row r="12" spans="1:10" s="166" customFormat="1" ht="24.75" customHeight="1">
      <c r="A12" s="324"/>
      <c r="B12" s="325" t="s">
        <v>130</v>
      </c>
      <c r="C12" s="326">
        <v>6</v>
      </c>
      <c r="D12" s="326"/>
      <c r="E12" s="326"/>
      <c r="F12" s="326"/>
      <c r="G12" s="291"/>
      <c r="H12" s="291"/>
    </row>
    <row r="13" spans="1:10" s="166" customFormat="1" ht="24.75" customHeight="1">
      <c r="A13" s="324"/>
      <c r="B13" s="325" t="s">
        <v>107</v>
      </c>
      <c r="C13" s="326">
        <v>6</v>
      </c>
      <c r="D13" s="326"/>
      <c r="E13" s="326"/>
      <c r="F13" s="326"/>
      <c r="G13" s="291"/>
      <c r="H13" s="291"/>
    </row>
    <row r="14" spans="1:10" s="166" customFormat="1" ht="24.75" customHeight="1">
      <c r="A14" s="324"/>
      <c r="B14" s="325" t="s">
        <v>108</v>
      </c>
      <c r="C14" s="326"/>
      <c r="D14" s="326"/>
      <c r="E14" s="326"/>
      <c r="F14" s="326"/>
      <c r="G14" s="291"/>
      <c r="H14" s="291"/>
    </row>
    <row r="15" spans="1:10" s="166" customFormat="1" ht="24.75" customHeight="1">
      <c r="A15" s="324">
        <v>2</v>
      </c>
      <c r="B15" s="325" t="s">
        <v>0</v>
      </c>
      <c r="C15" s="326">
        <f t="shared" ref="C15:F15" si="2">SUM(C16:C19)</f>
        <v>1610</v>
      </c>
      <c r="D15" s="326">
        <f t="shared" si="2"/>
        <v>1005</v>
      </c>
      <c r="E15" s="326">
        <f t="shared" si="2"/>
        <v>5665</v>
      </c>
      <c r="F15" s="326">
        <f t="shared" si="2"/>
        <v>5665</v>
      </c>
      <c r="G15" s="291">
        <f>E15/C15*100</f>
        <v>351.86335403726707</v>
      </c>
      <c r="H15" s="291">
        <f>F15/D15*100</f>
        <v>563.68159203980099</v>
      </c>
    </row>
    <row r="16" spans="1:10" ht="24.75" customHeight="1">
      <c r="A16" s="327"/>
      <c r="B16" s="325" t="s">
        <v>106</v>
      </c>
      <c r="C16" s="326">
        <v>1279</v>
      </c>
      <c r="D16" s="326">
        <v>1000</v>
      </c>
      <c r="E16" s="326">
        <v>5505</v>
      </c>
      <c r="F16" s="326">
        <f>E16</f>
        <v>5505</v>
      </c>
      <c r="G16" s="291">
        <f t="shared" ref="G16:G33" si="3">E16/C16*100</f>
        <v>430.41438623924944</v>
      </c>
      <c r="H16" s="291">
        <f t="shared" ref="H16:H33" si="4">F16/D16*100</f>
        <v>550.5</v>
      </c>
    </row>
    <row r="17" spans="1:8" ht="24.75" customHeight="1">
      <c r="A17" s="327"/>
      <c r="B17" s="325" t="s">
        <v>146</v>
      </c>
      <c r="C17" s="326">
        <v>5</v>
      </c>
      <c r="D17" s="326">
        <f t="shared" ref="D17" si="5">C17</f>
        <v>5</v>
      </c>
      <c r="E17" s="326">
        <v>10</v>
      </c>
      <c r="F17" s="326">
        <f>E17</f>
        <v>10</v>
      </c>
      <c r="G17" s="291">
        <f t="shared" si="3"/>
        <v>200</v>
      </c>
      <c r="H17" s="291">
        <f t="shared" si="4"/>
        <v>200</v>
      </c>
    </row>
    <row r="18" spans="1:8" ht="24.75" customHeight="1">
      <c r="A18" s="327"/>
      <c r="B18" s="325" t="s">
        <v>107</v>
      </c>
      <c r="C18" s="326">
        <v>229</v>
      </c>
      <c r="D18" s="326"/>
      <c r="E18" s="326">
        <v>50</v>
      </c>
      <c r="F18" s="326">
        <f t="shared" ref="F18:F19" si="6">E18</f>
        <v>50</v>
      </c>
      <c r="G18" s="291">
        <f t="shared" si="3"/>
        <v>21.834061135371179</v>
      </c>
      <c r="H18" s="291"/>
    </row>
    <row r="19" spans="1:8" ht="24.75" customHeight="1">
      <c r="A19" s="327"/>
      <c r="B19" s="325" t="s">
        <v>108</v>
      </c>
      <c r="C19" s="326">
        <v>97</v>
      </c>
      <c r="D19" s="326"/>
      <c r="E19" s="326">
        <v>100</v>
      </c>
      <c r="F19" s="326">
        <f t="shared" si="6"/>
        <v>100</v>
      </c>
      <c r="G19" s="291">
        <f t="shared" si="3"/>
        <v>103.09278350515463</v>
      </c>
      <c r="H19" s="291"/>
    </row>
    <row r="20" spans="1:8" ht="24.75" customHeight="1">
      <c r="A20" s="324">
        <v>3</v>
      </c>
      <c r="B20" s="325" t="s">
        <v>10</v>
      </c>
      <c r="C20" s="326">
        <v>939</v>
      </c>
      <c r="D20" s="326">
        <v>937</v>
      </c>
      <c r="E20" s="326">
        <v>2250</v>
      </c>
      <c r="F20" s="326">
        <f t="shared" ref="F20" si="7">+E20</f>
        <v>2250</v>
      </c>
      <c r="G20" s="291">
        <f t="shared" si="3"/>
        <v>239.61661341853033</v>
      </c>
      <c r="H20" s="291">
        <f t="shared" si="4"/>
        <v>240.12806830309498</v>
      </c>
    </row>
    <row r="21" spans="1:8" ht="24.75" customHeight="1">
      <c r="A21" s="324">
        <v>4</v>
      </c>
      <c r="B21" s="325" t="s">
        <v>8</v>
      </c>
      <c r="C21" s="326">
        <v>5169</v>
      </c>
      <c r="D21" s="326">
        <f>+C21</f>
        <v>5169</v>
      </c>
      <c r="E21" s="326">
        <v>7200</v>
      </c>
      <c r="F21" s="326">
        <f>+E21</f>
        <v>7200</v>
      </c>
      <c r="G21" s="291">
        <f t="shared" si="3"/>
        <v>139.29193267556587</v>
      </c>
      <c r="H21" s="291">
        <f t="shared" si="4"/>
        <v>139.29193267556587</v>
      </c>
    </row>
    <row r="22" spans="1:8" s="166" customFormat="1" ht="24.75" customHeight="1">
      <c r="A22" s="324">
        <v>5</v>
      </c>
      <c r="B22" s="325" t="s">
        <v>11</v>
      </c>
      <c r="C22" s="326">
        <v>481</v>
      </c>
      <c r="D22" s="326">
        <v>210</v>
      </c>
      <c r="E22" s="326">
        <v>1000</v>
      </c>
      <c r="F22" s="326">
        <v>800</v>
      </c>
      <c r="G22" s="291">
        <f t="shared" si="3"/>
        <v>207.9002079002079</v>
      </c>
      <c r="H22" s="291">
        <f t="shared" si="4"/>
        <v>380.95238095238091</v>
      </c>
    </row>
    <row r="23" spans="1:8" s="372" customFormat="1" ht="24.75" customHeight="1">
      <c r="A23" s="370"/>
      <c r="B23" s="371" t="s">
        <v>291</v>
      </c>
      <c r="C23" s="329">
        <v>38</v>
      </c>
      <c r="D23" s="329"/>
      <c r="E23" s="329">
        <v>200</v>
      </c>
      <c r="F23" s="329"/>
      <c r="G23" s="342">
        <f t="shared" si="3"/>
        <v>526.31578947368428</v>
      </c>
      <c r="H23" s="342"/>
    </row>
    <row r="24" spans="1:8" s="166" customFormat="1" ht="24.75" customHeight="1">
      <c r="A24" s="324">
        <v>6</v>
      </c>
      <c r="B24" s="325" t="s">
        <v>9</v>
      </c>
      <c r="C24" s="326">
        <v>213</v>
      </c>
      <c r="D24" s="326">
        <f>+C24</f>
        <v>213</v>
      </c>
      <c r="E24" s="326">
        <v>300</v>
      </c>
      <c r="F24" s="326">
        <f>+E24</f>
        <v>300</v>
      </c>
      <c r="G24" s="291">
        <f t="shared" si="3"/>
        <v>140.8450704225352</v>
      </c>
      <c r="H24" s="291">
        <f t="shared" si="4"/>
        <v>140.8450704225352</v>
      </c>
    </row>
    <row r="25" spans="1:8" ht="24.75" customHeight="1">
      <c r="A25" s="324">
        <v>7</v>
      </c>
      <c r="B25" s="325" t="s">
        <v>25</v>
      </c>
      <c r="C25" s="326">
        <v>58</v>
      </c>
      <c r="D25" s="326">
        <f t="shared" ref="D25" si="8">+C25</f>
        <v>58</v>
      </c>
      <c r="E25" s="326"/>
      <c r="F25" s="326">
        <f>+E25</f>
        <v>0</v>
      </c>
      <c r="G25" s="291">
        <f t="shared" si="3"/>
        <v>0</v>
      </c>
      <c r="H25" s="291">
        <f t="shared" si="4"/>
        <v>0</v>
      </c>
    </row>
    <row r="26" spans="1:8" ht="24.75" customHeight="1">
      <c r="A26" s="324">
        <v>8</v>
      </c>
      <c r="B26" s="325" t="s">
        <v>13</v>
      </c>
      <c r="C26" s="326">
        <v>5461</v>
      </c>
      <c r="D26" s="326">
        <v>5317</v>
      </c>
      <c r="E26" s="326">
        <v>7000</v>
      </c>
      <c r="F26" s="326">
        <f>E26*85%*80%</f>
        <v>4760</v>
      </c>
      <c r="G26" s="291">
        <f t="shared" si="3"/>
        <v>128.18165171214065</v>
      </c>
      <c r="H26" s="291">
        <f t="shared" si="4"/>
        <v>89.52416776377656</v>
      </c>
    </row>
    <row r="27" spans="1:8" s="166" customFormat="1" ht="43.5" customHeight="1">
      <c r="A27" s="324">
        <v>9</v>
      </c>
      <c r="B27" s="330" t="s">
        <v>131</v>
      </c>
      <c r="C27" s="326">
        <f>+C28+C29</f>
        <v>72</v>
      </c>
      <c r="D27" s="326">
        <f>+D28+D29</f>
        <v>0</v>
      </c>
      <c r="E27" s="326">
        <f>+E28+E29</f>
        <v>150</v>
      </c>
      <c r="F27" s="326">
        <f>+F28+F29</f>
        <v>150</v>
      </c>
      <c r="G27" s="291">
        <f t="shared" si="3"/>
        <v>208.33333333333334</v>
      </c>
      <c r="H27" s="291"/>
    </row>
    <row r="28" spans="1:8" s="166" customFormat="1" ht="24.75" customHeight="1">
      <c r="A28" s="324"/>
      <c r="B28" s="328" t="s">
        <v>132</v>
      </c>
      <c r="C28" s="326"/>
      <c r="D28" s="326"/>
      <c r="E28" s="326"/>
      <c r="F28" s="326"/>
      <c r="G28" s="291"/>
      <c r="H28" s="291"/>
    </row>
    <row r="29" spans="1:8" s="166" customFormat="1" ht="24.75" customHeight="1">
      <c r="A29" s="324"/>
      <c r="B29" s="328" t="s">
        <v>133</v>
      </c>
      <c r="C29" s="326">
        <v>72</v>
      </c>
      <c r="D29" s="326"/>
      <c r="E29" s="326">
        <v>150</v>
      </c>
      <c r="F29" s="326">
        <f>E29</f>
        <v>150</v>
      </c>
      <c r="G29" s="291">
        <f t="shared" si="3"/>
        <v>208.33333333333334</v>
      </c>
      <c r="H29" s="291"/>
    </row>
    <row r="30" spans="1:8" s="166" customFormat="1" ht="24.75" customHeight="1">
      <c r="A30" s="324">
        <v>10</v>
      </c>
      <c r="B30" s="325" t="s">
        <v>14</v>
      </c>
      <c r="C30" s="326">
        <f t="shared" ref="C30:F30" si="9">SUM(C31,C32)</f>
        <v>445</v>
      </c>
      <c r="D30" s="326">
        <f t="shared" si="9"/>
        <v>7</v>
      </c>
      <c r="E30" s="326">
        <f t="shared" si="9"/>
        <v>1500</v>
      </c>
      <c r="F30" s="326">
        <f t="shared" si="9"/>
        <v>150</v>
      </c>
      <c r="G30" s="291">
        <f t="shared" si="3"/>
        <v>337.07865168539325</v>
      </c>
      <c r="H30" s="291">
        <f t="shared" si="4"/>
        <v>2142.8571428571427</v>
      </c>
    </row>
    <row r="31" spans="1:8" ht="24.75" customHeight="1">
      <c r="A31" s="327" t="s">
        <v>12</v>
      </c>
      <c r="B31" s="325" t="s">
        <v>114</v>
      </c>
      <c r="C31" s="326">
        <v>438</v>
      </c>
      <c r="D31" s="326"/>
      <c r="E31" s="326">
        <v>1350</v>
      </c>
      <c r="F31" s="326"/>
      <c r="G31" s="291">
        <f t="shared" si="3"/>
        <v>308.21917808219177</v>
      </c>
      <c r="H31" s="291"/>
    </row>
    <row r="32" spans="1:8" ht="24.75" customHeight="1">
      <c r="A32" s="327" t="s">
        <v>12</v>
      </c>
      <c r="B32" s="325" t="s">
        <v>292</v>
      </c>
      <c r="C32" s="326">
        <v>7</v>
      </c>
      <c r="D32" s="326">
        <v>7</v>
      </c>
      <c r="E32" s="326">
        <v>150</v>
      </c>
      <c r="F32" s="326">
        <f>E32</f>
        <v>150</v>
      </c>
      <c r="G32" s="291">
        <f t="shared" si="3"/>
        <v>2142.8571428571427</v>
      </c>
      <c r="H32" s="291">
        <f t="shared" si="4"/>
        <v>2142.8571428571427</v>
      </c>
    </row>
    <row r="33" spans="1:8" s="166" customFormat="1" ht="24.75" customHeight="1">
      <c r="A33" s="324">
        <v>11</v>
      </c>
      <c r="B33" s="325" t="s">
        <v>45</v>
      </c>
      <c r="C33" s="326">
        <v>35</v>
      </c>
      <c r="D33" s="326">
        <v>35</v>
      </c>
      <c r="E33" s="326">
        <v>35</v>
      </c>
      <c r="F33" s="326">
        <f t="shared" ref="F33" si="10">+E33</f>
        <v>35</v>
      </c>
      <c r="G33" s="291">
        <f t="shared" si="3"/>
        <v>100</v>
      </c>
      <c r="H33" s="291">
        <f t="shared" si="4"/>
        <v>100</v>
      </c>
    </row>
  </sheetData>
  <mergeCells count="15">
    <mergeCell ref="B1:H1"/>
    <mergeCell ref="F6:F7"/>
    <mergeCell ref="G6:G7"/>
    <mergeCell ref="H6:H7"/>
    <mergeCell ref="A2:H2"/>
    <mergeCell ref="E5:F5"/>
    <mergeCell ref="G5:H5"/>
    <mergeCell ref="A3:H3"/>
    <mergeCell ref="A5:A7"/>
    <mergeCell ref="B5:B7"/>
    <mergeCell ref="C5:D5"/>
    <mergeCell ref="C6:C7"/>
    <mergeCell ref="D6:D7"/>
    <mergeCell ref="E6:E7"/>
    <mergeCell ref="E4:H4"/>
  </mergeCells>
  <phoneticPr fontId="15" type="noConversion"/>
  <printOptions horizontalCentered="1"/>
  <pageMargins left="0.59" right="0" top="0.85" bottom="0.17" header="0.75" footer="0.2"/>
  <pageSetup paperSize="9" scale="74" fitToHeight="0" orientation="portrait" r:id="rId1"/>
  <headerFooter alignWithMargins="0">
    <oddHeader xml:space="preserve">&amp;C                                                                                                                                  </oddHeader>
    <oddFooter xml:space="preserve">&amp;C&amp;".VnTime,Italic"&amp;8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H43"/>
  <sheetViews>
    <sheetView view="pageBreakPreview" zoomScale="90" zoomScaleNormal="100" zoomScaleSheetLayoutView="90" workbookViewId="0">
      <selection activeCell="B5" sqref="B5:B7"/>
    </sheetView>
  </sheetViews>
  <sheetFormatPr defaultColWidth="9" defaultRowHeight="15.75"/>
  <cols>
    <col min="1" max="1" width="6.33203125" style="295" customWidth="1"/>
    <col min="2" max="2" width="51.77734375" style="295" customWidth="1"/>
    <col min="3" max="4" width="9.44140625" style="295" customWidth="1"/>
    <col min="5" max="6" width="7.88671875" style="295" customWidth="1"/>
    <col min="7" max="7" width="9" style="295"/>
    <col min="8" max="8" width="18.88671875" style="295" customWidth="1"/>
    <col min="9" max="16384" width="9" style="295"/>
  </cols>
  <sheetData>
    <row r="1" spans="1:8" ht="24.75" customHeight="1">
      <c r="A1" s="294"/>
      <c r="B1" s="428" t="s">
        <v>109</v>
      </c>
      <c r="C1" s="428"/>
      <c r="D1" s="428"/>
      <c r="E1" s="428"/>
      <c r="F1" s="428"/>
    </row>
    <row r="2" spans="1:8" ht="21" customHeight="1">
      <c r="A2" s="429" t="s">
        <v>219</v>
      </c>
      <c r="B2" s="429"/>
      <c r="C2" s="429"/>
      <c r="D2" s="429"/>
      <c r="E2" s="429"/>
      <c r="F2" s="429"/>
    </row>
    <row r="3" spans="1:8" ht="17.25" customHeight="1">
      <c r="A3" s="430" t="str">
        <f>'15'!A3</f>
        <v>(Kèm theo Nghị quyết số         /NQ-HĐND ngày       tháng 12 năm 2025 của HĐND xã Tuần Giáo)</v>
      </c>
      <c r="B3" s="430"/>
      <c r="C3" s="430"/>
      <c r="D3" s="430"/>
      <c r="E3" s="430"/>
      <c r="F3" s="430"/>
      <c r="G3" s="296"/>
    </row>
    <row r="4" spans="1:8" ht="22.5" customHeight="1">
      <c r="A4" s="297"/>
      <c r="B4" s="297"/>
      <c r="C4" s="433" t="s">
        <v>58</v>
      </c>
      <c r="D4" s="433"/>
      <c r="E4" s="433"/>
      <c r="F4" s="433"/>
    </row>
    <row r="5" spans="1:8">
      <c r="A5" s="431" t="s">
        <v>35</v>
      </c>
      <c r="B5" s="432" t="s">
        <v>2</v>
      </c>
      <c r="C5" s="431" t="s">
        <v>152</v>
      </c>
      <c r="D5" s="431" t="s">
        <v>217</v>
      </c>
      <c r="E5" s="432" t="s">
        <v>36</v>
      </c>
      <c r="F5" s="432"/>
    </row>
    <row r="6" spans="1:8">
      <c r="A6" s="431"/>
      <c r="B6" s="432"/>
      <c r="C6" s="431"/>
      <c r="D6" s="431"/>
      <c r="E6" s="431" t="s">
        <v>59</v>
      </c>
      <c r="F6" s="431" t="s">
        <v>93</v>
      </c>
    </row>
    <row r="7" spans="1:8" ht="18.75" customHeight="1">
      <c r="A7" s="431"/>
      <c r="B7" s="432"/>
      <c r="C7" s="431"/>
      <c r="D7" s="431"/>
      <c r="E7" s="431"/>
      <c r="F7" s="431"/>
    </row>
    <row r="8" spans="1:8">
      <c r="A8" s="169" t="s">
        <v>5</v>
      </c>
      <c r="B8" s="169" t="s">
        <v>6</v>
      </c>
      <c r="C8" s="169">
        <v>1</v>
      </c>
      <c r="D8" s="169">
        <v>2</v>
      </c>
      <c r="E8" s="169" t="s">
        <v>60</v>
      </c>
      <c r="F8" s="169" t="s">
        <v>61</v>
      </c>
    </row>
    <row r="9" spans="1:8" ht="16.5" customHeight="1">
      <c r="A9" s="331"/>
      <c r="B9" s="340" t="s">
        <v>64</v>
      </c>
      <c r="C9" s="332">
        <f>C10+C27</f>
        <v>154958</v>
      </c>
      <c r="D9" s="332">
        <f>D10+D27</f>
        <v>215659</v>
      </c>
      <c r="E9" s="332">
        <f>D9-C9</f>
        <v>60701</v>
      </c>
      <c r="F9" s="333">
        <f>D9/C9*100</f>
        <v>139.17254998128524</v>
      </c>
      <c r="G9" s="298"/>
    </row>
    <row r="10" spans="1:8" ht="16.5" customHeight="1">
      <c r="A10" s="331" t="s">
        <v>5</v>
      </c>
      <c r="B10" s="340" t="s">
        <v>69</v>
      </c>
      <c r="C10" s="332">
        <f>C11+C21+C25+C26</f>
        <v>131107</v>
      </c>
      <c r="D10" s="332">
        <f>D11+D21+D25+D26</f>
        <v>214362</v>
      </c>
      <c r="E10" s="332">
        <f t="shared" ref="E10:E38" si="0">D10-C10</f>
        <v>83255</v>
      </c>
      <c r="F10" s="333">
        <f>D10/C10*100</f>
        <v>163.50156742202932</v>
      </c>
      <c r="H10" s="298"/>
    </row>
    <row r="11" spans="1:8" ht="16.5" customHeight="1">
      <c r="A11" s="331" t="s">
        <v>15</v>
      </c>
      <c r="B11" s="340" t="s">
        <v>26</v>
      </c>
      <c r="C11" s="332">
        <f>C16</f>
        <v>0</v>
      </c>
      <c r="D11" s="332">
        <f>D16</f>
        <v>4760</v>
      </c>
      <c r="E11" s="332">
        <f>E12</f>
        <v>0</v>
      </c>
      <c r="F11" s="333"/>
    </row>
    <row r="12" spans="1:8" ht="16.5" customHeight="1">
      <c r="A12" s="334">
        <v>1</v>
      </c>
      <c r="B12" s="373" t="s">
        <v>46</v>
      </c>
      <c r="C12" s="336">
        <f>C13</f>
        <v>0</v>
      </c>
      <c r="D12" s="336">
        <f>D13</f>
        <v>0</v>
      </c>
      <c r="E12" s="336">
        <f>E13</f>
        <v>0</v>
      </c>
      <c r="F12" s="337"/>
    </row>
    <row r="13" spans="1:8" ht="16.5" customHeight="1">
      <c r="A13" s="334"/>
      <c r="B13" s="373" t="s">
        <v>91</v>
      </c>
      <c r="C13" s="336">
        <f>SUM(C14:C15)</f>
        <v>0</v>
      </c>
      <c r="D13" s="336">
        <f>SUM(D14:D15)</f>
        <v>0</v>
      </c>
      <c r="E13" s="336">
        <f>SUM(E14:E15)</f>
        <v>0</v>
      </c>
      <c r="F13" s="337"/>
    </row>
    <row r="14" spans="1:8" ht="16.5" customHeight="1">
      <c r="A14" s="338" t="s">
        <v>12</v>
      </c>
      <c r="B14" s="373" t="s">
        <v>39</v>
      </c>
      <c r="C14" s="336"/>
      <c r="D14" s="336"/>
      <c r="E14" s="336">
        <f>D14-C14</f>
        <v>0</v>
      </c>
      <c r="F14" s="337"/>
    </row>
    <row r="15" spans="1:8" ht="16.5" customHeight="1">
      <c r="A15" s="338" t="s">
        <v>12</v>
      </c>
      <c r="B15" s="373" t="s">
        <v>30</v>
      </c>
      <c r="C15" s="336"/>
      <c r="D15" s="336"/>
      <c r="E15" s="336">
        <f>D15-C15</f>
        <v>0</v>
      </c>
      <c r="F15" s="337"/>
    </row>
    <row r="16" spans="1:8" ht="16.5" customHeight="1">
      <c r="A16" s="334"/>
      <c r="B16" s="373" t="s">
        <v>92</v>
      </c>
      <c r="C16" s="336">
        <f>SUM(C17:C19)</f>
        <v>0</v>
      </c>
      <c r="D16" s="336">
        <f>SUM(D17:D19)</f>
        <v>4760</v>
      </c>
      <c r="E16" s="336">
        <f>E17+E18</f>
        <v>4760</v>
      </c>
      <c r="F16" s="337"/>
      <c r="G16" s="298"/>
    </row>
    <row r="17" spans="1:6" ht="16.5" customHeight="1">
      <c r="A17" s="338" t="s">
        <v>12</v>
      </c>
      <c r="B17" s="373" t="s">
        <v>183</v>
      </c>
      <c r="C17" s="336"/>
      <c r="D17" s="336">
        <v>4760</v>
      </c>
      <c r="E17" s="336">
        <f>D17-C17</f>
        <v>4760</v>
      </c>
      <c r="F17" s="337"/>
    </row>
    <row r="18" spans="1:6" ht="16.5" customHeight="1">
      <c r="A18" s="338" t="s">
        <v>12</v>
      </c>
      <c r="B18" s="373" t="s">
        <v>208</v>
      </c>
      <c r="C18" s="336"/>
      <c r="D18" s="336"/>
      <c r="E18" s="336">
        <f>D18-C18</f>
        <v>0</v>
      </c>
      <c r="F18" s="337"/>
    </row>
    <row r="19" spans="1:6" ht="50.25" customHeight="1">
      <c r="A19" s="299">
        <v>2</v>
      </c>
      <c r="B19" s="376" t="s">
        <v>209</v>
      </c>
      <c r="C19" s="336"/>
      <c r="D19" s="336"/>
      <c r="E19" s="336"/>
      <c r="F19" s="337"/>
    </row>
    <row r="20" spans="1:6" ht="22.5" customHeight="1">
      <c r="A20" s="299">
        <v>3</v>
      </c>
      <c r="B20" s="374" t="s">
        <v>90</v>
      </c>
      <c r="C20" s="336"/>
      <c r="D20" s="336"/>
      <c r="E20" s="336"/>
      <c r="F20" s="337"/>
    </row>
    <row r="21" spans="1:6">
      <c r="A21" s="331" t="s">
        <v>16</v>
      </c>
      <c r="B21" s="340" t="s">
        <v>20</v>
      </c>
      <c r="C21" s="332">
        <v>128038</v>
      </c>
      <c r="D21" s="332">
        <v>205314</v>
      </c>
      <c r="E21" s="332">
        <f t="shared" si="0"/>
        <v>77276</v>
      </c>
      <c r="F21" s="333">
        <f t="shared" ref="F21" si="1">D21/C21*100</f>
        <v>160.35395741889127</v>
      </c>
    </row>
    <row r="22" spans="1:6" ht="16.5" customHeight="1">
      <c r="A22" s="338"/>
      <c r="B22" s="373" t="s">
        <v>210</v>
      </c>
      <c r="C22" s="336"/>
      <c r="D22" s="336"/>
      <c r="E22" s="336"/>
      <c r="F22" s="337"/>
    </row>
    <row r="23" spans="1:6" ht="16.5" customHeight="1">
      <c r="A23" s="338">
        <v>1</v>
      </c>
      <c r="B23" s="373" t="s">
        <v>115</v>
      </c>
      <c r="C23" s="336">
        <v>75334</v>
      </c>
      <c r="D23" s="336">
        <v>136710</v>
      </c>
      <c r="E23" s="336">
        <f>D23-C23</f>
        <v>61376</v>
      </c>
      <c r="F23" s="337">
        <f>D23/C23*100</f>
        <v>181.47184538189927</v>
      </c>
    </row>
    <row r="24" spans="1:6" ht="16.5" customHeight="1">
      <c r="A24" s="338">
        <v>2</v>
      </c>
      <c r="B24" s="373" t="s">
        <v>159</v>
      </c>
      <c r="C24" s="336"/>
      <c r="D24" s="336">
        <v>2035</v>
      </c>
      <c r="E24" s="336">
        <f>D24-C24</f>
        <v>2035</v>
      </c>
      <c r="F24" s="337"/>
    </row>
    <row r="25" spans="1:6">
      <c r="A25" s="331" t="s">
        <v>17</v>
      </c>
      <c r="B25" s="340" t="s">
        <v>21</v>
      </c>
      <c r="C25" s="332">
        <f>3069</f>
        <v>3069</v>
      </c>
      <c r="D25" s="332">
        <v>4288</v>
      </c>
      <c r="E25" s="332">
        <f>D25-C25</f>
        <v>1219</v>
      </c>
      <c r="F25" s="333">
        <f>D25/C25*100</f>
        <v>139.71977842945586</v>
      </c>
    </row>
    <row r="26" spans="1:6" hidden="1">
      <c r="A26" s="331" t="s">
        <v>18</v>
      </c>
      <c r="B26" s="340" t="s">
        <v>47</v>
      </c>
      <c r="C26" s="332"/>
      <c r="D26" s="332"/>
      <c r="E26" s="332">
        <f t="shared" si="0"/>
        <v>0</v>
      </c>
      <c r="F26" s="337"/>
    </row>
    <row r="27" spans="1:6">
      <c r="A27" s="331" t="s">
        <v>6</v>
      </c>
      <c r="B27" s="375" t="s">
        <v>70</v>
      </c>
      <c r="C27" s="332">
        <f>C28+C38</f>
        <v>23851</v>
      </c>
      <c r="D27" s="332">
        <f>D28+D38</f>
        <v>1297</v>
      </c>
      <c r="E27" s="332">
        <f t="shared" si="0"/>
        <v>-22554</v>
      </c>
      <c r="F27" s="333">
        <f>D27/C27*100</f>
        <v>5.437927130937906</v>
      </c>
    </row>
    <row r="28" spans="1:6">
      <c r="A28" s="331" t="s">
        <v>15</v>
      </c>
      <c r="B28" s="340" t="s">
        <v>67</v>
      </c>
      <c r="C28" s="332">
        <f>C29+C35+C32</f>
        <v>11074</v>
      </c>
      <c r="D28" s="332">
        <f>D29+D35+D32</f>
        <v>0</v>
      </c>
      <c r="E28" s="332">
        <f t="shared" si="0"/>
        <v>-11074</v>
      </c>
      <c r="F28" s="333">
        <f t="shared" ref="F28:F38" si="2">D28/C28*100</f>
        <v>0</v>
      </c>
    </row>
    <row r="29" spans="1:6" ht="39.75" customHeight="1">
      <c r="A29" s="334">
        <v>1</v>
      </c>
      <c r="B29" s="339" t="s">
        <v>134</v>
      </c>
      <c r="C29" s="336">
        <f>C30+C31</f>
        <v>70</v>
      </c>
      <c r="D29" s="336">
        <f>D30+D31</f>
        <v>0</v>
      </c>
      <c r="E29" s="336">
        <f t="shared" si="0"/>
        <v>-70</v>
      </c>
      <c r="F29" s="337">
        <f t="shared" si="2"/>
        <v>0</v>
      </c>
    </row>
    <row r="30" spans="1:6" ht="16.5" customHeight="1">
      <c r="A30" s="338"/>
      <c r="B30" s="373" t="s">
        <v>104</v>
      </c>
      <c r="C30" s="336"/>
      <c r="D30" s="336"/>
      <c r="E30" s="336">
        <f t="shared" si="0"/>
        <v>0</v>
      </c>
      <c r="F30" s="337"/>
    </row>
    <row r="31" spans="1:6" ht="16.5" customHeight="1">
      <c r="A31" s="338"/>
      <c r="B31" s="373" t="s">
        <v>105</v>
      </c>
      <c r="C31" s="336">
        <v>70</v>
      </c>
      <c r="D31" s="336"/>
      <c r="E31" s="336">
        <f t="shared" si="0"/>
        <v>-70</v>
      </c>
      <c r="F31" s="337">
        <f t="shared" si="2"/>
        <v>0</v>
      </c>
    </row>
    <row r="32" spans="1:6" ht="16.5" customHeight="1">
      <c r="A32" s="338">
        <v>2</v>
      </c>
      <c r="B32" s="373" t="s">
        <v>135</v>
      </c>
      <c r="C32" s="336">
        <f>C33+C34</f>
        <v>9244</v>
      </c>
      <c r="D32" s="336"/>
      <c r="E32" s="336">
        <f>D32-C32</f>
        <v>-9244</v>
      </c>
      <c r="F32" s="337">
        <f t="shared" si="2"/>
        <v>0</v>
      </c>
    </row>
    <row r="33" spans="1:6" ht="16.5" customHeight="1">
      <c r="A33" s="338"/>
      <c r="B33" s="373" t="s">
        <v>104</v>
      </c>
      <c r="C33" s="336"/>
      <c r="D33" s="336"/>
      <c r="E33" s="336">
        <f>D33-C33</f>
        <v>0</v>
      </c>
      <c r="F33" s="337"/>
    </row>
    <row r="34" spans="1:6" ht="16.5" customHeight="1">
      <c r="A34" s="338"/>
      <c r="B34" s="373" t="s">
        <v>105</v>
      </c>
      <c r="C34" s="336">
        <f>9314-70</f>
        <v>9244</v>
      </c>
      <c r="D34" s="336"/>
      <c r="E34" s="336">
        <f>D34-C34</f>
        <v>-9244</v>
      </c>
      <c r="F34" s="337">
        <f t="shared" si="2"/>
        <v>0</v>
      </c>
    </row>
    <row r="35" spans="1:6" ht="16.5" customHeight="1">
      <c r="A35" s="338">
        <v>3</v>
      </c>
      <c r="B35" s="373" t="s">
        <v>103</v>
      </c>
      <c r="C35" s="336">
        <f>C36+C37</f>
        <v>1760</v>
      </c>
      <c r="D35" s="336">
        <f>D36+D37</f>
        <v>0</v>
      </c>
      <c r="E35" s="336">
        <f t="shared" si="0"/>
        <v>-1760</v>
      </c>
      <c r="F35" s="337">
        <f t="shared" si="2"/>
        <v>0</v>
      </c>
    </row>
    <row r="36" spans="1:6" ht="16.5" customHeight="1">
      <c r="A36" s="338"/>
      <c r="B36" s="373" t="s">
        <v>104</v>
      </c>
      <c r="C36" s="336"/>
      <c r="D36" s="336"/>
      <c r="E36" s="336">
        <f t="shared" si="0"/>
        <v>0</v>
      </c>
      <c r="F36" s="337"/>
    </row>
    <row r="37" spans="1:6" ht="16.5" customHeight="1">
      <c r="A37" s="338"/>
      <c r="B37" s="373" t="s">
        <v>105</v>
      </c>
      <c r="C37" s="336">
        <f>1760</f>
        <v>1760</v>
      </c>
      <c r="D37" s="336"/>
      <c r="E37" s="336">
        <f t="shared" si="0"/>
        <v>-1760</v>
      </c>
      <c r="F37" s="337">
        <f t="shared" si="2"/>
        <v>0</v>
      </c>
    </row>
    <row r="38" spans="1:6" ht="36" customHeight="1">
      <c r="A38" s="331" t="s">
        <v>16</v>
      </c>
      <c r="B38" s="340" t="s">
        <v>154</v>
      </c>
      <c r="C38" s="332">
        <f>+SUM(C39:C43)</f>
        <v>12777</v>
      </c>
      <c r="D38" s="332">
        <f>+SUM(D39:D43)</f>
        <v>1297</v>
      </c>
      <c r="E38" s="332">
        <f t="shared" si="0"/>
        <v>-11480</v>
      </c>
      <c r="F38" s="333">
        <f t="shared" si="2"/>
        <v>10.151052672771387</v>
      </c>
    </row>
    <row r="39" spans="1:6" ht="36" customHeight="1">
      <c r="A39" s="334">
        <v>1</v>
      </c>
      <c r="B39" s="373" t="s">
        <v>294</v>
      </c>
      <c r="C39" s="336"/>
      <c r="D39" s="336">
        <v>1297</v>
      </c>
      <c r="E39" s="341">
        <f t="shared" ref="E39:E43" si="3">D39-C39</f>
        <v>1297</v>
      </c>
      <c r="F39" s="342"/>
    </row>
    <row r="40" spans="1:6" ht="16.5" customHeight="1">
      <c r="A40" s="338">
        <v>2</v>
      </c>
      <c r="B40" s="373" t="s">
        <v>136</v>
      </c>
      <c r="C40" s="336">
        <v>200</v>
      </c>
      <c r="D40" s="336"/>
      <c r="E40" s="336">
        <f t="shared" si="3"/>
        <v>-200</v>
      </c>
      <c r="F40" s="337">
        <f t="shared" ref="F40:F43" si="4">D40/C40*100</f>
        <v>0</v>
      </c>
    </row>
    <row r="41" spans="1:6" ht="16.5" customHeight="1">
      <c r="A41" s="338">
        <v>3</v>
      </c>
      <c r="B41" s="373" t="s">
        <v>151</v>
      </c>
      <c r="C41" s="336">
        <v>67</v>
      </c>
      <c r="D41" s="336"/>
      <c r="E41" s="336">
        <f t="shared" si="3"/>
        <v>-67</v>
      </c>
      <c r="F41" s="337">
        <f t="shared" si="4"/>
        <v>0</v>
      </c>
    </row>
    <row r="42" spans="1:6" ht="16.5" customHeight="1">
      <c r="A42" s="338">
        <v>4</v>
      </c>
      <c r="B42" s="373" t="s">
        <v>160</v>
      </c>
      <c r="C42" s="336">
        <v>11640</v>
      </c>
      <c r="D42" s="336"/>
      <c r="E42" s="336">
        <f t="shared" si="3"/>
        <v>-11640</v>
      </c>
      <c r="F42" s="337">
        <f t="shared" si="4"/>
        <v>0</v>
      </c>
    </row>
    <row r="43" spans="1:6" ht="37.5" customHeight="1">
      <c r="A43" s="334">
        <v>5</v>
      </c>
      <c r="B43" s="373" t="s">
        <v>161</v>
      </c>
      <c r="C43" s="336">
        <v>870</v>
      </c>
      <c r="D43" s="336"/>
      <c r="E43" s="341">
        <f t="shared" si="3"/>
        <v>-870</v>
      </c>
      <c r="F43" s="342">
        <f t="shared" si="4"/>
        <v>0</v>
      </c>
    </row>
  </sheetData>
  <mergeCells count="11">
    <mergeCell ref="B1:F1"/>
    <mergeCell ref="A2:F2"/>
    <mergeCell ref="A3:F3"/>
    <mergeCell ref="A5:A7"/>
    <mergeCell ref="B5:B7"/>
    <mergeCell ref="C5:C7"/>
    <mergeCell ref="D5:D7"/>
    <mergeCell ref="E5:F5"/>
    <mergeCell ref="E6:E7"/>
    <mergeCell ref="F6:F7"/>
    <mergeCell ref="C4:F4"/>
  </mergeCells>
  <phoneticPr fontId="15" type="noConversion"/>
  <printOptions horizontalCentered="1"/>
  <pageMargins left="0.35433070866141736" right="0.11811023622047245" top="0.39370078740157483" bottom="0.39370078740157483" header="0.23622047244094491" footer="0.39370078740157483"/>
  <pageSetup paperSize="9" scale="89" fitToHeight="0" orientation="portrait" r:id="rId1"/>
  <headerFooter alignWithMargins="0">
    <oddHeader xml:space="preserve">&amp;C                                                                                                                                  </oddHeader>
    <oddFooter xml:space="preserve">&amp;C&amp;".VnTime,Italic"&amp;8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6"/>
  <sheetViews>
    <sheetView view="pageBreakPreview" topLeftCell="A34" zoomScaleNormal="70" zoomScaleSheetLayoutView="100" workbookViewId="0">
      <selection activeCell="C44" sqref="C44"/>
    </sheetView>
  </sheetViews>
  <sheetFormatPr defaultRowHeight="15.75"/>
  <cols>
    <col min="1" max="1" width="5.109375" style="62" customWidth="1"/>
    <col min="2" max="2" width="46.6640625" style="62" customWidth="1"/>
    <col min="3" max="3" width="8.77734375" style="62" customWidth="1"/>
    <col min="4" max="4" width="9.109375" style="62" customWidth="1"/>
    <col min="5" max="6" width="7.6640625" style="131" customWidth="1"/>
    <col min="7" max="255" width="9" style="62"/>
    <col min="256" max="256" width="5.109375" style="62" customWidth="1"/>
    <col min="257" max="257" width="73.6640625" style="62" customWidth="1"/>
    <col min="258" max="258" width="0" style="62" hidden="1" customWidth="1"/>
    <col min="259" max="262" width="12" style="62" customWidth="1"/>
    <col min="263" max="511" width="9" style="62"/>
    <col min="512" max="512" width="5.109375" style="62" customWidth="1"/>
    <col min="513" max="513" width="73.6640625" style="62" customWidth="1"/>
    <col min="514" max="514" width="0" style="62" hidden="1" customWidth="1"/>
    <col min="515" max="518" width="12" style="62" customWidth="1"/>
    <col min="519" max="767" width="9" style="62"/>
    <col min="768" max="768" width="5.109375" style="62" customWidth="1"/>
    <col min="769" max="769" width="73.6640625" style="62" customWidth="1"/>
    <col min="770" max="770" width="0" style="62" hidden="1" customWidth="1"/>
    <col min="771" max="774" width="12" style="62" customWidth="1"/>
    <col min="775" max="1023" width="9" style="62"/>
    <col min="1024" max="1024" width="5.109375" style="62" customWidth="1"/>
    <col min="1025" max="1025" width="73.6640625" style="62" customWidth="1"/>
    <col min="1026" max="1026" width="0" style="62" hidden="1" customWidth="1"/>
    <col min="1027" max="1030" width="12" style="62" customWidth="1"/>
    <col min="1031" max="1279" width="9" style="62"/>
    <col min="1280" max="1280" width="5.109375" style="62" customWidth="1"/>
    <col min="1281" max="1281" width="73.6640625" style="62" customWidth="1"/>
    <col min="1282" max="1282" width="0" style="62" hidden="1" customWidth="1"/>
    <col min="1283" max="1286" width="12" style="62" customWidth="1"/>
    <col min="1287" max="1535" width="9" style="62"/>
    <col min="1536" max="1536" width="5.109375" style="62" customWidth="1"/>
    <col min="1537" max="1537" width="73.6640625" style="62" customWidth="1"/>
    <col min="1538" max="1538" width="0" style="62" hidden="1" customWidth="1"/>
    <col min="1539" max="1542" width="12" style="62" customWidth="1"/>
    <col min="1543" max="1791" width="9" style="62"/>
    <col min="1792" max="1792" width="5.109375" style="62" customWidth="1"/>
    <col min="1793" max="1793" width="73.6640625" style="62" customWidth="1"/>
    <col min="1794" max="1794" width="0" style="62" hidden="1" customWidth="1"/>
    <col min="1795" max="1798" width="12" style="62" customWidth="1"/>
    <col min="1799" max="2047" width="9" style="62"/>
    <col min="2048" max="2048" width="5.109375" style="62" customWidth="1"/>
    <col min="2049" max="2049" width="73.6640625" style="62" customWidth="1"/>
    <col min="2050" max="2050" width="0" style="62" hidden="1" customWidth="1"/>
    <col min="2051" max="2054" width="12" style="62" customWidth="1"/>
    <col min="2055" max="2303" width="9" style="62"/>
    <col min="2304" max="2304" width="5.109375" style="62" customWidth="1"/>
    <col min="2305" max="2305" width="73.6640625" style="62" customWidth="1"/>
    <col min="2306" max="2306" width="0" style="62" hidden="1" customWidth="1"/>
    <col min="2307" max="2310" width="12" style="62" customWidth="1"/>
    <col min="2311" max="2559" width="9" style="62"/>
    <col min="2560" max="2560" width="5.109375" style="62" customWidth="1"/>
    <col min="2561" max="2561" width="73.6640625" style="62" customWidth="1"/>
    <col min="2562" max="2562" width="0" style="62" hidden="1" customWidth="1"/>
    <col min="2563" max="2566" width="12" style="62" customWidth="1"/>
    <col min="2567" max="2815" width="9" style="62"/>
    <col min="2816" max="2816" width="5.109375" style="62" customWidth="1"/>
    <col min="2817" max="2817" width="73.6640625" style="62" customWidth="1"/>
    <col min="2818" max="2818" width="0" style="62" hidden="1" customWidth="1"/>
    <col min="2819" max="2822" width="12" style="62" customWidth="1"/>
    <col min="2823" max="3071" width="9" style="62"/>
    <col min="3072" max="3072" width="5.109375" style="62" customWidth="1"/>
    <col min="3073" max="3073" width="73.6640625" style="62" customWidth="1"/>
    <col min="3074" max="3074" width="0" style="62" hidden="1" customWidth="1"/>
    <col min="3075" max="3078" width="12" style="62" customWidth="1"/>
    <col min="3079" max="3327" width="9" style="62"/>
    <col min="3328" max="3328" width="5.109375" style="62" customWidth="1"/>
    <col min="3329" max="3329" width="73.6640625" style="62" customWidth="1"/>
    <col min="3330" max="3330" width="0" style="62" hidden="1" customWidth="1"/>
    <col min="3331" max="3334" width="12" style="62" customWidth="1"/>
    <col min="3335" max="3583" width="9" style="62"/>
    <col min="3584" max="3584" width="5.109375" style="62" customWidth="1"/>
    <col min="3585" max="3585" width="73.6640625" style="62" customWidth="1"/>
    <col min="3586" max="3586" width="0" style="62" hidden="1" customWidth="1"/>
    <col min="3587" max="3590" width="12" style="62" customWidth="1"/>
    <col min="3591" max="3839" width="9" style="62"/>
    <col min="3840" max="3840" width="5.109375" style="62" customWidth="1"/>
    <col min="3841" max="3841" width="73.6640625" style="62" customWidth="1"/>
    <col min="3842" max="3842" width="0" style="62" hidden="1" customWidth="1"/>
    <col min="3843" max="3846" width="12" style="62" customWidth="1"/>
    <col min="3847" max="4095" width="9" style="62"/>
    <col min="4096" max="4096" width="5.109375" style="62" customWidth="1"/>
    <col min="4097" max="4097" width="73.6640625" style="62" customWidth="1"/>
    <col min="4098" max="4098" width="0" style="62" hidden="1" customWidth="1"/>
    <col min="4099" max="4102" width="12" style="62" customWidth="1"/>
    <col min="4103" max="4351" width="9" style="62"/>
    <col min="4352" max="4352" width="5.109375" style="62" customWidth="1"/>
    <col min="4353" max="4353" width="73.6640625" style="62" customWidth="1"/>
    <col min="4354" max="4354" width="0" style="62" hidden="1" customWidth="1"/>
    <col min="4355" max="4358" width="12" style="62" customWidth="1"/>
    <col min="4359" max="4607" width="9" style="62"/>
    <col min="4608" max="4608" width="5.109375" style="62" customWidth="1"/>
    <col min="4609" max="4609" width="73.6640625" style="62" customWidth="1"/>
    <col min="4610" max="4610" width="0" style="62" hidden="1" customWidth="1"/>
    <col min="4611" max="4614" width="12" style="62" customWidth="1"/>
    <col min="4615" max="4863" width="9" style="62"/>
    <col min="4864" max="4864" width="5.109375" style="62" customWidth="1"/>
    <col min="4865" max="4865" width="73.6640625" style="62" customWidth="1"/>
    <col min="4866" max="4866" width="0" style="62" hidden="1" customWidth="1"/>
    <col min="4867" max="4870" width="12" style="62" customWidth="1"/>
    <col min="4871" max="5119" width="9" style="62"/>
    <col min="5120" max="5120" width="5.109375" style="62" customWidth="1"/>
    <col min="5121" max="5121" width="73.6640625" style="62" customWidth="1"/>
    <col min="5122" max="5122" width="0" style="62" hidden="1" customWidth="1"/>
    <col min="5123" max="5126" width="12" style="62" customWidth="1"/>
    <col min="5127" max="5375" width="9" style="62"/>
    <col min="5376" max="5376" width="5.109375" style="62" customWidth="1"/>
    <col min="5377" max="5377" width="73.6640625" style="62" customWidth="1"/>
    <col min="5378" max="5378" width="0" style="62" hidden="1" customWidth="1"/>
    <col min="5379" max="5382" width="12" style="62" customWidth="1"/>
    <col min="5383" max="5631" width="9" style="62"/>
    <col min="5632" max="5632" width="5.109375" style="62" customWidth="1"/>
    <col min="5633" max="5633" width="73.6640625" style="62" customWidth="1"/>
    <col min="5634" max="5634" width="0" style="62" hidden="1" customWidth="1"/>
    <col min="5635" max="5638" width="12" style="62" customWidth="1"/>
    <col min="5639" max="5887" width="9" style="62"/>
    <col min="5888" max="5888" width="5.109375" style="62" customWidth="1"/>
    <col min="5889" max="5889" width="73.6640625" style="62" customWidth="1"/>
    <col min="5890" max="5890" width="0" style="62" hidden="1" customWidth="1"/>
    <col min="5891" max="5894" width="12" style="62" customWidth="1"/>
    <col min="5895" max="6143" width="9" style="62"/>
    <col min="6144" max="6144" width="5.109375" style="62" customWidth="1"/>
    <col min="6145" max="6145" width="73.6640625" style="62" customWidth="1"/>
    <col min="6146" max="6146" width="0" style="62" hidden="1" customWidth="1"/>
    <col min="6147" max="6150" width="12" style="62" customWidth="1"/>
    <col min="6151" max="6399" width="9" style="62"/>
    <col min="6400" max="6400" width="5.109375" style="62" customWidth="1"/>
    <col min="6401" max="6401" width="73.6640625" style="62" customWidth="1"/>
    <col min="6402" max="6402" width="0" style="62" hidden="1" customWidth="1"/>
    <col min="6403" max="6406" width="12" style="62" customWidth="1"/>
    <col min="6407" max="6655" width="9" style="62"/>
    <col min="6656" max="6656" width="5.109375" style="62" customWidth="1"/>
    <col min="6657" max="6657" width="73.6640625" style="62" customWidth="1"/>
    <col min="6658" max="6658" width="0" style="62" hidden="1" customWidth="1"/>
    <col min="6659" max="6662" width="12" style="62" customWidth="1"/>
    <col min="6663" max="6911" width="9" style="62"/>
    <col min="6912" max="6912" width="5.109375" style="62" customWidth="1"/>
    <col min="6913" max="6913" width="73.6640625" style="62" customWidth="1"/>
    <col min="6914" max="6914" width="0" style="62" hidden="1" customWidth="1"/>
    <col min="6915" max="6918" width="12" style="62" customWidth="1"/>
    <col min="6919" max="7167" width="9" style="62"/>
    <col min="7168" max="7168" width="5.109375" style="62" customWidth="1"/>
    <col min="7169" max="7169" width="73.6640625" style="62" customWidth="1"/>
    <col min="7170" max="7170" width="0" style="62" hidden="1" customWidth="1"/>
    <col min="7171" max="7174" width="12" style="62" customWidth="1"/>
    <col min="7175" max="7423" width="9" style="62"/>
    <col min="7424" max="7424" width="5.109375" style="62" customWidth="1"/>
    <col min="7425" max="7425" width="73.6640625" style="62" customWidth="1"/>
    <col min="7426" max="7426" width="0" style="62" hidden="1" customWidth="1"/>
    <col min="7427" max="7430" width="12" style="62" customWidth="1"/>
    <col min="7431" max="7679" width="9" style="62"/>
    <col min="7680" max="7680" width="5.109375" style="62" customWidth="1"/>
    <col min="7681" max="7681" width="73.6640625" style="62" customWidth="1"/>
    <col min="7682" max="7682" width="0" style="62" hidden="1" customWidth="1"/>
    <col min="7683" max="7686" width="12" style="62" customWidth="1"/>
    <col min="7687" max="7935" width="9" style="62"/>
    <col min="7936" max="7936" width="5.109375" style="62" customWidth="1"/>
    <col min="7937" max="7937" width="73.6640625" style="62" customWidth="1"/>
    <col min="7938" max="7938" width="0" style="62" hidden="1" customWidth="1"/>
    <col min="7939" max="7942" width="12" style="62" customWidth="1"/>
    <col min="7943" max="8191" width="9" style="62"/>
    <col min="8192" max="8192" width="5.109375" style="62" customWidth="1"/>
    <col min="8193" max="8193" width="73.6640625" style="62" customWidth="1"/>
    <col min="8194" max="8194" width="0" style="62" hidden="1" customWidth="1"/>
    <col min="8195" max="8198" width="12" style="62" customWidth="1"/>
    <col min="8199" max="8447" width="9" style="62"/>
    <col min="8448" max="8448" width="5.109375" style="62" customWidth="1"/>
    <col min="8449" max="8449" width="73.6640625" style="62" customWidth="1"/>
    <col min="8450" max="8450" width="0" style="62" hidden="1" customWidth="1"/>
    <col min="8451" max="8454" width="12" style="62" customWidth="1"/>
    <col min="8455" max="8703" width="9" style="62"/>
    <col min="8704" max="8704" width="5.109375" style="62" customWidth="1"/>
    <col min="8705" max="8705" width="73.6640625" style="62" customWidth="1"/>
    <col min="8706" max="8706" width="0" style="62" hidden="1" customWidth="1"/>
    <col min="8707" max="8710" width="12" style="62" customWidth="1"/>
    <col min="8711" max="8959" width="9" style="62"/>
    <col min="8960" max="8960" width="5.109375" style="62" customWidth="1"/>
    <col min="8961" max="8961" width="73.6640625" style="62" customWidth="1"/>
    <col min="8962" max="8962" width="0" style="62" hidden="1" customWidth="1"/>
    <col min="8963" max="8966" width="12" style="62" customWidth="1"/>
    <col min="8967" max="9215" width="9" style="62"/>
    <col min="9216" max="9216" width="5.109375" style="62" customWidth="1"/>
    <col min="9217" max="9217" width="73.6640625" style="62" customWidth="1"/>
    <col min="9218" max="9218" width="0" style="62" hidden="1" customWidth="1"/>
    <col min="9219" max="9222" width="12" style="62" customWidth="1"/>
    <col min="9223" max="9471" width="9" style="62"/>
    <col min="9472" max="9472" width="5.109375" style="62" customWidth="1"/>
    <col min="9473" max="9473" width="73.6640625" style="62" customWidth="1"/>
    <col min="9474" max="9474" width="0" style="62" hidden="1" customWidth="1"/>
    <col min="9475" max="9478" width="12" style="62" customWidth="1"/>
    <col min="9479" max="9727" width="9" style="62"/>
    <col min="9728" max="9728" width="5.109375" style="62" customWidth="1"/>
    <col min="9729" max="9729" width="73.6640625" style="62" customWidth="1"/>
    <col min="9730" max="9730" width="0" style="62" hidden="1" customWidth="1"/>
    <col min="9731" max="9734" width="12" style="62" customWidth="1"/>
    <col min="9735" max="9983" width="9" style="62"/>
    <col min="9984" max="9984" width="5.109375" style="62" customWidth="1"/>
    <col min="9985" max="9985" width="73.6640625" style="62" customWidth="1"/>
    <col min="9986" max="9986" width="0" style="62" hidden="1" customWidth="1"/>
    <col min="9987" max="9990" width="12" style="62" customWidth="1"/>
    <col min="9991" max="10239" width="9" style="62"/>
    <col min="10240" max="10240" width="5.109375" style="62" customWidth="1"/>
    <col min="10241" max="10241" width="73.6640625" style="62" customWidth="1"/>
    <col min="10242" max="10242" width="0" style="62" hidden="1" customWidth="1"/>
    <col min="10243" max="10246" width="12" style="62" customWidth="1"/>
    <col min="10247" max="10495" width="9" style="62"/>
    <col min="10496" max="10496" width="5.109375" style="62" customWidth="1"/>
    <col min="10497" max="10497" width="73.6640625" style="62" customWidth="1"/>
    <col min="10498" max="10498" width="0" style="62" hidden="1" customWidth="1"/>
    <col min="10499" max="10502" width="12" style="62" customWidth="1"/>
    <col min="10503" max="10751" width="9" style="62"/>
    <col min="10752" max="10752" width="5.109375" style="62" customWidth="1"/>
    <col min="10753" max="10753" width="73.6640625" style="62" customWidth="1"/>
    <col min="10754" max="10754" width="0" style="62" hidden="1" customWidth="1"/>
    <col min="10755" max="10758" width="12" style="62" customWidth="1"/>
    <col min="10759" max="11007" width="9" style="62"/>
    <col min="11008" max="11008" width="5.109375" style="62" customWidth="1"/>
    <col min="11009" max="11009" width="73.6640625" style="62" customWidth="1"/>
    <col min="11010" max="11010" width="0" style="62" hidden="1" customWidth="1"/>
    <col min="11011" max="11014" width="12" style="62" customWidth="1"/>
    <col min="11015" max="11263" width="9" style="62"/>
    <col min="11264" max="11264" width="5.109375" style="62" customWidth="1"/>
    <col min="11265" max="11265" width="73.6640625" style="62" customWidth="1"/>
    <col min="11266" max="11266" width="0" style="62" hidden="1" customWidth="1"/>
    <col min="11267" max="11270" width="12" style="62" customWidth="1"/>
    <col min="11271" max="11519" width="9" style="62"/>
    <col min="11520" max="11520" width="5.109375" style="62" customWidth="1"/>
    <col min="11521" max="11521" width="73.6640625" style="62" customWidth="1"/>
    <col min="11522" max="11522" width="0" style="62" hidden="1" customWidth="1"/>
    <col min="11523" max="11526" width="12" style="62" customWidth="1"/>
    <col min="11527" max="11775" width="9" style="62"/>
    <col min="11776" max="11776" width="5.109375" style="62" customWidth="1"/>
    <col min="11777" max="11777" width="73.6640625" style="62" customWidth="1"/>
    <col min="11778" max="11778" width="0" style="62" hidden="1" customWidth="1"/>
    <col min="11779" max="11782" width="12" style="62" customWidth="1"/>
    <col min="11783" max="12031" width="9" style="62"/>
    <col min="12032" max="12032" width="5.109375" style="62" customWidth="1"/>
    <col min="12033" max="12033" width="73.6640625" style="62" customWidth="1"/>
    <col min="12034" max="12034" width="0" style="62" hidden="1" customWidth="1"/>
    <col min="12035" max="12038" width="12" style="62" customWidth="1"/>
    <col min="12039" max="12287" width="9" style="62"/>
    <col min="12288" max="12288" width="5.109375" style="62" customWidth="1"/>
    <col min="12289" max="12289" width="73.6640625" style="62" customWidth="1"/>
    <col min="12290" max="12290" width="0" style="62" hidden="1" customWidth="1"/>
    <col min="12291" max="12294" width="12" style="62" customWidth="1"/>
    <col min="12295" max="12543" width="9" style="62"/>
    <col min="12544" max="12544" width="5.109375" style="62" customWidth="1"/>
    <col min="12545" max="12545" width="73.6640625" style="62" customWidth="1"/>
    <col min="12546" max="12546" width="0" style="62" hidden="1" customWidth="1"/>
    <col min="12547" max="12550" width="12" style="62" customWidth="1"/>
    <col min="12551" max="12799" width="9" style="62"/>
    <col min="12800" max="12800" width="5.109375" style="62" customWidth="1"/>
    <col min="12801" max="12801" width="73.6640625" style="62" customWidth="1"/>
    <col min="12802" max="12802" width="0" style="62" hidden="1" customWidth="1"/>
    <col min="12803" max="12806" width="12" style="62" customWidth="1"/>
    <col min="12807" max="13055" width="9" style="62"/>
    <col min="13056" max="13056" width="5.109375" style="62" customWidth="1"/>
    <col min="13057" max="13057" width="73.6640625" style="62" customWidth="1"/>
    <col min="13058" max="13058" width="0" style="62" hidden="1" customWidth="1"/>
    <col min="13059" max="13062" width="12" style="62" customWidth="1"/>
    <col min="13063" max="13311" width="9" style="62"/>
    <col min="13312" max="13312" width="5.109375" style="62" customWidth="1"/>
    <col min="13313" max="13313" width="73.6640625" style="62" customWidth="1"/>
    <col min="13314" max="13314" width="0" style="62" hidden="1" customWidth="1"/>
    <col min="13315" max="13318" width="12" style="62" customWidth="1"/>
    <col min="13319" max="13567" width="9" style="62"/>
    <col min="13568" max="13568" width="5.109375" style="62" customWidth="1"/>
    <col min="13569" max="13569" width="73.6640625" style="62" customWidth="1"/>
    <col min="13570" max="13570" width="0" style="62" hidden="1" customWidth="1"/>
    <col min="13571" max="13574" width="12" style="62" customWidth="1"/>
    <col min="13575" max="13823" width="9" style="62"/>
    <col min="13824" max="13824" width="5.109375" style="62" customWidth="1"/>
    <col min="13825" max="13825" width="73.6640625" style="62" customWidth="1"/>
    <col min="13826" max="13826" width="0" style="62" hidden="1" customWidth="1"/>
    <col min="13827" max="13830" width="12" style="62" customWidth="1"/>
    <col min="13831" max="14079" width="9" style="62"/>
    <col min="14080" max="14080" width="5.109375" style="62" customWidth="1"/>
    <col min="14081" max="14081" width="73.6640625" style="62" customWidth="1"/>
    <col min="14082" max="14082" width="0" style="62" hidden="1" customWidth="1"/>
    <col min="14083" max="14086" width="12" style="62" customWidth="1"/>
    <col min="14087" max="14335" width="9" style="62"/>
    <col min="14336" max="14336" width="5.109375" style="62" customWidth="1"/>
    <col min="14337" max="14337" width="73.6640625" style="62" customWidth="1"/>
    <col min="14338" max="14338" width="0" style="62" hidden="1" customWidth="1"/>
    <col min="14339" max="14342" width="12" style="62" customWidth="1"/>
    <col min="14343" max="14591" width="9" style="62"/>
    <col min="14592" max="14592" width="5.109375" style="62" customWidth="1"/>
    <col min="14593" max="14593" width="73.6640625" style="62" customWidth="1"/>
    <col min="14594" max="14594" width="0" style="62" hidden="1" customWidth="1"/>
    <col min="14595" max="14598" width="12" style="62" customWidth="1"/>
    <col min="14599" max="14847" width="9" style="62"/>
    <col min="14848" max="14848" width="5.109375" style="62" customWidth="1"/>
    <col min="14849" max="14849" width="73.6640625" style="62" customWidth="1"/>
    <col min="14850" max="14850" width="0" style="62" hidden="1" customWidth="1"/>
    <col min="14851" max="14854" width="12" style="62" customWidth="1"/>
    <col min="14855" max="15103" width="9" style="62"/>
    <col min="15104" max="15104" width="5.109375" style="62" customWidth="1"/>
    <col min="15105" max="15105" width="73.6640625" style="62" customWidth="1"/>
    <col min="15106" max="15106" width="0" style="62" hidden="1" customWidth="1"/>
    <col min="15107" max="15110" width="12" style="62" customWidth="1"/>
    <col min="15111" max="15359" width="9" style="62"/>
    <col min="15360" max="15360" width="5.109375" style="62" customWidth="1"/>
    <col min="15361" max="15361" width="73.6640625" style="62" customWidth="1"/>
    <col min="15362" max="15362" width="0" style="62" hidden="1" customWidth="1"/>
    <col min="15363" max="15366" width="12" style="62" customWidth="1"/>
    <col min="15367" max="15615" width="9" style="62"/>
    <col min="15616" max="15616" width="5.109375" style="62" customWidth="1"/>
    <col min="15617" max="15617" width="73.6640625" style="62" customWidth="1"/>
    <col min="15618" max="15618" width="0" style="62" hidden="1" customWidth="1"/>
    <col min="15619" max="15622" width="12" style="62" customWidth="1"/>
    <col min="15623" max="15871" width="9" style="62"/>
    <col min="15872" max="15872" width="5.109375" style="62" customWidth="1"/>
    <col min="15873" max="15873" width="73.6640625" style="62" customWidth="1"/>
    <col min="15874" max="15874" width="0" style="62" hidden="1" customWidth="1"/>
    <col min="15875" max="15878" width="12" style="62" customWidth="1"/>
    <col min="15879" max="16127" width="9" style="62"/>
    <col min="16128" max="16128" width="5.109375" style="62" customWidth="1"/>
    <col min="16129" max="16129" width="73.6640625" style="62" customWidth="1"/>
    <col min="16130" max="16130" width="0" style="62" hidden="1" customWidth="1"/>
    <col min="16131" max="16134" width="12" style="62" customWidth="1"/>
    <col min="16135" max="16384" width="9" style="62"/>
  </cols>
  <sheetData>
    <row r="1" spans="1:10" ht="21" customHeight="1">
      <c r="A1" s="116"/>
      <c r="B1" s="116"/>
      <c r="C1" s="118"/>
      <c r="D1" s="120"/>
      <c r="E1" s="123"/>
      <c r="F1" s="112" t="s">
        <v>221</v>
      </c>
      <c r="G1" s="134"/>
      <c r="H1" s="134"/>
      <c r="I1" s="134"/>
      <c r="J1" s="134"/>
    </row>
    <row r="2" spans="1:10" ht="21" customHeight="1">
      <c r="A2" s="438" t="s">
        <v>222</v>
      </c>
      <c r="B2" s="438"/>
      <c r="C2" s="438"/>
      <c r="D2" s="438"/>
      <c r="E2" s="438"/>
      <c r="F2" s="438"/>
    </row>
    <row r="3" spans="1:10" ht="21" customHeight="1">
      <c r="A3" s="404" t="str">
        <f>'17'!A3:F3</f>
        <v>(Kèm theo Nghị quyết số         /NQ-HĐND ngày       tháng 12 năm 2025 của HĐND xã Tuần Giáo)</v>
      </c>
      <c r="B3" s="404"/>
      <c r="C3" s="404"/>
      <c r="D3" s="404"/>
      <c r="E3" s="404"/>
      <c r="F3" s="404"/>
    </row>
    <row r="4" spans="1:10" ht="27" customHeight="1">
      <c r="A4" s="122"/>
      <c r="B4" s="122"/>
      <c r="C4" s="68"/>
      <c r="D4" s="405" t="s">
        <v>58</v>
      </c>
      <c r="E4" s="405"/>
      <c r="F4" s="405"/>
    </row>
    <row r="5" spans="1:10" s="71" customFormat="1" ht="23.25" customHeight="1">
      <c r="A5" s="437" t="s">
        <v>35</v>
      </c>
      <c r="B5" s="434" t="s">
        <v>2</v>
      </c>
      <c r="C5" s="437" t="s">
        <v>152</v>
      </c>
      <c r="D5" s="437" t="s">
        <v>192</v>
      </c>
      <c r="E5" s="434" t="s">
        <v>36</v>
      </c>
      <c r="F5" s="434"/>
    </row>
    <row r="6" spans="1:10" s="71" customFormat="1" ht="23.25" customHeight="1">
      <c r="A6" s="437"/>
      <c r="B6" s="434"/>
      <c r="C6" s="437"/>
      <c r="D6" s="437"/>
      <c r="E6" s="435" t="s">
        <v>59</v>
      </c>
      <c r="F6" s="437" t="s">
        <v>93</v>
      </c>
    </row>
    <row r="7" spans="1:10" s="71" customFormat="1" ht="23.25" customHeight="1">
      <c r="A7" s="437"/>
      <c r="B7" s="434"/>
      <c r="C7" s="437"/>
      <c r="D7" s="437"/>
      <c r="E7" s="436"/>
      <c r="F7" s="437"/>
    </row>
    <row r="8" spans="1:10" s="65" customFormat="1" ht="17.25" customHeight="1">
      <c r="A8" s="167" t="s">
        <v>5</v>
      </c>
      <c r="B8" s="168" t="s">
        <v>6</v>
      </c>
      <c r="C8" s="167">
        <v>1</v>
      </c>
      <c r="D8" s="167">
        <f>C8+1</f>
        <v>2</v>
      </c>
      <c r="E8" s="169" t="s">
        <v>60</v>
      </c>
      <c r="F8" s="169" t="s">
        <v>61</v>
      </c>
    </row>
    <row r="9" spans="1:10" ht="21.75" customHeight="1">
      <c r="A9" s="170"/>
      <c r="B9" s="343" t="s">
        <v>64</v>
      </c>
      <c r="C9" s="318">
        <f>+C10+C46</f>
        <v>154958</v>
      </c>
      <c r="D9" s="318">
        <f>+D10+D46</f>
        <v>212633</v>
      </c>
      <c r="E9" s="311">
        <f t="shared" ref="E9:E10" si="0">D9-C9</f>
        <v>57675</v>
      </c>
      <c r="F9" s="313">
        <f>D9/C9*100</f>
        <v>137.2197627744292</v>
      </c>
    </row>
    <row r="10" spans="1:10" ht="21.75" customHeight="1">
      <c r="A10" s="170" t="s">
        <v>5</v>
      </c>
      <c r="B10" s="343" t="s">
        <v>300</v>
      </c>
      <c r="C10" s="344">
        <f>+C11+C14+C28+C29</f>
        <v>154958</v>
      </c>
      <c r="D10" s="344">
        <f>+D11+D14+D28+D29</f>
        <v>212633</v>
      </c>
      <c r="E10" s="311">
        <f t="shared" si="0"/>
        <v>57675</v>
      </c>
      <c r="F10" s="313">
        <f t="shared" ref="F10" si="1">D10/C10*100</f>
        <v>137.2197627744292</v>
      </c>
    </row>
    <row r="11" spans="1:10" s="316" customFormat="1" ht="21.75" customHeight="1">
      <c r="A11" s="170" t="s">
        <v>15</v>
      </c>
      <c r="B11" s="343" t="s">
        <v>19</v>
      </c>
      <c r="C11" s="344">
        <f>+C12+C13</f>
        <v>0</v>
      </c>
      <c r="D11" s="344">
        <f>+D12+D13</f>
        <v>4785</v>
      </c>
      <c r="E11" s="344">
        <f>+E12+E13</f>
        <v>0</v>
      </c>
      <c r="F11" s="312"/>
    </row>
    <row r="12" spans="1:10" s="93" customFormat="1" ht="21.75" customHeight="1">
      <c r="A12" s="172" t="s">
        <v>12</v>
      </c>
      <c r="B12" s="335" t="s">
        <v>183</v>
      </c>
      <c r="C12" s="336"/>
      <c r="D12" s="336">
        <v>4785</v>
      </c>
      <c r="E12" s="171"/>
      <c r="F12" s="171"/>
    </row>
    <row r="13" spans="1:10" s="93" customFormat="1" ht="21.75" customHeight="1">
      <c r="A13" s="172" t="s">
        <v>12</v>
      </c>
      <c r="B13" s="335" t="s">
        <v>208</v>
      </c>
      <c r="C13" s="336"/>
      <c r="D13" s="336"/>
      <c r="E13" s="171"/>
      <c r="F13" s="171"/>
    </row>
    <row r="14" spans="1:10" ht="21.75" customHeight="1">
      <c r="A14" s="170" t="s">
        <v>16</v>
      </c>
      <c r="B14" s="343" t="s">
        <v>20</v>
      </c>
      <c r="C14" s="332">
        <f>SUM(C15:C27)</f>
        <v>128038</v>
      </c>
      <c r="D14" s="332">
        <f>SUM(D15:D27)</f>
        <v>180268</v>
      </c>
      <c r="E14" s="315">
        <f>D14-C14</f>
        <v>52230</v>
      </c>
      <c r="F14" s="313">
        <f>D14/C14*100</f>
        <v>140.79257720364268</v>
      </c>
    </row>
    <row r="15" spans="1:10" s="93" customFormat="1" ht="21.75" customHeight="1">
      <c r="A15" s="172" t="s">
        <v>12</v>
      </c>
      <c r="B15" s="345" t="s">
        <v>137</v>
      </c>
      <c r="C15" s="336">
        <f>75324+10</f>
        <v>75334</v>
      </c>
      <c r="D15" s="336">
        <v>75932</v>
      </c>
      <c r="E15" s="152">
        <f t="shared" ref="E15" si="2">D15-C15</f>
        <v>598</v>
      </c>
      <c r="F15" s="314">
        <f t="shared" ref="F15" si="3">D15/C15*100</f>
        <v>100.79379828497093</v>
      </c>
    </row>
    <row r="16" spans="1:10" s="93" customFormat="1" ht="21.75" customHeight="1">
      <c r="A16" s="172" t="s">
        <v>12</v>
      </c>
      <c r="B16" s="345" t="s">
        <v>220</v>
      </c>
      <c r="C16" s="336"/>
      <c r="D16" s="336">
        <v>0</v>
      </c>
      <c r="E16" s="152">
        <f t="shared" ref="E16:E28" si="4">D16-C16</f>
        <v>0</v>
      </c>
      <c r="F16" s="314"/>
    </row>
    <row r="17" spans="1:6" s="93" customFormat="1" ht="21.75" customHeight="1">
      <c r="A17" s="172" t="s">
        <v>12</v>
      </c>
      <c r="B17" s="345" t="s">
        <v>71</v>
      </c>
      <c r="C17" s="336">
        <v>1229</v>
      </c>
      <c r="D17" s="336">
        <v>1229</v>
      </c>
      <c r="E17" s="152">
        <f t="shared" si="4"/>
        <v>0</v>
      </c>
      <c r="F17" s="314">
        <f t="shared" ref="F17:F28" si="5">D17/C17*100</f>
        <v>100</v>
      </c>
    </row>
    <row r="18" spans="1:6" s="93" customFormat="1" ht="21.75" customHeight="1">
      <c r="A18" s="172" t="s">
        <v>12</v>
      </c>
      <c r="B18" s="345" t="s">
        <v>72</v>
      </c>
      <c r="C18" s="336">
        <v>1647</v>
      </c>
      <c r="D18" s="336">
        <v>1647</v>
      </c>
      <c r="E18" s="152">
        <f t="shared" si="4"/>
        <v>0</v>
      </c>
      <c r="F18" s="314">
        <f t="shared" si="5"/>
        <v>100</v>
      </c>
    </row>
    <row r="19" spans="1:6" s="93" customFormat="1" ht="21.75" customHeight="1">
      <c r="A19" s="172" t="s">
        <v>12</v>
      </c>
      <c r="B19" s="345" t="s">
        <v>73</v>
      </c>
      <c r="C19" s="336">
        <v>52</v>
      </c>
      <c r="D19" s="336"/>
      <c r="E19" s="152">
        <f t="shared" si="4"/>
        <v>-52</v>
      </c>
      <c r="F19" s="314">
        <f t="shared" si="5"/>
        <v>0</v>
      </c>
    </row>
    <row r="20" spans="1:6" s="93" customFormat="1" ht="21.75" customHeight="1">
      <c r="A20" s="172" t="s">
        <v>12</v>
      </c>
      <c r="B20" s="345" t="s">
        <v>74</v>
      </c>
      <c r="C20" s="336">
        <v>1085</v>
      </c>
      <c r="D20" s="336">
        <v>3521</v>
      </c>
      <c r="E20" s="152">
        <f t="shared" si="4"/>
        <v>2436</v>
      </c>
      <c r="F20" s="314">
        <f t="shared" si="5"/>
        <v>324.51612903225805</v>
      </c>
    </row>
    <row r="21" spans="1:6" s="93" customFormat="1" ht="21.75" customHeight="1">
      <c r="A21" s="172" t="s">
        <v>12</v>
      </c>
      <c r="B21" s="345" t="s">
        <v>75</v>
      </c>
      <c r="C21" s="336">
        <v>154</v>
      </c>
      <c r="D21" s="336">
        <v>154</v>
      </c>
      <c r="E21" s="152">
        <f t="shared" si="4"/>
        <v>0</v>
      </c>
      <c r="F21" s="314">
        <f t="shared" si="5"/>
        <v>100</v>
      </c>
    </row>
    <row r="22" spans="1:6" s="93" customFormat="1" ht="21.75" customHeight="1">
      <c r="A22" s="172" t="s">
        <v>12</v>
      </c>
      <c r="B22" s="345" t="s">
        <v>76</v>
      </c>
      <c r="C22" s="336">
        <v>15</v>
      </c>
      <c r="D22" s="336">
        <v>15</v>
      </c>
      <c r="E22" s="152">
        <f t="shared" si="4"/>
        <v>0</v>
      </c>
      <c r="F22" s="314">
        <f t="shared" si="5"/>
        <v>100</v>
      </c>
    </row>
    <row r="23" spans="1:6" s="93" customFormat="1" ht="21.75" customHeight="1">
      <c r="A23" s="172" t="s">
        <v>12</v>
      </c>
      <c r="B23" s="345" t="s">
        <v>77</v>
      </c>
      <c r="C23" s="336">
        <v>2908</v>
      </c>
      <c r="D23" s="336">
        <v>4908</v>
      </c>
      <c r="E23" s="152">
        <f t="shared" si="4"/>
        <v>2000</v>
      </c>
      <c r="F23" s="314">
        <f t="shared" si="5"/>
        <v>168.77579092159561</v>
      </c>
    </row>
    <row r="24" spans="1:6" ht="21.75" customHeight="1">
      <c r="A24" s="172" t="s">
        <v>12</v>
      </c>
      <c r="B24" s="345" t="s">
        <v>78</v>
      </c>
      <c r="C24" s="336">
        <f>5489</f>
        <v>5489</v>
      </c>
      <c r="D24" s="336">
        <f>15125+53</f>
        <v>15178</v>
      </c>
      <c r="E24" s="152">
        <f t="shared" si="4"/>
        <v>9689</v>
      </c>
      <c r="F24" s="314">
        <f t="shared" si="5"/>
        <v>276.51666970304245</v>
      </c>
    </row>
    <row r="25" spans="1:6" s="93" customFormat="1" ht="39.75" customHeight="1">
      <c r="A25" s="172" t="s">
        <v>12</v>
      </c>
      <c r="B25" s="377" t="s">
        <v>79</v>
      </c>
      <c r="C25" s="336">
        <v>27951</v>
      </c>
      <c r="D25" s="336">
        <v>64476</v>
      </c>
      <c r="E25" s="152">
        <f t="shared" si="4"/>
        <v>36525</v>
      </c>
      <c r="F25" s="314">
        <f t="shared" si="5"/>
        <v>230.67511001395297</v>
      </c>
    </row>
    <row r="26" spans="1:6" ht="21.75" customHeight="1">
      <c r="A26" s="172" t="s">
        <v>12</v>
      </c>
      <c r="B26" s="345" t="s">
        <v>80</v>
      </c>
      <c r="C26" s="336">
        <v>10847</v>
      </c>
      <c r="D26" s="336">
        <v>13208</v>
      </c>
      <c r="E26" s="152">
        <f t="shared" si="4"/>
        <v>2361</v>
      </c>
      <c r="F26" s="314">
        <f t="shared" si="5"/>
        <v>121.7663870194524</v>
      </c>
    </row>
    <row r="27" spans="1:6" ht="21.75" customHeight="1">
      <c r="A27" s="172" t="s">
        <v>12</v>
      </c>
      <c r="B27" s="345" t="s">
        <v>182</v>
      </c>
      <c r="C27" s="336">
        <f>1337-10</f>
        <v>1327</v>
      </c>
      <c r="D27" s="336"/>
      <c r="E27" s="152">
        <f t="shared" si="4"/>
        <v>-1327</v>
      </c>
      <c r="F27" s="314">
        <f t="shared" si="5"/>
        <v>0</v>
      </c>
    </row>
    <row r="28" spans="1:6" ht="21.75" customHeight="1">
      <c r="A28" s="170" t="s">
        <v>17</v>
      </c>
      <c r="B28" s="343" t="s">
        <v>21</v>
      </c>
      <c r="C28" s="332">
        <f>3069</f>
        <v>3069</v>
      </c>
      <c r="D28" s="332"/>
      <c r="E28" s="315">
        <f t="shared" si="4"/>
        <v>-3069</v>
      </c>
      <c r="F28" s="313">
        <f t="shared" si="5"/>
        <v>0</v>
      </c>
    </row>
    <row r="29" spans="1:6" ht="21.75" customHeight="1">
      <c r="A29" s="170" t="s">
        <v>18</v>
      </c>
      <c r="B29" s="343" t="s">
        <v>70</v>
      </c>
      <c r="C29" s="332">
        <f>C30+C40</f>
        <v>23851</v>
      </c>
      <c r="D29" s="332">
        <f>D30+D40</f>
        <v>27580</v>
      </c>
      <c r="E29" s="315">
        <f t="shared" ref="E29:E45" si="6">D29-C29</f>
        <v>3729</v>
      </c>
      <c r="F29" s="313">
        <f t="shared" ref="F29:F45" si="7">D29/C29*100</f>
        <v>115.63456458848687</v>
      </c>
    </row>
    <row r="30" spans="1:6" ht="21.75" customHeight="1">
      <c r="A30" s="170">
        <v>1</v>
      </c>
      <c r="B30" s="343" t="s">
        <v>67</v>
      </c>
      <c r="C30" s="332">
        <f>C31+C37+C34</f>
        <v>11074</v>
      </c>
      <c r="D30" s="332">
        <f>D31+D37+D34</f>
        <v>14803</v>
      </c>
      <c r="E30" s="315">
        <f t="shared" si="6"/>
        <v>3729</v>
      </c>
      <c r="F30" s="313">
        <f t="shared" si="7"/>
        <v>133.67346938775512</v>
      </c>
    </row>
    <row r="31" spans="1:6" ht="43.5" customHeight="1">
      <c r="A31" s="334" t="s">
        <v>297</v>
      </c>
      <c r="B31" s="339" t="s">
        <v>134</v>
      </c>
      <c r="C31" s="337">
        <f>C32+C33</f>
        <v>365.5</v>
      </c>
      <c r="D31" s="337">
        <f>D32+D33</f>
        <v>2365.5</v>
      </c>
      <c r="E31" s="152">
        <f t="shared" si="6"/>
        <v>2000</v>
      </c>
      <c r="F31" s="314">
        <f t="shared" si="7"/>
        <v>647.1956224350206</v>
      </c>
    </row>
    <row r="32" spans="1:6" ht="21.75" customHeight="1">
      <c r="A32" s="334"/>
      <c r="B32" s="345" t="s">
        <v>104</v>
      </c>
      <c r="C32" s="337"/>
      <c r="D32" s="336"/>
      <c r="E32" s="152">
        <f t="shared" si="6"/>
        <v>0</v>
      </c>
      <c r="F32" s="314"/>
    </row>
    <row r="33" spans="1:6" ht="21.75" customHeight="1">
      <c r="A33" s="334"/>
      <c r="B33" s="345" t="s">
        <v>105</v>
      </c>
      <c r="C33" s="337">
        <v>365.5</v>
      </c>
      <c r="D33" s="337">
        <v>2365.5</v>
      </c>
      <c r="E33" s="152">
        <f t="shared" si="6"/>
        <v>2000</v>
      </c>
      <c r="F33" s="314">
        <f t="shared" si="7"/>
        <v>647.1956224350206</v>
      </c>
    </row>
    <row r="34" spans="1:6" ht="21.75" customHeight="1">
      <c r="A34" s="334" t="s">
        <v>297</v>
      </c>
      <c r="B34" s="345" t="s">
        <v>135</v>
      </c>
      <c r="C34" s="336">
        <f>C35+C36</f>
        <v>8957</v>
      </c>
      <c r="D34" s="336">
        <f>D35+D36</f>
        <v>9031</v>
      </c>
      <c r="E34" s="152">
        <f t="shared" si="6"/>
        <v>74</v>
      </c>
      <c r="F34" s="314">
        <f t="shared" si="7"/>
        <v>100.82616947638718</v>
      </c>
    </row>
    <row r="35" spans="1:6" ht="21.75" customHeight="1">
      <c r="A35" s="334"/>
      <c r="B35" s="345" t="s">
        <v>104</v>
      </c>
      <c r="C35" s="336"/>
      <c r="D35" s="336"/>
      <c r="E35" s="152">
        <f t="shared" si="6"/>
        <v>0</v>
      </c>
      <c r="F35" s="314"/>
    </row>
    <row r="36" spans="1:6" ht="21.75" customHeight="1">
      <c r="A36" s="334"/>
      <c r="B36" s="345" t="s">
        <v>105</v>
      </c>
      <c r="C36" s="336">
        <v>8957</v>
      </c>
      <c r="D36" s="336">
        <v>9031</v>
      </c>
      <c r="E36" s="152">
        <f t="shared" si="6"/>
        <v>74</v>
      </c>
      <c r="F36" s="314">
        <f t="shared" si="7"/>
        <v>100.82616947638718</v>
      </c>
    </row>
    <row r="37" spans="1:6" ht="21.75" customHeight="1">
      <c r="A37" s="334" t="s">
        <v>297</v>
      </c>
      <c r="B37" s="345" t="s">
        <v>103</v>
      </c>
      <c r="C37" s="337">
        <f>C38+C39</f>
        <v>1751.5</v>
      </c>
      <c r="D37" s="337">
        <f>D38+D39</f>
        <v>3406.5</v>
      </c>
      <c r="E37" s="152">
        <f t="shared" si="6"/>
        <v>1655</v>
      </c>
      <c r="F37" s="314">
        <f t="shared" si="7"/>
        <v>194.49043676848416</v>
      </c>
    </row>
    <row r="38" spans="1:6" ht="21.75" customHeight="1">
      <c r="A38" s="334"/>
      <c r="B38" s="345" t="s">
        <v>104</v>
      </c>
      <c r="C38" s="337"/>
      <c r="D38" s="336"/>
      <c r="E38" s="152">
        <f t="shared" si="6"/>
        <v>0</v>
      </c>
      <c r="F38" s="314"/>
    </row>
    <row r="39" spans="1:6" ht="21.75" customHeight="1">
      <c r="A39" s="334"/>
      <c r="B39" s="345" t="s">
        <v>105</v>
      </c>
      <c r="C39" s="337">
        <v>1751.5</v>
      </c>
      <c r="D39" s="337">
        <v>3406.5</v>
      </c>
      <c r="E39" s="152">
        <f t="shared" si="6"/>
        <v>1655</v>
      </c>
      <c r="F39" s="314">
        <f t="shared" si="7"/>
        <v>194.49043676848416</v>
      </c>
    </row>
    <row r="40" spans="1:6" ht="46.5" customHeight="1">
      <c r="A40" s="331">
        <v>2</v>
      </c>
      <c r="B40" s="340" t="s">
        <v>154</v>
      </c>
      <c r="C40" s="332">
        <f>+SUM(C41:C45)</f>
        <v>12777</v>
      </c>
      <c r="D40" s="332">
        <f>+SUM(D41:D45)</f>
        <v>12777</v>
      </c>
      <c r="E40" s="315">
        <f t="shared" si="6"/>
        <v>0</v>
      </c>
      <c r="F40" s="313">
        <f t="shared" si="7"/>
        <v>100</v>
      </c>
    </row>
    <row r="41" spans="1:6" ht="46.5" customHeight="1">
      <c r="A41" s="334"/>
      <c r="B41" s="339" t="s">
        <v>294</v>
      </c>
      <c r="C41" s="336"/>
      <c r="D41" s="336"/>
      <c r="E41" s="152">
        <f t="shared" si="6"/>
        <v>0</v>
      </c>
      <c r="F41" s="314"/>
    </row>
    <row r="42" spans="1:6" ht="21.75" customHeight="1">
      <c r="A42" s="334"/>
      <c r="B42" s="335" t="s">
        <v>136</v>
      </c>
      <c r="C42" s="337">
        <v>200</v>
      </c>
      <c r="D42" s="337">
        <v>200</v>
      </c>
      <c r="E42" s="152">
        <f t="shared" si="6"/>
        <v>0</v>
      </c>
      <c r="F42" s="314">
        <f t="shared" si="7"/>
        <v>100</v>
      </c>
    </row>
    <row r="43" spans="1:6" ht="21.75" customHeight="1">
      <c r="A43" s="334"/>
      <c r="B43" s="335" t="s">
        <v>293</v>
      </c>
      <c r="C43" s="337">
        <v>67</v>
      </c>
      <c r="D43" s="337">
        <v>67</v>
      </c>
      <c r="E43" s="152">
        <f t="shared" si="6"/>
        <v>0</v>
      </c>
      <c r="F43" s="314">
        <f t="shared" si="7"/>
        <v>100</v>
      </c>
    </row>
    <row r="44" spans="1:6" ht="21.75" customHeight="1">
      <c r="A44" s="334"/>
      <c r="B44" s="335" t="s">
        <v>160</v>
      </c>
      <c r="C44" s="337">
        <v>11640</v>
      </c>
      <c r="D44" s="337">
        <v>11640</v>
      </c>
      <c r="E44" s="152">
        <f t="shared" si="6"/>
        <v>0</v>
      </c>
      <c r="F44" s="314">
        <f t="shared" si="7"/>
        <v>100</v>
      </c>
    </row>
    <row r="45" spans="1:6" ht="43.5" customHeight="1">
      <c r="A45" s="334"/>
      <c r="B45" s="339" t="s">
        <v>161</v>
      </c>
      <c r="C45" s="337">
        <v>870</v>
      </c>
      <c r="D45" s="337">
        <v>870</v>
      </c>
      <c r="E45" s="152">
        <f t="shared" si="6"/>
        <v>0</v>
      </c>
      <c r="F45" s="314">
        <f t="shared" si="7"/>
        <v>100</v>
      </c>
    </row>
    <row r="46" spans="1:6" s="300" customFormat="1" ht="21.75" customHeight="1">
      <c r="A46" s="138" t="s">
        <v>6</v>
      </c>
      <c r="B46" s="144" t="s">
        <v>141</v>
      </c>
      <c r="C46" s="238"/>
      <c r="D46" s="238"/>
      <c r="E46" s="238"/>
      <c r="F46" s="238"/>
    </row>
  </sheetData>
  <mergeCells count="10">
    <mergeCell ref="B5:B7"/>
    <mergeCell ref="E6:E7"/>
    <mergeCell ref="F6:F7"/>
    <mergeCell ref="A2:F2"/>
    <mergeCell ref="A3:F3"/>
    <mergeCell ref="D4:F4"/>
    <mergeCell ref="C5:C7"/>
    <mergeCell ref="D5:D7"/>
    <mergeCell ref="E5:F5"/>
    <mergeCell ref="A5:A7"/>
  </mergeCells>
  <pageMargins left="0.7" right="0.33"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6"/>
  <sheetViews>
    <sheetView zoomScale="60" zoomScaleNormal="60" workbookViewId="0">
      <pane xSplit="2" ySplit="9" topLeftCell="C25" activePane="bottomRight" state="frozen"/>
      <selection pane="topRight" activeCell="C1" sqref="C1"/>
      <selection pane="bottomLeft" activeCell="A10" sqref="A10"/>
      <selection pane="bottomRight" activeCell="D36" sqref="D36"/>
    </sheetView>
  </sheetViews>
  <sheetFormatPr defaultRowHeight="15.75"/>
  <cols>
    <col min="1" max="1" width="5.109375" style="62" customWidth="1"/>
    <col min="2" max="2" width="48.88671875" style="62" customWidth="1"/>
    <col min="3" max="12" width="12.6640625" style="62" customWidth="1"/>
    <col min="13" max="254" width="9" style="62"/>
    <col min="255" max="255" width="5.109375" style="62" customWidth="1"/>
    <col min="256" max="256" width="48.88671875" style="62" customWidth="1"/>
    <col min="257" max="265" width="10.109375" style="62" customWidth="1"/>
    <col min="266" max="268" width="9.21875" style="62" customWidth="1"/>
    <col min="269" max="510" width="9" style="62"/>
    <col min="511" max="511" width="5.109375" style="62" customWidth="1"/>
    <col min="512" max="512" width="48.88671875" style="62" customWidth="1"/>
    <col min="513" max="521" width="10.109375" style="62" customWidth="1"/>
    <col min="522" max="524" width="9.21875" style="62" customWidth="1"/>
    <col min="525" max="766" width="9" style="62"/>
    <col min="767" max="767" width="5.109375" style="62" customWidth="1"/>
    <col min="768" max="768" width="48.88671875" style="62" customWidth="1"/>
    <col min="769" max="777" width="10.109375" style="62" customWidth="1"/>
    <col min="778" max="780" width="9.21875" style="62" customWidth="1"/>
    <col min="781" max="1022" width="9" style="62"/>
    <col min="1023" max="1023" width="5.109375" style="62" customWidth="1"/>
    <col min="1024" max="1024" width="48.88671875" style="62" customWidth="1"/>
    <col min="1025" max="1033" width="10.109375" style="62" customWidth="1"/>
    <col min="1034" max="1036" width="9.21875" style="62" customWidth="1"/>
    <col min="1037" max="1278" width="9" style="62"/>
    <col min="1279" max="1279" width="5.109375" style="62" customWidth="1"/>
    <col min="1280" max="1280" width="48.88671875" style="62" customWidth="1"/>
    <col min="1281" max="1289" width="10.109375" style="62" customWidth="1"/>
    <col min="1290" max="1292" width="9.21875" style="62" customWidth="1"/>
    <col min="1293" max="1534" width="9" style="62"/>
    <col min="1535" max="1535" width="5.109375" style="62" customWidth="1"/>
    <col min="1536" max="1536" width="48.88671875" style="62" customWidth="1"/>
    <col min="1537" max="1545" width="10.109375" style="62" customWidth="1"/>
    <col min="1546" max="1548" width="9.21875" style="62" customWidth="1"/>
    <col min="1549" max="1790" width="9" style="62"/>
    <col min="1791" max="1791" width="5.109375" style="62" customWidth="1"/>
    <col min="1792" max="1792" width="48.88671875" style="62" customWidth="1"/>
    <col min="1793" max="1801" width="10.109375" style="62" customWidth="1"/>
    <col min="1802" max="1804" width="9.21875" style="62" customWidth="1"/>
    <col min="1805" max="2046" width="9" style="62"/>
    <col min="2047" max="2047" width="5.109375" style="62" customWidth="1"/>
    <col min="2048" max="2048" width="48.88671875" style="62" customWidth="1"/>
    <col min="2049" max="2057" width="10.109375" style="62" customWidth="1"/>
    <col min="2058" max="2060" width="9.21875" style="62" customWidth="1"/>
    <col min="2061" max="2302" width="9" style="62"/>
    <col min="2303" max="2303" width="5.109375" style="62" customWidth="1"/>
    <col min="2304" max="2304" width="48.88671875" style="62" customWidth="1"/>
    <col min="2305" max="2313" width="10.109375" style="62" customWidth="1"/>
    <col min="2314" max="2316" width="9.21875" style="62" customWidth="1"/>
    <col min="2317" max="2558" width="9" style="62"/>
    <col min="2559" max="2559" width="5.109375" style="62" customWidth="1"/>
    <col min="2560" max="2560" width="48.88671875" style="62" customWidth="1"/>
    <col min="2561" max="2569" width="10.109375" style="62" customWidth="1"/>
    <col min="2570" max="2572" width="9.21875" style="62" customWidth="1"/>
    <col min="2573" max="2814" width="9" style="62"/>
    <col min="2815" max="2815" width="5.109375" style="62" customWidth="1"/>
    <col min="2816" max="2816" width="48.88671875" style="62" customWidth="1"/>
    <col min="2817" max="2825" width="10.109375" style="62" customWidth="1"/>
    <col min="2826" max="2828" width="9.21875" style="62" customWidth="1"/>
    <col min="2829" max="3070" width="9" style="62"/>
    <col min="3071" max="3071" width="5.109375" style="62" customWidth="1"/>
    <col min="3072" max="3072" width="48.88671875" style="62" customWidth="1"/>
    <col min="3073" max="3081" width="10.109375" style="62" customWidth="1"/>
    <col min="3082" max="3084" width="9.21875" style="62" customWidth="1"/>
    <col min="3085" max="3326" width="9" style="62"/>
    <col min="3327" max="3327" width="5.109375" style="62" customWidth="1"/>
    <col min="3328" max="3328" width="48.88671875" style="62" customWidth="1"/>
    <col min="3329" max="3337" width="10.109375" style="62" customWidth="1"/>
    <col min="3338" max="3340" width="9.21875" style="62" customWidth="1"/>
    <col min="3341" max="3582" width="9" style="62"/>
    <col min="3583" max="3583" width="5.109375" style="62" customWidth="1"/>
    <col min="3584" max="3584" width="48.88671875" style="62" customWidth="1"/>
    <col min="3585" max="3593" width="10.109375" style="62" customWidth="1"/>
    <col min="3594" max="3596" width="9.21875" style="62" customWidth="1"/>
    <col min="3597" max="3838" width="9" style="62"/>
    <col min="3839" max="3839" width="5.109375" style="62" customWidth="1"/>
    <col min="3840" max="3840" width="48.88671875" style="62" customWidth="1"/>
    <col min="3841" max="3849" width="10.109375" style="62" customWidth="1"/>
    <col min="3850" max="3852" width="9.21875" style="62" customWidth="1"/>
    <col min="3853" max="4094" width="9" style="62"/>
    <col min="4095" max="4095" width="5.109375" style="62" customWidth="1"/>
    <col min="4096" max="4096" width="48.88671875" style="62" customWidth="1"/>
    <col min="4097" max="4105" width="10.109375" style="62" customWidth="1"/>
    <col min="4106" max="4108" width="9.21875" style="62" customWidth="1"/>
    <col min="4109" max="4350" width="9" style="62"/>
    <col min="4351" max="4351" width="5.109375" style="62" customWidth="1"/>
    <col min="4352" max="4352" width="48.88671875" style="62" customWidth="1"/>
    <col min="4353" max="4361" width="10.109375" style="62" customWidth="1"/>
    <col min="4362" max="4364" width="9.21875" style="62" customWidth="1"/>
    <col min="4365" max="4606" width="9" style="62"/>
    <col min="4607" max="4607" width="5.109375" style="62" customWidth="1"/>
    <col min="4608" max="4608" width="48.88671875" style="62" customWidth="1"/>
    <col min="4609" max="4617" width="10.109375" style="62" customWidth="1"/>
    <col min="4618" max="4620" width="9.21875" style="62" customWidth="1"/>
    <col min="4621" max="4862" width="9" style="62"/>
    <col min="4863" max="4863" width="5.109375" style="62" customWidth="1"/>
    <col min="4864" max="4864" width="48.88671875" style="62" customWidth="1"/>
    <col min="4865" max="4873" width="10.109375" style="62" customWidth="1"/>
    <col min="4874" max="4876" width="9.21875" style="62" customWidth="1"/>
    <col min="4877" max="5118" width="9" style="62"/>
    <col min="5119" max="5119" width="5.109375" style="62" customWidth="1"/>
    <col min="5120" max="5120" width="48.88671875" style="62" customWidth="1"/>
    <col min="5121" max="5129" width="10.109375" style="62" customWidth="1"/>
    <col min="5130" max="5132" width="9.21875" style="62" customWidth="1"/>
    <col min="5133" max="5374" width="9" style="62"/>
    <col min="5375" max="5375" width="5.109375" style="62" customWidth="1"/>
    <col min="5376" max="5376" width="48.88671875" style="62" customWidth="1"/>
    <col min="5377" max="5385" width="10.109375" style="62" customWidth="1"/>
    <col min="5386" max="5388" width="9.21875" style="62" customWidth="1"/>
    <col min="5389" max="5630" width="9" style="62"/>
    <col min="5631" max="5631" width="5.109375" style="62" customWidth="1"/>
    <col min="5632" max="5632" width="48.88671875" style="62" customWidth="1"/>
    <col min="5633" max="5641" width="10.109375" style="62" customWidth="1"/>
    <col min="5642" max="5644" width="9.21875" style="62" customWidth="1"/>
    <col min="5645" max="5886" width="9" style="62"/>
    <col min="5887" max="5887" width="5.109375" style="62" customWidth="1"/>
    <col min="5888" max="5888" width="48.88671875" style="62" customWidth="1"/>
    <col min="5889" max="5897" width="10.109375" style="62" customWidth="1"/>
    <col min="5898" max="5900" width="9.21875" style="62" customWidth="1"/>
    <col min="5901" max="6142" width="9" style="62"/>
    <col min="6143" max="6143" width="5.109375" style="62" customWidth="1"/>
    <col min="6144" max="6144" width="48.88671875" style="62" customWidth="1"/>
    <col min="6145" max="6153" width="10.109375" style="62" customWidth="1"/>
    <col min="6154" max="6156" width="9.21875" style="62" customWidth="1"/>
    <col min="6157" max="6398" width="9" style="62"/>
    <col min="6399" max="6399" width="5.109375" style="62" customWidth="1"/>
    <col min="6400" max="6400" width="48.88671875" style="62" customWidth="1"/>
    <col min="6401" max="6409" width="10.109375" style="62" customWidth="1"/>
    <col min="6410" max="6412" width="9.21875" style="62" customWidth="1"/>
    <col min="6413" max="6654" width="9" style="62"/>
    <col min="6655" max="6655" width="5.109375" style="62" customWidth="1"/>
    <col min="6656" max="6656" width="48.88671875" style="62" customWidth="1"/>
    <col min="6657" max="6665" width="10.109375" style="62" customWidth="1"/>
    <col min="6666" max="6668" width="9.21875" style="62" customWidth="1"/>
    <col min="6669" max="6910" width="9" style="62"/>
    <col min="6911" max="6911" width="5.109375" style="62" customWidth="1"/>
    <col min="6912" max="6912" width="48.88671875" style="62" customWidth="1"/>
    <col min="6913" max="6921" width="10.109375" style="62" customWidth="1"/>
    <col min="6922" max="6924" width="9.21875" style="62" customWidth="1"/>
    <col min="6925" max="7166" width="9" style="62"/>
    <col min="7167" max="7167" width="5.109375" style="62" customWidth="1"/>
    <col min="7168" max="7168" width="48.88671875" style="62" customWidth="1"/>
    <col min="7169" max="7177" width="10.109375" style="62" customWidth="1"/>
    <col min="7178" max="7180" width="9.21875" style="62" customWidth="1"/>
    <col min="7181" max="7422" width="9" style="62"/>
    <col min="7423" max="7423" width="5.109375" style="62" customWidth="1"/>
    <col min="7424" max="7424" width="48.88671875" style="62" customWidth="1"/>
    <col min="7425" max="7433" width="10.109375" style="62" customWidth="1"/>
    <col min="7434" max="7436" width="9.21875" style="62" customWidth="1"/>
    <col min="7437" max="7678" width="9" style="62"/>
    <col min="7679" max="7679" width="5.109375" style="62" customWidth="1"/>
    <col min="7680" max="7680" width="48.88671875" style="62" customWidth="1"/>
    <col min="7681" max="7689" width="10.109375" style="62" customWidth="1"/>
    <col min="7690" max="7692" width="9.21875" style="62" customWidth="1"/>
    <col min="7693" max="7934" width="9" style="62"/>
    <col min="7935" max="7935" width="5.109375" style="62" customWidth="1"/>
    <col min="7936" max="7936" width="48.88671875" style="62" customWidth="1"/>
    <col min="7937" max="7945" width="10.109375" style="62" customWidth="1"/>
    <col min="7946" max="7948" width="9.21875" style="62" customWidth="1"/>
    <col min="7949" max="8190" width="9" style="62"/>
    <col min="8191" max="8191" width="5.109375" style="62" customWidth="1"/>
    <col min="8192" max="8192" width="48.88671875" style="62" customWidth="1"/>
    <col min="8193" max="8201" width="10.109375" style="62" customWidth="1"/>
    <col min="8202" max="8204" width="9.21875" style="62" customWidth="1"/>
    <col min="8205" max="8446" width="9" style="62"/>
    <col min="8447" max="8447" width="5.109375" style="62" customWidth="1"/>
    <col min="8448" max="8448" width="48.88671875" style="62" customWidth="1"/>
    <col min="8449" max="8457" width="10.109375" style="62" customWidth="1"/>
    <col min="8458" max="8460" width="9.21875" style="62" customWidth="1"/>
    <col min="8461" max="8702" width="9" style="62"/>
    <col min="8703" max="8703" width="5.109375" style="62" customWidth="1"/>
    <col min="8704" max="8704" width="48.88671875" style="62" customWidth="1"/>
    <col min="8705" max="8713" width="10.109375" style="62" customWidth="1"/>
    <col min="8714" max="8716" width="9.21875" style="62" customWidth="1"/>
    <col min="8717" max="8958" width="9" style="62"/>
    <col min="8959" max="8959" width="5.109375" style="62" customWidth="1"/>
    <col min="8960" max="8960" width="48.88671875" style="62" customWidth="1"/>
    <col min="8961" max="8969" width="10.109375" style="62" customWidth="1"/>
    <col min="8970" max="8972" width="9.21875" style="62" customWidth="1"/>
    <col min="8973" max="9214" width="9" style="62"/>
    <col min="9215" max="9215" width="5.109375" style="62" customWidth="1"/>
    <col min="9216" max="9216" width="48.88671875" style="62" customWidth="1"/>
    <col min="9217" max="9225" width="10.109375" style="62" customWidth="1"/>
    <col min="9226" max="9228" width="9.21875" style="62" customWidth="1"/>
    <col min="9229" max="9470" width="9" style="62"/>
    <col min="9471" max="9471" width="5.109375" style="62" customWidth="1"/>
    <col min="9472" max="9472" width="48.88671875" style="62" customWidth="1"/>
    <col min="9473" max="9481" width="10.109375" style="62" customWidth="1"/>
    <col min="9482" max="9484" width="9.21875" style="62" customWidth="1"/>
    <col min="9485" max="9726" width="9" style="62"/>
    <col min="9727" max="9727" width="5.109375" style="62" customWidth="1"/>
    <col min="9728" max="9728" width="48.88671875" style="62" customWidth="1"/>
    <col min="9729" max="9737" width="10.109375" style="62" customWidth="1"/>
    <col min="9738" max="9740" width="9.21875" style="62" customWidth="1"/>
    <col min="9741" max="9982" width="9" style="62"/>
    <col min="9983" max="9983" width="5.109375" style="62" customWidth="1"/>
    <col min="9984" max="9984" width="48.88671875" style="62" customWidth="1"/>
    <col min="9985" max="9993" width="10.109375" style="62" customWidth="1"/>
    <col min="9994" max="9996" width="9.21875" style="62" customWidth="1"/>
    <col min="9997" max="10238" width="9" style="62"/>
    <col min="10239" max="10239" width="5.109375" style="62" customWidth="1"/>
    <col min="10240" max="10240" width="48.88671875" style="62" customWidth="1"/>
    <col min="10241" max="10249" width="10.109375" style="62" customWidth="1"/>
    <col min="10250" max="10252" width="9.21875" style="62" customWidth="1"/>
    <col min="10253" max="10494" width="9" style="62"/>
    <col min="10495" max="10495" width="5.109375" style="62" customWidth="1"/>
    <col min="10496" max="10496" width="48.88671875" style="62" customWidth="1"/>
    <col min="10497" max="10505" width="10.109375" style="62" customWidth="1"/>
    <col min="10506" max="10508" width="9.21875" style="62" customWidth="1"/>
    <col min="10509" max="10750" width="9" style="62"/>
    <col min="10751" max="10751" width="5.109375" style="62" customWidth="1"/>
    <col min="10752" max="10752" width="48.88671875" style="62" customWidth="1"/>
    <col min="10753" max="10761" width="10.109375" style="62" customWidth="1"/>
    <col min="10762" max="10764" width="9.21875" style="62" customWidth="1"/>
    <col min="10765" max="11006" width="9" style="62"/>
    <col min="11007" max="11007" width="5.109375" style="62" customWidth="1"/>
    <col min="11008" max="11008" width="48.88671875" style="62" customWidth="1"/>
    <col min="11009" max="11017" width="10.109375" style="62" customWidth="1"/>
    <col min="11018" max="11020" width="9.21875" style="62" customWidth="1"/>
    <col min="11021" max="11262" width="9" style="62"/>
    <col min="11263" max="11263" width="5.109375" style="62" customWidth="1"/>
    <col min="11264" max="11264" width="48.88671875" style="62" customWidth="1"/>
    <col min="11265" max="11273" width="10.109375" style="62" customWidth="1"/>
    <col min="11274" max="11276" width="9.21875" style="62" customWidth="1"/>
    <col min="11277" max="11518" width="9" style="62"/>
    <col min="11519" max="11519" width="5.109375" style="62" customWidth="1"/>
    <col min="11520" max="11520" width="48.88671875" style="62" customWidth="1"/>
    <col min="11521" max="11529" width="10.109375" style="62" customWidth="1"/>
    <col min="11530" max="11532" width="9.21875" style="62" customWidth="1"/>
    <col min="11533" max="11774" width="9" style="62"/>
    <col min="11775" max="11775" width="5.109375" style="62" customWidth="1"/>
    <col min="11776" max="11776" width="48.88671875" style="62" customWidth="1"/>
    <col min="11777" max="11785" width="10.109375" style="62" customWidth="1"/>
    <col min="11786" max="11788" width="9.21875" style="62" customWidth="1"/>
    <col min="11789" max="12030" width="9" style="62"/>
    <col min="12031" max="12031" width="5.109375" style="62" customWidth="1"/>
    <col min="12032" max="12032" width="48.88671875" style="62" customWidth="1"/>
    <col min="12033" max="12041" width="10.109375" style="62" customWidth="1"/>
    <col min="12042" max="12044" width="9.21875" style="62" customWidth="1"/>
    <col min="12045" max="12286" width="9" style="62"/>
    <col min="12287" max="12287" width="5.109375" style="62" customWidth="1"/>
    <col min="12288" max="12288" width="48.88671875" style="62" customWidth="1"/>
    <col min="12289" max="12297" width="10.109375" style="62" customWidth="1"/>
    <col min="12298" max="12300" width="9.21875" style="62" customWidth="1"/>
    <col min="12301" max="12542" width="9" style="62"/>
    <col min="12543" max="12543" width="5.109375" style="62" customWidth="1"/>
    <col min="12544" max="12544" width="48.88671875" style="62" customWidth="1"/>
    <col min="12545" max="12553" width="10.109375" style="62" customWidth="1"/>
    <col min="12554" max="12556" width="9.21875" style="62" customWidth="1"/>
    <col min="12557" max="12798" width="9" style="62"/>
    <col min="12799" max="12799" width="5.109375" style="62" customWidth="1"/>
    <col min="12800" max="12800" width="48.88671875" style="62" customWidth="1"/>
    <col min="12801" max="12809" width="10.109375" style="62" customWidth="1"/>
    <col min="12810" max="12812" width="9.21875" style="62" customWidth="1"/>
    <col min="12813" max="13054" width="9" style="62"/>
    <col min="13055" max="13055" width="5.109375" style="62" customWidth="1"/>
    <col min="13056" max="13056" width="48.88671875" style="62" customWidth="1"/>
    <col min="13057" max="13065" width="10.109375" style="62" customWidth="1"/>
    <col min="13066" max="13068" width="9.21875" style="62" customWidth="1"/>
    <col min="13069" max="13310" width="9" style="62"/>
    <col min="13311" max="13311" width="5.109375" style="62" customWidth="1"/>
    <col min="13312" max="13312" width="48.88671875" style="62" customWidth="1"/>
    <col min="13313" max="13321" width="10.109375" style="62" customWidth="1"/>
    <col min="13322" max="13324" width="9.21875" style="62" customWidth="1"/>
    <col min="13325" max="13566" width="9" style="62"/>
    <col min="13567" max="13567" width="5.109375" style="62" customWidth="1"/>
    <col min="13568" max="13568" width="48.88671875" style="62" customWidth="1"/>
    <col min="13569" max="13577" width="10.109375" style="62" customWidth="1"/>
    <col min="13578" max="13580" width="9.21875" style="62" customWidth="1"/>
    <col min="13581" max="13822" width="9" style="62"/>
    <col min="13823" max="13823" width="5.109375" style="62" customWidth="1"/>
    <col min="13824" max="13824" width="48.88671875" style="62" customWidth="1"/>
    <col min="13825" max="13833" width="10.109375" style="62" customWidth="1"/>
    <col min="13834" max="13836" width="9.21875" style="62" customWidth="1"/>
    <col min="13837" max="14078" width="9" style="62"/>
    <col min="14079" max="14079" width="5.109375" style="62" customWidth="1"/>
    <col min="14080" max="14080" width="48.88671875" style="62" customWidth="1"/>
    <col min="14081" max="14089" width="10.109375" style="62" customWidth="1"/>
    <col min="14090" max="14092" width="9.21875" style="62" customWidth="1"/>
    <col min="14093" max="14334" width="9" style="62"/>
    <col min="14335" max="14335" width="5.109375" style="62" customWidth="1"/>
    <col min="14336" max="14336" width="48.88671875" style="62" customWidth="1"/>
    <col min="14337" max="14345" width="10.109375" style="62" customWidth="1"/>
    <col min="14346" max="14348" width="9.21875" style="62" customWidth="1"/>
    <col min="14349" max="14590" width="9" style="62"/>
    <col min="14591" max="14591" width="5.109375" style="62" customWidth="1"/>
    <col min="14592" max="14592" width="48.88671875" style="62" customWidth="1"/>
    <col min="14593" max="14601" width="10.109375" style="62" customWidth="1"/>
    <col min="14602" max="14604" width="9.21875" style="62" customWidth="1"/>
    <col min="14605" max="14846" width="9" style="62"/>
    <col min="14847" max="14847" width="5.109375" style="62" customWidth="1"/>
    <col min="14848" max="14848" width="48.88671875" style="62" customWidth="1"/>
    <col min="14849" max="14857" width="10.109375" style="62" customWidth="1"/>
    <col min="14858" max="14860" width="9.21875" style="62" customWidth="1"/>
    <col min="14861" max="15102" width="9" style="62"/>
    <col min="15103" max="15103" width="5.109375" style="62" customWidth="1"/>
    <col min="15104" max="15104" width="48.88671875" style="62" customWidth="1"/>
    <col min="15105" max="15113" width="10.109375" style="62" customWidth="1"/>
    <col min="15114" max="15116" width="9.21875" style="62" customWidth="1"/>
    <col min="15117" max="15358" width="9" style="62"/>
    <col min="15359" max="15359" width="5.109375" style="62" customWidth="1"/>
    <col min="15360" max="15360" width="48.88671875" style="62" customWidth="1"/>
    <col min="15361" max="15369" width="10.109375" style="62" customWidth="1"/>
    <col min="15370" max="15372" width="9.21875" style="62" customWidth="1"/>
    <col min="15373" max="15614" width="9" style="62"/>
    <col min="15615" max="15615" width="5.109375" style="62" customWidth="1"/>
    <col min="15616" max="15616" width="48.88671875" style="62" customWidth="1"/>
    <col min="15617" max="15625" width="10.109375" style="62" customWidth="1"/>
    <col min="15626" max="15628" width="9.21875" style="62" customWidth="1"/>
    <col min="15629" max="15870" width="9" style="62"/>
    <col min="15871" max="15871" width="5.109375" style="62" customWidth="1"/>
    <col min="15872" max="15872" width="48.88671875" style="62" customWidth="1"/>
    <col min="15873" max="15881" width="10.109375" style="62" customWidth="1"/>
    <col min="15882" max="15884" width="9.21875" style="62" customWidth="1"/>
    <col min="15885" max="16126" width="9" style="62"/>
    <col min="16127" max="16127" width="5.109375" style="62" customWidth="1"/>
    <col min="16128" max="16128" width="48.88671875" style="62" customWidth="1"/>
    <col min="16129" max="16137" width="10.109375" style="62" customWidth="1"/>
    <col min="16138" max="16140" width="9.21875" style="62" customWidth="1"/>
    <col min="16141" max="16384" width="9" style="62"/>
  </cols>
  <sheetData>
    <row r="1" spans="1:12" ht="23.25" customHeight="1">
      <c r="A1" s="116"/>
      <c r="B1" s="116"/>
      <c r="C1" s="118"/>
      <c r="D1" s="118"/>
      <c r="E1" s="118"/>
      <c r="F1" s="120"/>
      <c r="G1" s="118"/>
      <c r="H1" s="128"/>
      <c r="I1" s="128"/>
      <c r="L1" s="112" t="s">
        <v>231</v>
      </c>
    </row>
    <row r="2" spans="1:12" ht="21" customHeight="1">
      <c r="A2" s="403" t="s">
        <v>228</v>
      </c>
      <c r="B2" s="403"/>
      <c r="C2" s="403"/>
      <c r="D2" s="403"/>
      <c r="E2" s="403"/>
      <c r="F2" s="403"/>
      <c r="G2" s="403"/>
      <c r="H2" s="403"/>
      <c r="I2" s="403"/>
      <c r="J2" s="403"/>
      <c r="K2" s="403"/>
      <c r="L2" s="403"/>
    </row>
    <row r="3" spans="1:12" ht="21" customHeight="1">
      <c r="A3" s="404" t="str">
        <f>'23'!A3:F3</f>
        <v>(Kèm theo Nghị quyết số         /NQ-HĐND ngày       tháng 12 năm 2025 của HĐND xã Tuần Giáo)</v>
      </c>
      <c r="B3" s="404"/>
      <c r="C3" s="404"/>
      <c r="D3" s="404"/>
      <c r="E3" s="404"/>
      <c r="F3" s="404"/>
      <c r="G3" s="404"/>
      <c r="H3" s="404"/>
      <c r="I3" s="404"/>
      <c r="J3" s="404"/>
      <c r="K3" s="404"/>
      <c r="L3" s="404"/>
    </row>
    <row r="4" spans="1:12" ht="19.5" customHeight="1">
      <c r="A4" s="122"/>
      <c r="B4" s="122"/>
      <c r="C4" s="68"/>
      <c r="D4" s="68"/>
      <c r="E4" s="68"/>
      <c r="F4" s="173"/>
      <c r="G4" s="173"/>
      <c r="H4" s="173"/>
      <c r="I4" s="173"/>
      <c r="L4" s="174" t="s">
        <v>58</v>
      </c>
    </row>
    <row r="5" spans="1:12" s="71" customFormat="1" ht="44.25" customHeight="1">
      <c r="A5" s="401" t="s">
        <v>35</v>
      </c>
      <c r="B5" s="402" t="s">
        <v>23</v>
      </c>
      <c r="C5" s="402" t="s">
        <v>49</v>
      </c>
      <c r="D5" s="401" t="s">
        <v>259</v>
      </c>
      <c r="E5" s="401" t="s">
        <v>260</v>
      </c>
      <c r="F5" s="402" t="s">
        <v>82</v>
      </c>
      <c r="G5" s="402"/>
      <c r="H5" s="402"/>
      <c r="I5" s="401" t="s">
        <v>155</v>
      </c>
      <c r="J5" s="401"/>
      <c r="K5" s="401"/>
      <c r="L5" s="401" t="s">
        <v>224</v>
      </c>
    </row>
    <row r="6" spans="1:12" s="71" customFormat="1" ht="16.5" customHeight="1">
      <c r="A6" s="401"/>
      <c r="B6" s="402"/>
      <c r="C6" s="402"/>
      <c r="D6" s="401"/>
      <c r="E6" s="401"/>
      <c r="F6" s="402" t="s">
        <v>49</v>
      </c>
      <c r="G6" s="401" t="s">
        <v>19</v>
      </c>
      <c r="H6" s="401" t="s">
        <v>20</v>
      </c>
      <c r="I6" s="401" t="s">
        <v>49</v>
      </c>
      <c r="J6" s="401" t="s">
        <v>19</v>
      </c>
      <c r="K6" s="401" t="s">
        <v>20</v>
      </c>
      <c r="L6" s="401"/>
    </row>
    <row r="7" spans="1:12" s="71" customFormat="1" ht="44.25" customHeight="1">
      <c r="A7" s="401"/>
      <c r="B7" s="402"/>
      <c r="C7" s="402"/>
      <c r="D7" s="401"/>
      <c r="E7" s="401"/>
      <c r="F7" s="402"/>
      <c r="G7" s="401"/>
      <c r="H7" s="401"/>
      <c r="I7" s="401"/>
      <c r="J7" s="401"/>
      <c r="K7" s="401"/>
      <c r="L7" s="401"/>
    </row>
    <row r="8" spans="1:12" s="65" customFormat="1" ht="17.25" customHeight="1">
      <c r="A8" s="401"/>
      <c r="B8" s="402"/>
      <c r="C8" s="402"/>
      <c r="D8" s="401"/>
      <c r="E8" s="401"/>
      <c r="F8" s="402"/>
      <c r="G8" s="401"/>
      <c r="H8" s="401"/>
      <c r="I8" s="401"/>
      <c r="J8" s="401"/>
      <c r="K8" s="401"/>
      <c r="L8" s="401"/>
    </row>
    <row r="9" spans="1:12" s="68" customFormat="1" ht="25.5" customHeight="1">
      <c r="A9" s="17" t="s">
        <v>5</v>
      </c>
      <c r="B9" s="17" t="s">
        <v>6</v>
      </c>
      <c r="C9" s="17">
        <v>1</v>
      </c>
      <c r="D9" s="157">
        <v>2</v>
      </c>
      <c r="E9" s="17">
        <v>3</v>
      </c>
      <c r="F9" s="157">
        <v>4</v>
      </c>
      <c r="G9" s="17">
        <v>5</v>
      </c>
      <c r="H9" s="157">
        <v>6</v>
      </c>
      <c r="I9" s="17">
        <v>7</v>
      </c>
      <c r="J9" s="17">
        <v>8</v>
      </c>
      <c r="K9" s="157">
        <v>9</v>
      </c>
      <c r="L9" s="157">
        <v>10</v>
      </c>
    </row>
    <row r="10" spans="1:12" s="133" customFormat="1" ht="30.75" customHeight="1">
      <c r="A10" s="292"/>
      <c r="B10" s="31" t="s">
        <v>22</v>
      </c>
      <c r="C10" s="60">
        <f>C11+C35</f>
        <v>0</v>
      </c>
      <c r="D10" s="60">
        <f t="shared" ref="D10:L10" si="0">D11+D35</f>
        <v>0</v>
      </c>
      <c r="E10" s="60">
        <f t="shared" si="0"/>
        <v>0</v>
      </c>
      <c r="F10" s="60">
        <f t="shared" si="0"/>
        <v>0</v>
      </c>
      <c r="G10" s="60">
        <f t="shared" si="0"/>
        <v>0</v>
      </c>
      <c r="H10" s="60">
        <f t="shared" si="0"/>
        <v>0</v>
      </c>
      <c r="I10" s="60">
        <f t="shared" si="0"/>
        <v>0</v>
      </c>
      <c r="J10" s="60">
        <f t="shared" si="0"/>
        <v>0</v>
      </c>
      <c r="K10" s="60">
        <f t="shared" si="0"/>
        <v>0</v>
      </c>
      <c r="L10" s="60">
        <f t="shared" si="0"/>
        <v>0</v>
      </c>
    </row>
    <row r="11" spans="1:12" s="133" customFormat="1" ht="30.75" customHeight="1">
      <c r="A11" s="292" t="s">
        <v>15</v>
      </c>
      <c r="B11" s="31" t="s">
        <v>83</v>
      </c>
      <c r="C11" s="60">
        <f t="shared" ref="C11:K11" si="1">SUM(C12:C34)</f>
        <v>0</v>
      </c>
      <c r="D11" s="60">
        <f t="shared" si="1"/>
        <v>0</v>
      </c>
      <c r="E11" s="60">
        <f>SUM(E12:E34)</f>
        <v>0</v>
      </c>
      <c r="F11" s="60">
        <f t="shared" si="1"/>
        <v>0</v>
      </c>
      <c r="G11" s="60">
        <f t="shared" si="1"/>
        <v>0</v>
      </c>
      <c r="H11" s="60">
        <f t="shared" si="1"/>
        <v>0</v>
      </c>
      <c r="I11" s="60">
        <f t="shared" si="1"/>
        <v>0</v>
      </c>
      <c r="J11" s="60">
        <f t="shared" si="1"/>
        <v>0</v>
      </c>
      <c r="K11" s="60">
        <f t="shared" si="1"/>
        <v>0</v>
      </c>
      <c r="L11" s="60">
        <f t="shared" ref="L11" si="2">SUM(L12:L34)</f>
        <v>0</v>
      </c>
    </row>
    <row r="12" spans="1:12" s="133" customFormat="1" ht="30.75" customHeight="1">
      <c r="A12" s="17">
        <v>1</v>
      </c>
      <c r="B12" s="74" t="s">
        <v>163</v>
      </c>
      <c r="C12" s="32">
        <f t="shared" ref="C12:C35" si="3">SUM(D12:F12)+I12</f>
        <v>0</v>
      </c>
      <c r="D12" s="32"/>
      <c r="E12" s="32"/>
      <c r="F12" s="32">
        <f>G12+H12</f>
        <v>0</v>
      </c>
      <c r="G12" s="32"/>
      <c r="H12" s="32"/>
      <c r="I12" s="32">
        <f>J12+K12</f>
        <v>0</v>
      </c>
      <c r="J12" s="32"/>
      <c r="K12" s="32"/>
      <c r="L12" s="32"/>
    </row>
    <row r="13" spans="1:12" s="133" customFormat="1" ht="30.75" customHeight="1">
      <c r="A13" s="17">
        <v>2</v>
      </c>
      <c r="B13" s="74" t="s">
        <v>164</v>
      </c>
      <c r="C13" s="32">
        <f t="shared" si="3"/>
        <v>0</v>
      </c>
      <c r="D13" s="32"/>
      <c r="E13" s="32"/>
      <c r="F13" s="32">
        <f>G13+H13</f>
        <v>0</v>
      </c>
      <c r="G13" s="32"/>
      <c r="H13" s="32"/>
      <c r="I13" s="32">
        <f>J13+K13</f>
        <v>0</v>
      </c>
      <c r="J13" s="32"/>
      <c r="K13" s="32"/>
      <c r="L13" s="32"/>
    </row>
    <row r="14" spans="1:12" s="133" customFormat="1" ht="30.75" customHeight="1">
      <c r="A14" s="17">
        <v>3</v>
      </c>
      <c r="B14" s="74" t="s">
        <v>97</v>
      </c>
      <c r="C14" s="32">
        <f t="shared" si="3"/>
        <v>0</v>
      </c>
      <c r="D14" s="32"/>
      <c r="E14" s="32"/>
      <c r="F14" s="32">
        <f>G14+H14</f>
        <v>0</v>
      </c>
      <c r="G14" s="32"/>
      <c r="H14" s="32"/>
      <c r="I14" s="32">
        <f>J14+K14</f>
        <v>0</v>
      </c>
      <c r="J14" s="32"/>
      <c r="K14" s="32"/>
      <c r="L14" s="32"/>
    </row>
    <row r="15" spans="1:12" s="133" customFormat="1" ht="30.75" customHeight="1">
      <c r="A15" s="17">
        <v>4</v>
      </c>
      <c r="B15" s="74" t="s">
        <v>165</v>
      </c>
      <c r="C15" s="32">
        <f t="shared" si="3"/>
        <v>0</v>
      </c>
      <c r="D15" s="32"/>
      <c r="E15" s="32"/>
      <c r="F15" s="32">
        <f t="shared" ref="F15:F33" si="4">G15+H15</f>
        <v>0</v>
      </c>
      <c r="G15" s="32"/>
      <c r="H15" s="32"/>
      <c r="I15" s="32">
        <f t="shared" ref="I15:I35" si="5">J15+K15</f>
        <v>0</v>
      </c>
      <c r="J15" s="32"/>
      <c r="K15" s="32"/>
      <c r="L15" s="32"/>
    </row>
    <row r="16" spans="1:12" s="133" customFormat="1" ht="30.75" customHeight="1">
      <c r="A16" s="17">
        <v>5</v>
      </c>
      <c r="B16" s="74" t="s">
        <v>166</v>
      </c>
      <c r="C16" s="32">
        <f t="shared" si="3"/>
        <v>0</v>
      </c>
      <c r="D16" s="32"/>
      <c r="E16" s="32"/>
      <c r="F16" s="32">
        <f t="shared" si="4"/>
        <v>0</v>
      </c>
      <c r="G16" s="32"/>
      <c r="H16" s="32"/>
      <c r="I16" s="32">
        <f t="shared" si="5"/>
        <v>0</v>
      </c>
      <c r="J16" s="32"/>
      <c r="K16" s="32"/>
      <c r="L16" s="32"/>
    </row>
    <row r="17" spans="1:12" s="133" customFormat="1" ht="30.75" customHeight="1">
      <c r="A17" s="17">
        <v>6</v>
      </c>
      <c r="B17" s="74" t="s">
        <v>167</v>
      </c>
      <c r="C17" s="32">
        <f t="shared" si="3"/>
        <v>0</v>
      </c>
      <c r="D17" s="32"/>
      <c r="E17" s="32"/>
      <c r="F17" s="32">
        <f t="shared" si="4"/>
        <v>0</v>
      </c>
      <c r="G17" s="32"/>
      <c r="H17" s="32"/>
      <c r="I17" s="32">
        <f t="shared" si="5"/>
        <v>0</v>
      </c>
      <c r="J17" s="32"/>
      <c r="K17" s="32"/>
      <c r="L17" s="32"/>
    </row>
    <row r="18" spans="1:12" s="133" customFormat="1" ht="30.75" customHeight="1">
      <c r="A18" s="17">
        <v>7</v>
      </c>
      <c r="B18" s="74" t="s">
        <v>168</v>
      </c>
      <c r="C18" s="32">
        <f t="shared" si="3"/>
        <v>0</v>
      </c>
      <c r="D18" s="32"/>
      <c r="E18" s="32"/>
      <c r="F18" s="32">
        <f t="shared" si="4"/>
        <v>0</v>
      </c>
      <c r="G18" s="32"/>
      <c r="H18" s="32"/>
      <c r="I18" s="32">
        <f t="shared" si="5"/>
        <v>0</v>
      </c>
      <c r="J18" s="32"/>
      <c r="K18" s="32"/>
      <c r="L18" s="32"/>
    </row>
    <row r="19" spans="1:12" s="133" customFormat="1" ht="30.75" customHeight="1">
      <c r="A19" s="17">
        <v>8</v>
      </c>
      <c r="B19" s="74" t="s">
        <v>142</v>
      </c>
      <c r="C19" s="32">
        <f t="shared" si="3"/>
        <v>0</v>
      </c>
      <c r="D19" s="32"/>
      <c r="E19" s="32"/>
      <c r="F19" s="32">
        <f t="shared" si="4"/>
        <v>0</v>
      </c>
      <c r="G19" s="32"/>
      <c r="H19" s="32"/>
      <c r="I19" s="32">
        <f t="shared" si="5"/>
        <v>0</v>
      </c>
      <c r="J19" s="32"/>
      <c r="K19" s="32"/>
      <c r="L19" s="32"/>
    </row>
    <row r="20" spans="1:12" s="133" customFormat="1" ht="30.75" customHeight="1">
      <c r="A20" s="17">
        <v>9</v>
      </c>
      <c r="B20" s="74" t="s">
        <v>184</v>
      </c>
      <c r="C20" s="32">
        <f t="shared" si="3"/>
        <v>0</v>
      </c>
      <c r="D20" s="32"/>
      <c r="E20" s="32"/>
      <c r="F20" s="32">
        <f t="shared" si="4"/>
        <v>0</v>
      </c>
      <c r="G20" s="32"/>
      <c r="H20" s="32"/>
      <c r="I20" s="32">
        <f t="shared" si="5"/>
        <v>0</v>
      </c>
      <c r="J20" s="32"/>
      <c r="K20" s="32"/>
      <c r="L20" s="32"/>
    </row>
    <row r="21" spans="1:12" s="133" customFormat="1" ht="30.75" customHeight="1">
      <c r="A21" s="17">
        <v>10</v>
      </c>
      <c r="B21" s="74" t="s">
        <v>169</v>
      </c>
      <c r="C21" s="32">
        <f t="shared" si="3"/>
        <v>0</v>
      </c>
      <c r="D21" s="32"/>
      <c r="E21" s="32"/>
      <c r="F21" s="32">
        <f t="shared" si="4"/>
        <v>0</v>
      </c>
      <c r="G21" s="32"/>
      <c r="H21" s="32"/>
      <c r="I21" s="32">
        <f t="shared" si="5"/>
        <v>0</v>
      </c>
      <c r="J21" s="32"/>
      <c r="K21" s="32"/>
      <c r="L21" s="32"/>
    </row>
    <row r="22" spans="1:12" s="133" customFormat="1" ht="30.75" customHeight="1">
      <c r="A22" s="17">
        <v>11</v>
      </c>
      <c r="B22" s="74" t="s">
        <v>170</v>
      </c>
      <c r="C22" s="32">
        <f t="shared" si="3"/>
        <v>0</v>
      </c>
      <c r="D22" s="32"/>
      <c r="E22" s="32"/>
      <c r="F22" s="32">
        <f t="shared" si="4"/>
        <v>0</v>
      </c>
      <c r="G22" s="32"/>
      <c r="H22" s="32"/>
      <c r="I22" s="32">
        <f t="shared" si="5"/>
        <v>0</v>
      </c>
      <c r="J22" s="32"/>
      <c r="K22" s="32"/>
      <c r="L22" s="32"/>
    </row>
    <row r="23" spans="1:12" s="133" customFormat="1" ht="30.75" customHeight="1">
      <c r="A23" s="17">
        <v>12</v>
      </c>
      <c r="B23" s="74" t="s">
        <v>171</v>
      </c>
      <c r="C23" s="32">
        <f t="shared" si="3"/>
        <v>0</v>
      </c>
      <c r="D23" s="32"/>
      <c r="E23" s="32"/>
      <c r="F23" s="32">
        <f t="shared" si="4"/>
        <v>0</v>
      </c>
      <c r="G23" s="32"/>
      <c r="H23" s="32"/>
      <c r="I23" s="32">
        <f t="shared" si="5"/>
        <v>0</v>
      </c>
      <c r="J23" s="32"/>
      <c r="K23" s="32"/>
      <c r="L23" s="32"/>
    </row>
    <row r="24" spans="1:12" s="133" customFormat="1" ht="30.75" customHeight="1">
      <c r="A24" s="17">
        <v>13</v>
      </c>
      <c r="B24" s="74" t="s">
        <v>172</v>
      </c>
      <c r="C24" s="32">
        <f t="shared" si="3"/>
        <v>0</v>
      </c>
      <c r="D24" s="32"/>
      <c r="E24" s="32"/>
      <c r="F24" s="32">
        <f t="shared" si="4"/>
        <v>0</v>
      </c>
      <c r="G24" s="32"/>
      <c r="H24" s="32"/>
      <c r="I24" s="32">
        <f t="shared" si="5"/>
        <v>0</v>
      </c>
      <c r="J24" s="32"/>
      <c r="K24" s="32"/>
      <c r="L24" s="32"/>
    </row>
    <row r="25" spans="1:12" s="133" customFormat="1" ht="30.75" customHeight="1">
      <c r="A25" s="17">
        <v>14</v>
      </c>
      <c r="B25" s="74" t="s">
        <v>185</v>
      </c>
      <c r="C25" s="32">
        <f t="shared" si="3"/>
        <v>0</v>
      </c>
      <c r="D25" s="32"/>
      <c r="E25" s="241"/>
      <c r="F25" s="32">
        <f>G25+H25</f>
        <v>0</v>
      </c>
      <c r="G25" s="32"/>
      <c r="H25" s="32"/>
      <c r="I25" s="32">
        <f>J25+K25</f>
        <v>0</v>
      </c>
      <c r="J25" s="32"/>
      <c r="K25" s="32"/>
      <c r="L25" s="32"/>
    </row>
    <row r="26" spans="1:12" s="133" customFormat="1" ht="30.75" customHeight="1">
      <c r="A26" s="17">
        <v>15</v>
      </c>
      <c r="B26" s="74" t="s">
        <v>186</v>
      </c>
      <c r="C26" s="32">
        <f t="shared" si="3"/>
        <v>0</v>
      </c>
      <c r="D26" s="32"/>
      <c r="E26" s="242"/>
      <c r="F26" s="32">
        <f t="shared" si="4"/>
        <v>0</v>
      </c>
      <c r="G26" s="32"/>
      <c r="H26" s="32"/>
      <c r="I26" s="32">
        <f t="shared" si="5"/>
        <v>0</v>
      </c>
      <c r="J26" s="32"/>
      <c r="K26" s="32"/>
      <c r="L26" s="32"/>
    </row>
    <row r="27" spans="1:12" s="133" customFormat="1" ht="30.75" customHeight="1">
      <c r="A27" s="17">
        <v>16</v>
      </c>
      <c r="B27" s="74" t="s">
        <v>173</v>
      </c>
      <c r="C27" s="32">
        <f t="shared" si="3"/>
        <v>0</v>
      </c>
      <c r="D27" s="32"/>
      <c r="E27" s="242"/>
      <c r="F27" s="32">
        <f t="shared" si="4"/>
        <v>0</v>
      </c>
      <c r="G27" s="32"/>
      <c r="H27" s="32"/>
      <c r="I27" s="32">
        <f t="shared" si="5"/>
        <v>0</v>
      </c>
      <c r="J27" s="32"/>
      <c r="K27" s="32"/>
      <c r="L27" s="32"/>
    </row>
    <row r="28" spans="1:12" s="133" customFormat="1" ht="30.75" customHeight="1">
      <c r="A28" s="17">
        <v>17</v>
      </c>
      <c r="B28" s="74" t="s">
        <v>174</v>
      </c>
      <c r="C28" s="32">
        <f t="shared" si="3"/>
        <v>0</v>
      </c>
      <c r="D28" s="32"/>
      <c r="E28" s="242"/>
      <c r="F28" s="32">
        <f t="shared" si="4"/>
        <v>0</v>
      </c>
      <c r="G28" s="32"/>
      <c r="H28" s="32"/>
      <c r="I28" s="32">
        <f t="shared" si="5"/>
        <v>0</v>
      </c>
      <c r="J28" s="32"/>
      <c r="K28" s="32"/>
      <c r="L28" s="32"/>
    </row>
    <row r="29" spans="1:12" s="133" customFormat="1" ht="30.75" customHeight="1">
      <c r="A29" s="17">
        <v>18</v>
      </c>
      <c r="B29" s="74" t="s">
        <v>175</v>
      </c>
      <c r="C29" s="32">
        <f t="shared" si="3"/>
        <v>0</v>
      </c>
      <c r="D29" s="32"/>
      <c r="E29" s="242"/>
      <c r="F29" s="32">
        <f t="shared" si="4"/>
        <v>0</v>
      </c>
      <c r="G29" s="32"/>
      <c r="H29" s="32"/>
      <c r="I29" s="32">
        <f t="shared" si="5"/>
        <v>0</v>
      </c>
      <c r="J29" s="32"/>
      <c r="K29" s="32"/>
      <c r="L29" s="32"/>
    </row>
    <row r="30" spans="1:12" s="133" customFormat="1" ht="30.75" customHeight="1">
      <c r="A30" s="17">
        <v>19</v>
      </c>
      <c r="B30" s="74" t="s">
        <v>176</v>
      </c>
      <c r="C30" s="32">
        <f t="shared" si="3"/>
        <v>0</v>
      </c>
      <c r="D30" s="32"/>
      <c r="E30" s="242"/>
      <c r="F30" s="32">
        <f t="shared" si="4"/>
        <v>0</v>
      </c>
      <c r="G30" s="32"/>
      <c r="H30" s="32"/>
      <c r="I30" s="32">
        <f t="shared" si="5"/>
        <v>0</v>
      </c>
      <c r="J30" s="32"/>
      <c r="K30" s="32"/>
      <c r="L30" s="32"/>
    </row>
    <row r="31" spans="1:12" s="133" customFormat="1" ht="30.75" customHeight="1">
      <c r="A31" s="17">
        <v>20</v>
      </c>
      <c r="B31" s="74" t="s">
        <v>187</v>
      </c>
      <c r="C31" s="32">
        <f t="shared" si="3"/>
        <v>0</v>
      </c>
      <c r="D31" s="32"/>
      <c r="E31" s="242"/>
      <c r="F31" s="32">
        <f t="shared" si="4"/>
        <v>0</v>
      </c>
      <c r="G31" s="32"/>
      <c r="H31" s="32"/>
      <c r="I31" s="32">
        <f t="shared" si="5"/>
        <v>0</v>
      </c>
      <c r="J31" s="32"/>
      <c r="K31" s="32"/>
      <c r="L31" s="32"/>
    </row>
    <row r="32" spans="1:12" s="133" customFormat="1" ht="30.75" customHeight="1">
      <c r="A32" s="17">
        <v>21</v>
      </c>
      <c r="B32" s="74" t="s">
        <v>177</v>
      </c>
      <c r="C32" s="32">
        <f t="shared" si="3"/>
        <v>0</v>
      </c>
      <c r="D32" s="32"/>
      <c r="E32" s="242"/>
      <c r="F32" s="32">
        <f t="shared" si="4"/>
        <v>0</v>
      </c>
      <c r="G32" s="32"/>
      <c r="H32" s="32"/>
      <c r="I32" s="32">
        <f t="shared" si="5"/>
        <v>0</v>
      </c>
      <c r="J32" s="32"/>
      <c r="K32" s="32"/>
      <c r="L32" s="32"/>
    </row>
    <row r="33" spans="1:12" s="133" customFormat="1" ht="30.75" customHeight="1">
      <c r="A33" s="17">
        <v>22</v>
      </c>
      <c r="B33" s="74" t="s">
        <v>178</v>
      </c>
      <c r="C33" s="32">
        <f t="shared" si="3"/>
        <v>0</v>
      </c>
      <c r="D33" s="32"/>
      <c r="E33" s="242"/>
      <c r="F33" s="32">
        <f t="shared" si="4"/>
        <v>0</v>
      </c>
      <c r="G33" s="32"/>
      <c r="H33" s="32"/>
      <c r="I33" s="32">
        <f t="shared" si="5"/>
        <v>0</v>
      </c>
      <c r="J33" s="32"/>
      <c r="K33" s="32"/>
      <c r="L33" s="32"/>
    </row>
    <row r="34" spans="1:12" s="133" customFormat="1" ht="30.75" customHeight="1">
      <c r="A34" s="17">
        <v>23</v>
      </c>
      <c r="B34" s="74" t="s">
        <v>179</v>
      </c>
      <c r="C34" s="32">
        <f t="shared" si="3"/>
        <v>0</v>
      </c>
      <c r="D34" s="32"/>
      <c r="E34" s="159"/>
      <c r="F34" s="32">
        <f>G34+H34</f>
        <v>0</v>
      </c>
      <c r="G34" s="32"/>
      <c r="H34" s="32"/>
      <c r="I34" s="32">
        <f t="shared" si="5"/>
        <v>0</v>
      </c>
      <c r="J34" s="32"/>
      <c r="K34" s="32"/>
      <c r="L34" s="32"/>
    </row>
    <row r="35" spans="1:12" s="133" customFormat="1" ht="30.75" customHeight="1">
      <c r="A35" s="292" t="s">
        <v>16</v>
      </c>
      <c r="B35" s="31" t="s">
        <v>162</v>
      </c>
      <c r="C35" s="60">
        <f t="shared" si="3"/>
        <v>0</v>
      </c>
      <c r="D35" s="60"/>
      <c r="E35" s="60"/>
      <c r="F35" s="60">
        <f>G35+H35</f>
        <v>0</v>
      </c>
      <c r="G35" s="60"/>
      <c r="H35" s="60"/>
      <c r="I35" s="60">
        <f t="shared" si="5"/>
        <v>0</v>
      </c>
      <c r="J35" s="60"/>
      <c r="K35" s="60"/>
      <c r="L35" s="60"/>
    </row>
    <row r="36" spans="1:12" ht="18.75">
      <c r="A36" s="68"/>
      <c r="B36" s="68"/>
      <c r="C36" s="68"/>
      <c r="D36" s="68"/>
      <c r="E36" s="68"/>
      <c r="F36" s="68"/>
      <c r="G36" s="68"/>
      <c r="H36" s="68"/>
      <c r="I36" s="68"/>
      <c r="J36" s="68"/>
    </row>
  </sheetData>
  <mergeCells count="16">
    <mergeCell ref="A3:L3"/>
    <mergeCell ref="A2:L2"/>
    <mergeCell ref="L5:L8"/>
    <mergeCell ref="I5:K5"/>
    <mergeCell ref="F6:F8"/>
    <mergeCell ref="G6:G8"/>
    <mergeCell ref="H6:H8"/>
    <mergeCell ref="I6:I8"/>
    <mergeCell ref="J6:J8"/>
    <mergeCell ref="K6:K8"/>
    <mergeCell ref="C5:C8"/>
    <mergeCell ref="D5:D8"/>
    <mergeCell ref="E5:E8"/>
    <mergeCell ref="F5:H5"/>
    <mergeCell ref="A5:A8"/>
    <mergeCell ref="B5: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602B3-7DC2-4FE7-806E-E25055BB2EC3}">
  <ds:schemaRef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6A448EE-11FD-44CE-B83B-6F3D0A1AC6AE}">
  <ds:schemaRefs>
    <ds:schemaRef ds:uri="http://schemas.microsoft.com/sharepoint/v3/contenttype/forms"/>
  </ds:schemaRefs>
</ds:datastoreItem>
</file>

<file path=customXml/itemProps3.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16</vt:i4>
      </vt:variant>
    </vt:vector>
  </HeadingPairs>
  <TitlesOfParts>
    <vt:vector size="36" baseType="lpstr">
      <vt:lpstr>12</vt:lpstr>
      <vt:lpstr>13</vt:lpstr>
      <vt:lpstr>14</vt:lpstr>
      <vt:lpstr>15</vt:lpstr>
      <vt:lpstr>16</vt:lpstr>
      <vt:lpstr>17</vt:lpstr>
      <vt:lpstr>23</vt:lpstr>
      <vt:lpstr>24</vt:lpstr>
      <vt:lpstr>25</vt:lpstr>
      <vt:lpstr>26</vt:lpstr>
      <vt:lpstr>28-quỹ</vt:lpstr>
      <vt:lpstr>29-thusn</vt:lpstr>
      <vt:lpstr>34</vt:lpstr>
      <vt:lpstr>35</vt:lpstr>
      <vt:lpstr>36-ĐT</vt:lpstr>
      <vt:lpstr>37</vt:lpstr>
      <vt:lpstr>38-CTMTQG</vt:lpstr>
      <vt:lpstr>45-Quỹ</vt:lpstr>
      <vt:lpstr>46-ĐT</vt:lpstr>
      <vt:lpstr>47-ThuSN</vt:lpstr>
      <vt:lpstr>'15'!Print_Area</vt:lpstr>
      <vt:lpstr>'16'!Print_Area</vt:lpstr>
      <vt:lpstr>'17'!Print_Area</vt:lpstr>
      <vt:lpstr>'29-thusn'!Print_Area</vt:lpstr>
      <vt:lpstr>'34'!Print_Area</vt:lpstr>
      <vt:lpstr>'35'!Print_Area</vt:lpstr>
      <vt:lpstr>'36-ĐT'!Print_Area</vt:lpstr>
      <vt:lpstr>'38-CTMTQG'!Print_Area</vt:lpstr>
      <vt:lpstr>'45-Quỹ'!Print_Area</vt:lpstr>
      <vt:lpstr>'47-ThuSN'!Print_Area</vt:lpstr>
      <vt:lpstr>'15'!Print_Titles</vt:lpstr>
      <vt:lpstr>'17'!Print_Titles</vt:lpstr>
      <vt:lpstr>'34'!Print_Titles</vt:lpstr>
      <vt:lpstr>'35'!Print_Titles</vt:lpstr>
      <vt:lpstr>'37'!Print_Titles</vt:lpstr>
      <vt:lpstr>'38-CTMTQG'!Print_Titles</vt:lpstr>
    </vt:vector>
  </TitlesOfParts>
  <Company>Ministry of Finance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NC</cp:lastModifiedBy>
  <cp:lastPrinted>2025-12-15T02:42:05Z</cp:lastPrinted>
  <dcterms:created xsi:type="dcterms:W3CDTF">2001-01-04T01:21:32Z</dcterms:created>
  <dcterms:modified xsi:type="dcterms:W3CDTF">2025-12-15T02:42:14Z</dcterms:modified>
</cp:coreProperties>
</file>