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Admin\AppData\Local\Temp\Tandan JSC\files\"/>
    </mc:Choice>
  </mc:AlternateContent>
  <xr:revisionPtr revIDLastSave="0" documentId="13_ncr:1_{4EA0CBF9-7E7D-41EF-A2C1-C6E099FF08D4}" xr6:coauthVersionLast="47" xr6:coauthVersionMax="47" xr10:uidLastSave="{00000000-0000-0000-0000-000000000000}"/>
  <bookViews>
    <workbookView xWindow="-110" yWindow="-110" windowWidth="19420" windowHeight="11500" tabRatio="860" firstSheet="1" activeTab="1" xr2:uid="{00000000-000D-0000-FFFF-FFFF00000000}"/>
  </bookViews>
  <sheets>
    <sheet name="foxz" sheetId="195" state="veryHidden" r:id="rId1"/>
    <sheet name="B48" sheetId="167" r:id="rId2"/>
    <sheet name="B50" sheetId="168" r:id="rId3"/>
    <sheet name="B51" sheetId="170" r:id="rId4"/>
    <sheet name="B52" sheetId="171" r:id="rId5"/>
    <sheet name="B54" sheetId="193" r:id="rId6"/>
    <sheet name="B55" sheetId="174" r:id="rId7"/>
    <sheet name="B56" sheetId="175" r:id="rId8"/>
    <sheet name="B57" sheetId="176" state="hidden" r:id="rId9"/>
    <sheet name="B61-CTMTQG" sheetId="183" r:id="rId10"/>
    <sheet name="B62-ĐT" sheetId="188" r:id="rId11"/>
    <sheet name="Biểu 63-quỹ" sheetId="178" r:id="rId12"/>
    <sheet name="B64-thu DV" sheetId="180" state="hidden" r:id="rId13"/>
  </sheets>
  <externalReferences>
    <externalReference r:id="rId14"/>
    <externalReference r:id="rId15"/>
  </externalReferences>
  <definedNames>
    <definedName name="ADP">#REF!</definedName>
    <definedName name="AKHAC">#REF!</definedName>
    <definedName name="ALTINH">#REF!</definedName>
    <definedName name="ANN">#REF!</definedName>
    <definedName name="ANQD">#REF!</definedName>
    <definedName name="ANQQH">'[1]Dt 2001'!#REF!</definedName>
    <definedName name="ANSNN">'[1]Dt 2001'!#REF!</definedName>
    <definedName name="ANSNNxnk">'[1]Dt 2001'!#REF!</definedName>
    <definedName name="Anguon">'[1]Dt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_xlnm.Print_Area" localSheetId="10">'B62-ĐT'!$A$1:$AJ$62</definedName>
    <definedName name="_xlnm.Print_Area">#REF!</definedName>
    <definedName name="PRINT_AREA_MI">#REF!</definedName>
    <definedName name="_xlnm.Print_Titles" localSheetId="2">'B50'!$5:$6</definedName>
    <definedName name="_xlnm.Print_Titles" localSheetId="3">'B51'!$5:$7</definedName>
    <definedName name="_xlnm.Print_Titles" localSheetId="4">'B52'!$5:$7</definedName>
    <definedName name="_xlnm.Print_Titles" localSheetId="7">'B56'!$5:$9</definedName>
    <definedName name="_xlnm.Print_Titles" localSheetId="8">'B57'!$6:$8</definedName>
    <definedName name="_xlnm.Print_Titles" localSheetId="9">'B61-CTMTQG'!$5:$9</definedName>
    <definedName name="_xlnm.Print_Titles" localSheetId="10">'B62-ĐT'!$5:$9</definedName>
    <definedName name="Phan_cap">#REF!</definedName>
    <definedName name="Phi_le_phi">#REF!</definedName>
    <definedName name="TW">#REF!</definedName>
  </definedNames>
  <calcPr calcId="191029"/>
</workbook>
</file>

<file path=xl/calcChain.xml><?xml version="1.0" encoding="utf-8"?>
<calcChain xmlns="http://schemas.openxmlformats.org/spreadsheetml/2006/main">
  <c r="A3" i="168" l="1"/>
  <c r="D9" i="178"/>
  <c r="E9" i="178"/>
  <c r="F9" i="178"/>
  <c r="G9" i="178"/>
  <c r="I9" i="178"/>
  <c r="J9" i="178"/>
  <c r="K9" i="178"/>
  <c r="L9" i="178"/>
  <c r="M12" i="178"/>
  <c r="D13" i="180" l="1"/>
  <c r="C13" i="180"/>
  <c r="E12" i="180"/>
  <c r="D11" i="180"/>
  <c r="C11" i="180"/>
  <c r="E11" i="180" l="1"/>
  <c r="N10" i="178"/>
  <c r="M17" i="178"/>
  <c r="M16" i="178"/>
  <c r="M10" i="178"/>
  <c r="M9" i="178" s="1"/>
  <c r="C9" i="178"/>
  <c r="N17" i="178"/>
  <c r="N16" i="178"/>
  <c r="N12" i="178"/>
  <c r="H17" i="178"/>
  <c r="H16" i="178"/>
  <c r="H12" i="178"/>
  <c r="H10" i="178"/>
  <c r="H9" i="178" s="1"/>
  <c r="H11" i="178"/>
  <c r="H13" i="178"/>
  <c r="H14" i="178"/>
  <c r="H15" i="178"/>
  <c r="N11" i="178"/>
  <c r="N13" i="178"/>
  <c r="N14" i="178"/>
  <c r="N15" i="178"/>
  <c r="N9" i="178" l="1"/>
  <c r="C41" i="170"/>
  <c r="D41" i="170"/>
  <c r="E46" i="170"/>
  <c r="E47" i="170"/>
  <c r="P10" i="193"/>
  <c r="D28" i="167" l="1"/>
  <c r="F19" i="168" l="1"/>
  <c r="G33" i="168"/>
  <c r="H33" i="168"/>
  <c r="G34" i="168"/>
  <c r="H34" i="168"/>
  <c r="D14" i="175" l="1"/>
  <c r="AL17" i="188"/>
  <c r="AM17" i="188" s="1"/>
  <c r="AL18" i="188"/>
  <c r="AM18" i="188" s="1"/>
  <c r="AL19" i="188"/>
  <c r="AM19" i="188" s="1"/>
  <c r="AL20" i="188"/>
  <c r="AM20" i="188" s="1"/>
  <c r="AL21" i="188"/>
  <c r="AM21" i="188" s="1"/>
  <c r="AL29" i="188"/>
  <c r="AM29" i="188" s="1"/>
  <c r="AL22" i="188"/>
  <c r="AM22" i="188" s="1"/>
  <c r="AL23" i="188"/>
  <c r="AM23" i="188" s="1"/>
  <c r="AL25" i="188"/>
  <c r="AM25" i="188" s="1"/>
  <c r="AL26" i="188"/>
  <c r="AM26" i="188" s="1"/>
  <c r="AL28" i="188"/>
  <c r="AM28" i="188" s="1"/>
  <c r="AL31" i="188"/>
  <c r="AM31" i="188" s="1"/>
  <c r="D11" i="175"/>
  <c r="D13" i="174"/>
  <c r="D14" i="174"/>
  <c r="T14" i="174" s="1"/>
  <c r="S11" i="174"/>
  <c r="Q11" i="174"/>
  <c r="P11" i="174"/>
  <c r="M11" i="174"/>
  <c r="L11" i="174"/>
  <c r="K11" i="174"/>
  <c r="I11" i="174"/>
  <c r="H11" i="174"/>
  <c r="G11" i="174"/>
  <c r="F11" i="174"/>
  <c r="E11" i="174"/>
  <c r="C11" i="174"/>
  <c r="AH17" i="188"/>
  <c r="AI17" i="188"/>
  <c r="AH18" i="188"/>
  <c r="AI18" i="188"/>
  <c r="AH19" i="188"/>
  <c r="AI19" i="188"/>
  <c r="AH20" i="188"/>
  <c r="AI20" i="188"/>
  <c r="AH21" i="188"/>
  <c r="AI21" i="188"/>
  <c r="AH22" i="188"/>
  <c r="AI22" i="188"/>
  <c r="AH23" i="188"/>
  <c r="AI23" i="188"/>
  <c r="AH25" i="188"/>
  <c r="AI25" i="188"/>
  <c r="AH26" i="188"/>
  <c r="AI26" i="188"/>
  <c r="AH28" i="188"/>
  <c r="AI28" i="188"/>
  <c r="AH29" i="188"/>
  <c r="AI29" i="188"/>
  <c r="AH31" i="188"/>
  <c r="AI31" i="188"/>
  <c r="H12" i="188"/>
  <c r="I12" i="188"/>
  <c r="J12" i="188"/>
  <c r="K12" i="188"/>
  <c r="L12" i="188"/>
  <c r="M12" i="188"/>
  <c r="N12" i="188"/>
  <c r="O12" i="188"/>
  <c r="P12" i="188"/>
  <c r="Q12" i="188"/>
  <c r="R12" i="188"/>
  <c r="S12" i="188"/>
  <c r="T12" i="188"/>
  <c r="U12" i="188"/>
  <c r="V12" i="188"/>
  <c r="W12" i="188"/>
  <c r="X12" i="188"/>
  <c r="AH12" i="188" s="1"/>
  <c r="Y12" i="188"/>
  <c r="AI12" i="188" s="1"/>
  <c r="Z12" i="188"/>
  <c r="AA12" i="188"/>
  <c r="AF12" i="188" s="1"/>
  <c r="AB12" i="188"/>
  <c r="AC12" i="188"/>
  <c r="AD12" i="188"/>
  <c r="AE12" i="188"/>
  <c r="G12" i="188"/>
  <c r="G27" i="188"/>
  <c r="G24" i="188"/>
  <c r="G16" i="188"/>
  <c r="AA22" i="188"/>
  <c r="V22" i="188"/>
  <c r="Q22" i="188"/>
  <c r="L22" i="188"/>
  <c r="AF47" i="188"/>
  <c r="AH47" i="188"/>
  <c r="AF48" i="188"/>
  <c r="AH48" i="188"/>
  <c r="AF49" i="188"/>
  <c r="AH49" i="188"/>
  <c r="AF50" i="188"/>
  <c r="AH50" i="188"/>
  <c r="AF51" i="188"/>
  <c r="AH51" i="188"/>
  <c r="AF52" i="188"/>
  <c r="AH52" i="188"/>
  <c r="AF53" i="188"/>
  <c r="AH53" i="188"/>
  <c r="AF54" i="188"/>
  <c r="AH54" i="188"/>
  <c r="AF55" i="188"/>
  <c r="AH55" i="188"/>
  <c r="AF56" i="188"/>
  <c r="AH56" i="188"/>
  <c r="AF57" i="188"/>
  <c r="AH57" i="188"/>
  <c r="AF58" i="188"/>
  <c r="AH58" i="188"/>
  <c r="AF59" i="188"/>
  <c r="AH59" i="188"/>
  <c r="AF60" i="188"/>
  <c r="AH60" i="188"/>
  <c r="AF61" i="188"/>
  <c r="AH61" i="188"/>
  <c r="AF62" i="188"/>
  <c r="AH62" i="188"/>
  <c r="AA29" i="188"/>
  <c r="V29" i="188"/>
  <c r="Q29" i="188"/>
  <c r="L29" i="188"/>
  <c r="AA28" i="188"/>
  <c r="V28" i="188"/>
  <c r="Q28" i="188"/>
  <c r="L28" i="188"/>
  <c r="J27" i="188"/>
  <c r="AE27" i="188"/>
  <c r="AD27" i="188"/>
  <c r="AC27" i="188"/>
  <c r="AB27" i="188"/>
  <c r="Z27" i="188"/>
  <c r="Y27" i="188"/>
  <c r="X27" i="188"/>
  <c r="W27" i="188"/>
  <c r="U27" i="188"/>
  <c r="S27" i="188"/>
  <c r="R27" i="188"/>
  <c r="P27" i="188"/>
  <c r="O27" i="188"/>
  <c r="N27" i="188"/>
  <c r="M27" i="188"/>
  <c r="K27" i="188"/>
  <c r="I27" i="188"/>
  <c r="H27" i="188"/>
  <c r="H24" i="188"/>
  <c r="I24" i="188"/>
  <c r="K24" i="188"/>
  <c r="M24" i="188"/>
  <c r="N24" i="188"/>
  <c r="O24" i="188"/>
  <c r="P24" i="188"/>
  <c r="R24" i="188"/>
  <c r="S24" i="188"/>
  <c r="U24" i="188"/>
  <c r="W24" i="188"/>
  <c r="X24" i="188"/>
  <c r="Y24" i="188"/>
  <c r="Z24" i="188"/>
  <c r="AB24" i="188"/>
  <c r="AC24" i="188"/>
  <c r="AH24" i="188" s="1"/>
  <c r="AD24" i="188"/>
  <c r="AI24" i="188" s="1"/>
  <c r="AE24" i="188"/>
  <c r="AA26" i="188"/>
  <c r="V26" i="188"/>
  <c r="Q26" i="188"/>
  <c r="L26" i="188"/>
  <c r="AA25" i="188"/>
  <c r="V25" i="188"/>
  <c r="Q25" i="188"/>
  <c r="L25" i="188"/>
  <c r="J24" i="188"/>
  <c r="AA20" i="188"/>
  <c r="V20" i="188"/>
  <c r="Q20" i="188"/>
  <c r="L20" i="188"/>
  <c r="AA23" i="188"/>
  <c r="V23" i="188"/>
  <c r="Q23" i="188"/>
  <c r="L23" i="188"/>
  <c r="AA21" i="188"/>
  <c r="V21" i="188"/>
  <c r="Q21" i="188"/>
  <c r="L21" i="188"/>
  <c r="AF23" i="188" l="1"/>
  <c r="AH27" i="188"/>
  <c r="AF22" i="188"/>
  <c r="T13" i="174"/>
  <c r="AI27" i="188"/>
  <c r="AF28" i="188"/>
  <c r="AF29" i="188"/>
  <c r="AF25" i="188"/>
  <c r="AF26" i="188"/>
  <c r="AF20" i="188"/>
  <c r="AF21" i="188"/>
  <c r="Q24" i="188"/>
  <c r="T24" i="188"/>
  <c r="AA24" i="188"/>
  <c r="AF24" i="188" s="1"/>
  <c r="V27" i="188"/>
  <c r="L24" i="188"/>
  <c r="V24" i="188"/>
  <c r="L27" i="188"/>
  <c r="Q27" i="188"/>
  <c r="AA27" i="188"/>
  <c r="T27" i="188"/>
  <c r="AF27" i="188" l="1"/>
  <c r="R12" i="174"/>
  <c r="R11" i="174" s="1"/>
  <c r="D15" i="171" s="1"/>
  <c r="C35" i="193"/>
  <c r="F14" i="193"/>
  <c r="N11" i="183"/>
  <c r="AA14" i="183"/>
  <c r="X14" i="183"/>
  <c r="T14" i="183"/>
  <c r="Q14" i="183"/>
  <c r="M14" i="183"/>
  <c r="J14" i="183"/>
  <c r="G14" i="183" s="1"/>
  <c r="C14" i="183"/>
  <c r="W14" i="183" l="1"/>
  <c r="P14" i="183"/>
  <c r="H14" i="183"/>
  <c r="AF14" i="183" s="1"/>
  <c r="I14" i="183"/>
  <c r="F14" i="183"/>
  <c r="AD14" i="183" s="1"/>
  <c r="AE14" i="183"/>
  <c r="AA13" i="183" l="1"/>
  <c r="X13" i="183"/>
  <c r="W13" i="183" s="1"/>
  <c r="T13" i="183"/>
  <c r="Q13" i="183"/>
  <c r="P13" i="183" s="1"/>
  <c r="M13" i="183"/>
  <c r="J13" i="183"/>
  <c r="C13" i="183"/>
  <c r="G13" i="183" l="1"/>
  <c r="F13" i="183" s="1"/>
  <c r="AD13" i="183" s="1"/>
  <c r="I13" i="183"/>
  <c r="H13" i="183"/>
  <c r="AF13" i="183" s="1"/>
  <c r="AE13" i="183" l="1"/>
  <c r="D13" i="193"/>
  <c r="G13" i="193"/>
  <c r="J13" i="193"/>
  <c r="N13" i="193"/>
  <c r="Q13" i="193"/>
  <c r="T13" i="193"/>
  <c r="Y13" i="193"/>
  <c r="Z13" i="193"/>
  <c r="D14" i="193"/>
  <c r="G14" i="193"/>
  <c r="J14" i="193"/>
  <c r="N14" i="193"/>
  <c r="Q14" i="193"/>
  <c r="T14" i="193"/>
  <c r="Y14" i="193"/>
  <c r="Z14" i="193"/>
  <c r="D15" i="193"/>
  <c r="G15" i="193"/>
  <c r="J15" i="193"/>
  <c r="N15" i="193"/>
  <c r="Q15" i="193"/>
  <c r="T15" i="193"/>
  <c r="Y15" i="193"/>
  <c r="Z15" i="193"/>
  <c r="D16" i="193"/>
  <c r="G16" i="193"/>
  <c r="J16" i="193"/>
  <c r="N16" i="193"/>
  <c r="Q16" i="193"/>
  <c r="AA16" i="193" s="1"/>
  <c r="T16" i="193"/>
  <c r="Y16" i="193"/>
  <c r="Z16" i="193"/>
  <c r="D17" i="193"/>
  <c r="G17" i="193"/>
  <c r="J17" i="193"/>
  <c r="N17" i="193"/>
  <c r="Q17" i="193"/>
  <c r="T17" i="193"/>
  <c r="Y17" i="193"/>
  <c r="Z17" i="193"/>
  <c r="D18" i="193"/>
  <c r="G18" i="193"/>
  <c r="J18" i="193"/>
  <c r="N18" i="193"/>
  <c r="Q18" i="193"/>
  <c r="T18" i="193"/>
  <c r="Y18" i="193"/>
  <c r="Z18" i="193"/>
  <c r="D19" i="193"/>
  <c r="G19" i="193"/>
  <c r="J19" i="193"/>
  <c r="N19" i="193"/>
  <c r="Q19" i="193"/>
  <c r="AA19" i="193" s="1"/>
  <c r="T19" i="193"/>
  <c r="Y19" i="193"/>
  <c r="Z19" i="193"/>
  <c r="D20" i="193"/>
  <c r="G20" i="193"/>
  <c r="J20" i="193"/>
  <c r="N20" i="193"/>
  <c r="Q20" i="193"/>
  <c r="T20" i="193"/>
  <c r="Y20" i="193"/>
  <c r="Z20" i="193"/>
  <c r="D21" i="193"/>
  <c r="G21" i="193"/>
  <c r="J21" i="193"/>
  <c r="N21" i="193"/>
  <c r="Q21" i="193"/>
  <c r="T21" i="193"/>
  <c r="Y21" i="193"/>
  <c r="Z21" i="193"/>
  <c r="D22" i="193"/>
  <c r="G22" i="193"/>
  <c r="J22" i="193"/>
  <c r="N22" i="193"/>
  <c r="Q22" i="193"/>
  <c r="T22" i="193"/>
  <c r="Y22" i="193"/>
  <c r="Z22" i="193"/>
  <c r="D23" i="193"/>
  <c r="G23" i="193"/>
  <c r="J23" i="193"/>
  <c r="AB23" i="193" s="1"/>
  <c r="N23" i="193"/>
  <c r="Q23" i="193"/>
  <c r="T23" i="193"/>
  <c r="Y23" i="193"/>
  <c r="Z23" i="193"/>
  <c r="D24" i="193"/>
  <c r="G24" i="193"/>
  <c r="J24" i="193"/>
  <c r="N24" i="193"/>
  <c r="Q24" i="193"/>
  <c r="T24" i="193"/>
  <c r="Y24" i="193"/>
  <c r="Z24" i="193"/>
  <c r="D25" i="193"/>
  <c r="G25" i="193"/>
  <c r="J25" i="193"/>
  <c r="N25" i="193"/>
  <c r="Q25" i="193"/>
  <c r="T25" i="193"/>
  <c r="Y25" i="193"/>
  <c r="Z25" i="193"/>
  <c r="D26" i="193"/>
  <c r="G26" i="193"/>
  <c r="J26" i="193"/>
  <c r="N26" i="193"/>
  <c r="Q26" i="193"/>
  <c r="T26" i="193"/>
  <c r="Y26" i="193"/>
  <c r="Z26" i="193"/>
  <c r="D27" i="193"/>
  <c r="G27" i="193"/>
  <c r="J27" i="193"/>
  <c r="AB27" i="193" s="1"/>
  <c r="N27" i="193"/>
  <c r="Q27" i="193"/>
  <c r="AA27" i="193" s="1"/>
  <c r="T27" i="193"/>
  <c r="Y27" i="193"/>
  <c r="Z27" i="193"/>
  <c r="D28" i="193"/>
  <c r="G28" i="193"/>
  <c r="J28" i="193"/>
  <c r="N28" i="193"/>
  <c r="Q28" i="193"/>
  <c r="T28" i="193"/>
  <c r="Y28" i="193"/>
  <c r="Z28" i="193"/>
  <c r="D29" i="193"/>
  <c r="G29" i="193"/>
  <c r="J29" i="193"/>
  <c r="N29" i="193"/>
  <c r="Q29" i="193"/>
  <c r="T29" i="193"/>
  <c r="Y29" i="193"/>
  <c r="Z29" i="193"/>
  <c r="D30" i="193"/>
  <c r="G30" i="193"/>
  <c r="J30" i="193"/>
  <c r="N30" i="193"/>
  <c r="Q30" i="193"/>
  <c r="T30" i="193"/>
  <c r="Y30" i="193"/>
  <c r="Z30" i="193"/>
  <c r="D31" i="193"/>
  <c r="G31" i="193"/>
  <c r="J31" i="193"/>
  <c r="N31" i="193"/>
  <c r="Q31" i="193"/>
  <c r="AA31" i="193" s="1"/>
  <c r="T31" i="193"/>
  <c r="Y31" i="193"/>
  <c r="Z31" i="193"/>
  <c r="D32" i="193"/>
  <c r="G32" i="193"/>
  <c r="J32" i="193"/>
  <c r="N32" i="193"/>
  <c r="Q32" i="193"/>
  <c r="T32" i="193"/>
  <c r="Y32" i="193"/>
  <c r="Z32" i="193"/>
  <c r="D11" i="183"/>
  <c r="C28" i="171"/>
  <c r="C19" i="171"/>
  <c r="C24" i="171"/>
  <c r="AB32" i="193" l="1"/>
  <c r="AB31" i="193"/>
  <c r="AA23" i="193"/>
  <c r="AA21" i="193"/>
  <c r="AB20" i="193"/>
  <c r="AA20" i="193"/>
  <c r="AB16" i="193"/>
  <c r="AB28" i="193"/>
  <c r="AA24" i="193"/>
  <c r="AB19" i="193"/>
  <c r="AA25" i="193"/>
  <c r="C31" i="193"/>
  <c r="AA13" i="193"/>
  <c r="AB30" i="193"/>
  <c r="AB24" i="193"/>
  <c r="C16" i="193"/>
  <c r="AB15" i="193"/>
  <c r="C18" i="171"/>
  <c r="AA15" i="193"/>
  <c r="C28" i="193"/>
  <c r="X28" i="193" s="1"/>
  <c r="C24" i="193"/>
  <c r="AB14" i="193"/>
  <c r="AA32" i="193"/>
  <c r="C32" i="193"/>
  <c r="M28" i="193"/>
  <c r="AB26" i="193"/>
  <c r="M24" i="193"/>
  <c r="AB22" i="193"/>
  <c r="M20" i="193"/>
  <c r="AB18" i="193"/>
  <c r="AA17" i="193"/>
  <c r="C15" i="193"/>
  <c r="AA28" i="193"/>
  <c r="C20" i="193"/>
  <c r="M16" i="193"/>
  <c r="M32" i="193"/>
  <c r="AA29" i="193"/>
  <c r="C27" i="193"/>
  <c r="C23" i="193"/>
  <c r="C19" i="193"/>
  <c r="X19" i="193" s="1"/>
  <c r="X24" i="193"/>
  <c r="M31" i="193"/>
  <c r="AB29" i="193"/>
  <c r="AA26" i="193"/>
  <c r="AB25" i="193"/>
  <c r="AA22" i="193"/>
  <c r="AB21" i="193"/>
  <c r="AA18" i="193"/>
  <c r="AB17" i="193"/>
  <c r="AA14" i="193"/>
  <c r="C14" i="193"/>
  <c r="M30" i="193"/>
  <c r="C29" i="193"/>
  <c r="M26" i="193"/>
  <c r="C25" i="193"/>
  <c r="M22" i="193"/>
  <c r="C21" i="193"/>
  <c r="M18" i="193"/>
  <c r="C17" i="193"/>
  <c r="M14" i="193"/>
  <c r="C13" i="193"/>
  <c r="AA30" i="193"/>
  <c r="C30" i="193"/>
  <c r="M27" i="193"/>
  <c r="C26" i="193"/>
  <c r="M23" i="193"/>
  <c r="C22" i="193"/>
  <c r="M19" i="193"/>
  <c r="C18" i="193"/>
  <c r="M15" i="193"/>
  <c r="AB13" i="193"/>
  <c r="M29" i="193"/>
  <c r="M25" i="193"/>
  <c r="M21" i="193"/>
  <c r="M17" i="193"/>
  <c r="M13" i="193"/>
  <c r="X15" i="193" l="1"/>
  <c r="X26" i="193"/>
  <c r="X31" i="193"/>
  <c r="X20" i="193"/>
  <c r="X16" i="193"/>
  <c r="X18" i="193"/>
  <c r="X32" i="193"/>
  <c r="X22" i="193"/>
  <c r="X23" i="193"/>
  <c r="X29" i="193"/>
  <c r="X21" i="193"/>
  <c r="X17" i="193"/>
  <c r="X13" i="193"/>
  <c r="X27" i="193"/>
  <c r="X14" i="193"/>
  <c r="X30" i="193"/>
  <c r="X25" i="193"/>
  <c r="E10" i="180" l="1"/>
  <c r="E14" i="180"/>
  <c r="O10" i="193" l="1"/>
  <c r="D17" i="170" s="1"/>
  <c r="D16" i="170" s="1"/>
  <c r="D21" i="170"/>
  <c r="D22" i="167" s="1"/>
  <c r="F22" i="167" s="1"/>
  <c r="R10" i="193"/>
  <c r="S10" i="193"/>
  <c r="U10" i="193"/>
  <c r="V10" i="193"/>
  <c r="W10" i="193"/>
  <c r="T12" i="193"/>
  <c r="Q12" i="193"/>
  <c r="N12" i="193"/>
  <c r="T11" i="193"/>
  <c r="Q11" i="193"/>
  <c r="Q10" i="193" s="1"/>
  <c r="N11" i="193"/>
  <c r="D12" i="193"/>
  <c r="G12" i="193"/>
  <c r="J12" i="193"/>
  <c r="E10" i="193"/>
  <c r="F10" i="193"/>
  <c r="H10" i="193"/>
  <c r="I10" i="193"/>
  <c r="K10" i="193"/>
  <c r="L10" i="193"/>
  <c r="D11" i="193"/>
  <c r="G11" i="193"/>
  <c r="G10" i="193" s="1"/>
  <c r="J11" i="193"/>
  <c r="F15" i="171"/>
  <c r="F16" i="171"/>
  <c r="F17" i="171"/>
  <c r="F20" i="171"/>
  <c r="F23" i="171"/>
  <c r="F32" i="171"/>
  <c r="F33" i="171"/>
  <c r="F34" i="171"/>
  <c r="C29" i="170"/>
  <c r="C28" i="170"/>
  <c r="E19" i="170"/>
  <c r="E14" i="170"/>
  <c r="E15" i="170"/>
  <c r="E18" i="170"/>
  <c r="E20" i="170"/>
  <c r="E22" i="170"/>
  <c r="E24" i="170"/>
  <c r="E25" i="170"/>
  <c r="E31" i="170"/>
  <c r="E34" i="170"/>
  <c r="E37" i="170"/>
  <c r="E40" i="170"/>
  <c r="E42" i="170"/>
  <c r="E43" i="170"/>
  <c r="E44" i="170"/>
  <c r="E45" i="170"/>
  <c r="E48" i="170"/>
  <c r="E49" i="170"/>
  <c r="D32" i="168"/>
  <c r="D19" i="168"/>
  <c r="D15" i="168"/>
  <c r="D11" i="168"/>
  <c r="G12" i="168"/>
  <c r="H12" i="168"/>
  <c r="G13" i="168"/>
  <c r="H13" i="168"/>
  <c r="G14" i="168"/>
  <c r="H14" i="168"/>
  <c r="G16" i="168"/>
  <c r="H16" i="168"/>
  <c r="G17" i="168"/>
  <c r="H17" i="168"/>
  <c r="G18" i="168"/>
  <c r="H18" i="168"/>
  <c r="G20" i="168"/>
  <c r="H20" i="168"/>
  <c r="G22" i="168"/>
  <c r="H22" i="168"/>
  <c r="G21" i="168"/>
  <c r="H21" i="168"/>
  <c r="G23" i="168"/>
  <c r="H23" i="168"/>
  <c r="G25" i="168"/>
  <c r="H25" i="168"/>
  <c r="G26" i="168"/>
  <c r="H26" i="168"/>
  <c r="G28" i="168"/>
  <c r="H28" i="168"/>
  <c r="G29" i="168"/>
  <c r="H29" i="168"/>
  <c r="G30" i="168"/>
  <c r="H30" i="168"/>
  <c r="G31" i="168"/>
  <c r="H31" i="168"/>
  <c r="G35" i="168"/>
  <c r="H35" i="168"/>
  <c r="G36" i="168"/>
  <c r="H36" i="168"/>
  <c r="G37" i="168"/>
  <c r="H37" i="168"/>
  <c r="G38" i="168"/>
  <c r="H38" i="168"/>
  <c r="G39" i="168"/>
  <c r="H39" i="168"/>
  <c r="F12" i="167"/>
  <c r="F14" i="167"/>
  <c r="F15" i="167"/>
  <c r="F16" i="167"/>
  <c r="F17" i="167"/>
  <c r="F18" i="167"/>
  <c r="F23" i="167"/>
  <c r="F27" i="167"/>
  <c r="F28" i="167"/>
  <c r="C11" i="168"/>
  <c r="F11" i="168"/>
  <c r="E11" i="168"/>
  <c r="E21" i="170" l="1"/>
  <c r="D10" i="168"/>
  <c r="D9" i="168" s="1"/>
  <c r="D8" i="168" s="1"/>
  <c r="Z10" i="193"/>
  <c r="N10" i="193"/>
  <c r="Y10" i="193"/>
  <c r="AA10" i="193"/>
  <c r="M12" i="193"/>
  <c r="C11" i="193"/>
  <c r="T10" i="193"/>
  <c r="M11" i="193"/>
  <c r="M10" i="193" s="1"/>
  <c r="C12" i="193"/>
  <c r="J10" i="193"/>
  <c r="D10" i="193"/>
  <c r="H11" i="168"/>
  <c r="G11" i="168"/>
  <c r="AB10" i="193" l="1"/>
  <c r="C10" i="193"/>
  <c r="E16" i="167"/>
  <c r="X10" i="193" l="1"/>
  <c r="C36" i="193"/>
  <c r="AI34" i="188"/>
  <c r="AI35" i="188"/>
  <c r="AI36" i="188"/>
  <c r="H30" i="188"/>
  <c r="I30" i="188"/>
  <c r="J30" i="188"/>
  <c r="K30" i="188"/>
  <c r="M30" i="188"/>
  <c r="N30" i="188"/>
  <c r="O30" i="188"/>
  <c r="P30" i="188"/>
  <c r="R30" i="188"/>
  <c r="S30" i="188"/>
  <c r="T30" i="188"/>
  <c r="U30" i="188"/>
  <c r="W30" i="188"/>
  <c r="X30" i="188"/>
  <c r="Y30" i="188"/>
  <c r="Z30" i="188"/>
  <c r="AB30" i="188"/>
  <c r="AC30" i="188"/>
  <c r="AH30" i="188" s="1"/>
  <c r="AD30" i="188"/>
  <c r="AI30" i="188" s="1"/>
  <c r="AE30" i="188"/>
  <c r="AA31" i="188"/>
  <c r="V31" i="188"/>
  <c r="V30" i="188" s="1"/>
  <c r="Q31" i="188"/>
  <c r="Q30" i="188" s="1"/>
  <c r="L31" i="188"/>
  <c r="L30" i="188" s="1"/>
  <c r="G30" i="188"/>
  <c r="G15" i="188" s="1"/>
  <c r="G14" i="188" s="1"/>
  <c r="AF31" i="188" l="1"/>
  <c r="AA30" i="188"/>
  <c r="AD33" i="188"/>
  <c r="AF30" i="188" l="1"/>
  <c r="J12" i="174"/>
  <c r="J11" i="174" s="1"/>
  <c r="D13" i="171" s="1"/>
  <c r="F13" i="171" s="1"/>
  <c r="E28" i="167"/>
  <c r="E27" i="167"/>
  <c r="D13" i="167"/>
  <c r="G27" i="168"/>
  <c r="C19" i="168"/>
  <c r="E17" i="170"/>
  <c r="C33" i="170"/>
  <c r="C36" i="170"/>
  <c r="C39" i="170"/>
  <c r="C13" i="170"/>
  <c r="C16" i="170" l="1"/>
  <c r="C12" i="170" s="1"/>
  <c r="D39" i="170"/>
  <c r="E41" i="170"/>
  <c r="D12" i="170"/>
  <c r="E12" i="170" s="1"/>
  <c r="C27" i="170"/>
  <c r="C26" i="170" s="1"/>
  <c r="C30" i="170"/>
  <c r="E16" i="170" l="1"/>
  <c r="E39" i="170"/>
  <c r="D26" i="167"/>
  <c r="C12" i="171"/>
  <c r="F26" i="167" l="1"/>
  <c r="E26" i="167"/>
  <c r="E11" i="183"/>
  <c r="K11" i="183"/>
  <c r="L11" i="183"/>
  <c r="O11" i="183"/>
  <c r="R11" i="183"/>
  <c r="S11" i="183"/>
  <c r="U11" i="183"/>
  <c r="V11" i="183"/>
  <c r="Y11" i="183"/>
  <c r="Z11" i="183"/>
  <c r="AB11" i="183"/>
  <c r="AC11" i="183"/>
  <c r="AH46" i="188" l="1"/>
  <c r="AH45" i="188"/>
  <c r="AH44" i="188"/>
  <c r="AH43" i="188"/>
  <c r="AE33" i="188"/>
  <c r="AE32" i="188" s="1"/>
  <c r="AD32" i="188"/>
  <c r="AC33" i="188"/>
  <c r="AC32" i="188" s="1"/>
  <c r="AB33" i="188"/>
  <c r="AB32" i="188" s="1"/>
  <c r="Z33" i="188"/>
  <c r="Z32" i="188" s="1"/>
  <c r="Y33" i="188"/>
  <c r="Y32" i="188" s="1"/>
  <c r="X33" i="188"/>
  <c r="X32" i="188" s="1"/>
  <c r="W33" i="188"/>
  <c r="W32" i="188" s="1"/>
  <c r="U33" i="188"/>
  <c r="U32" i="188" s="1"/>
  <c r="T33" i="188"/>
  <c r="T32" i="188" s="1"/>
  <c r="S33" i="188"/>
  <c r="S32" i="188" s="1"/>
  <c r="R33" i="188"/>
  <c r="R32" i="188" s="1"/>
  <c r="P33" i="188"/>
  <c r="P32" i="188" s="1"/>
  <c r="O33" i="188"/>
  <c r="O32" i="188" s="1"/>
  <c r="N33" i="188"/>
  <c r="N32" i="188" s="1"/>
  <c r="M33" i="188"/>
  <c r="M32" i="188" s="1"/>
  <c r="K33" i="188"/>
  <c r="K32" i="188" s="1"/>
  <c r="J33" i="188"/>
  <c r="J32" i="188" s="1"/>
  <c r="I33" i="188"/>
  <c r="I32" i="188" s="1"/>
  <c r="H33" i="188"/>
  <c r="H32" i="188" s="1"/>
  <c r="AA19" i="188"/>
  <c r="V19" i="188"/>
  <c r="Q19" i="188"/>
  <c r="L19" i="188"/>
  <c r="AA18" i="188"/>
  <c r="V18" i="188"/>
  <c r="Q18" i="188"/>
  <c r="L18" i="188"/>
  <c r="AA17" i="188"/>
  <c r="V17" i="188"/>
  <c r="Q17" i="188"/>
  <c r="L17" i="188"/>
  <c r="J16" i="188"/>
  <c r="J15" i="188" s="1"/>
  <c r="J14" i="188" s="1"/>
  <c r="AE16" i="188"/>
  <c r="AE15" i="188" s="1"/>
  <c r="AE14" i="188" s="1"/>
  <c r="AD16" i="188"/>
  <c r="AC16" i="188"/>
  <c r="AB16" i="188"/>
  <c r="AB15" i="188" s="1"/>
  <c r="AB14" i="188" s="1"/>
  <c r="Z16" i="188"/>
  <c r="Z15" i="188" s="1"/>
  <c r="Z14" i="188" s="1"/>
  <c r="Y16" i="188"/>
  <c r="Y15" i="188" s="1"/>
  <c r="Y14" i="188" s="1"/>
  <c r="X16" i="188"/>
  <c r="X15" i="188" s="1"/>
  <c r="X14" i="188" s="1"/>
  <c r="W16" i="188"/>
  <c r="W15" i="188" s="1"/>
  <c r="W14" i="188" s="1"/>
  <c r="U16" i="188"/>
  <c r="U15" i="188" s="1"/>
  <c r="U14" i="188" s="1"/>
  <c r="U13" i="188" s="1"/>
  <c r="U11" i="188" s="1"/>
  <c r="U10" i="188" s="1"/>
  <c r="S16" i="188"/>
  <c r="S15" i="188" s="1"/>
  <c r="S14" i="188" s="1"/>
  <c r="S13" i="188" s="1"/>
  <c r="S11" i="188" s="1"/>
  <c r="S10" i="188" s="1"/>
  <c r="R16" i="188"/>
  <c r="R15" i="188" s="1"/>
  <c r="R14" i="188" s="1"/>
  <c r="R13" i="188" s="1"/>
  <c r="R11" i="188" s="1"/>
  <c r="R10" i="188" s="1"/>
  <c r="P16" i="188"/>
  <c r="P15" i="188" s="1"/>
  <c r="P14" i="188" s="1"/>
  <c r="N16" i="188"/>
  <c r="N15" i="188" s="1"/>
  <c r="N14" i="188" s="1"/>
  <c r="M16" i="188"/>
  <c r="M15" i="188" s="1"/>
  <c r="M14" i="188" s="1"/>
  <c r="K16" i="188"/>
  <c r="K15" i="188" s="1"/>
  <c r="K14" i="188" s="1"/>
  <c r="I16" i="188"/>
  <c r="I15" i="188" s="1"/>
  <c r="I14" i="188" s="1"/>
  <c r="H16" i="188"/>
  <c r="H15" i="188" s="1"/>
  <c r="H14" i="188" s="1"/>
  <c r="X13" i="188" l="1"/>
  <c r="X11" i="188" s="1"/>
  <c r="X10" i="188" s="1"/>
  <c r="H13" i="188"/>
  <c r="H11" i="188" s="1"/>
  <c r="H10" i="188" s="1"/>
  <c r="AB13" i="188"/>
  <c r="AB11" i="188" s="1"/>
  <c r="AB10" i="188" s="1"/>
  <c r="K13" i="188"/>
  <c r="K11" i="188" s="1"/>
  <c r="K10" i="188" s="1"/>
  <c r="M13" i="188"/>
  <c r="M11" i="188" s="1"/>
  <c r="M10" i="188" s="1"/>
  <c r="Z13" i="188"/>
  <c r="Z11" i="188" s="1"/>
  <c r="Z10" i="188" s="1"/>
  <c r="AI32" i="188"/>
  <c r="AE13" i="188"/>
  <c r="AE11" i="188" s="1"/>
  <c r="AE10" i="188" s="1"/>
  <c r="W13" i="188"/>
  <c r="W11" i="188" s="1"/>
  <c r="W10" i="188" s="1"/>
  <c r="Y13" i="188"/>
  <c r="Y11" i="188" s="1"/>
  <c r="Y10" i="188" s="1"/>
  <c r="AH32" i="188"/>
  <c r="I13" i="188"/>
  <c r="I11" i="188" s="1"/>
  <c r="I10" i="188" s="1"/>
  <c r="N13" i="188"/>
  <c r="N11" i="188" s="1"/>
  <c r="N10" i="188" s="1"/>
  <c r="P13" i="188"/>
  <c r="P11" i="188" s="1"/>
  <c r="P10" i="188" s="1"/>
  <c r="J13" i="188"/>
  <c r="J11" i="188" s="1"/>
  <c r="J10" i="188" s="1"/>
  <c r="AH16" i="188"/>
  <c r="AC15" i="188"/>
  <c r="AF17" i="188"/>
  <c r="AF18" i="188"/>
  <c r="AF19" i="188"/>
  <c r="AD15" i="188"/>
  <c r="AI16" i="188"/>
  <c r="AF36" i="188"/>
  <c r="AF35" i="188"/>
  <c r="AF34" i="188"/>
  <c r="AF45" i="188"/>
  <c r="Q16" i="188"/>
  <c r="Q15" i="188" s="1"/>
  <c r="Q14" i="188" s="1"/>
  <c r="AI33" i="188"/>
  <c r="V16" i="188"/>
  <c r="V15" i="188" s="1"/>
  <c r="V14" i="188" s="1"/>
  <c r="AF44" i="188"/>
  <c r="O16" i="188"/>
  <c r="O15" i="188" s="1"/>
  <c r="O14" i="188" s="1"/>
  <c r="O13" i="188" s="1"/>
  <c r="O11" i="188" s="1"/>
  <c r="O10" i="188" s="1"/>
  <c r="T16" i="188"/>
  <c r="T15" i="188" s="1"/>
  <c r="T14" i="188" s="1"/>
  <c r="T13" i="188" s="1"/>
  <c r="T11" i="188" s="1"/>
  <c r="T10" i="188" s="1"/>
  <c r="L16" i="188"/>
  <c r="L15" i="188" s="1"/>
  <c r="L14" i="188" s="1"/>
  <c r="L13" i="188" s="1"/>
  <c r="L11" i="188" s="1"/>
  <c r="L10" i="188" s="1"/>
  <c r="G33" i="188"/>
  <c r="G32" i="188" s="1"/>
  <c r="G13" i="188" s="1"/>
  <c r="G11" i="188" s="1"/>
  <c r="G10" i="188" s="1"/>
  <c r="AA33" i="188"/>
  <c r="Q33" i="188"/>
  <c r="Q32" i="188" s="1"/>
  <c r="V33" i="188"/>
  <c r="V32" i="188" s="1"/>
  <c r="AA16" i="188"/>
  <c r="L33" i="188"/>
  <c r="L32" i="188" s="1"/>
  <c r="AF46" i="188"/>
  <c r="V13" i="188" l="1"/>
  <c r="V11" i="188" s="1"/>
  <c r="V10" i="188" s="1"/>
  <c r="Q13" i="188"/>
  <c r="Q11" i="188" s="1"/>
  <c r="Q10" i="188" s="1"/>
  <c r="O12" i="174"/>
  <c r="O11" i="174" s="1"/>
  <c r="N12" i="174"/>
  <c r="AC14" i="188"/>
  <c r="AH15" i="188"/>
  <c r="AF16" i="188"/>
  <c r="AA15" i="188"/>
  <c r="AD14" i="188"/>
  <c r="AI15" i="188"/>
  <c r="AH41" i="188"/>
  <c r="AH42" i="188"/>
  <c r="AF33" i="188"/>
  <c r="AA32" i="188"/>
  <c r="AF32" i="188" s="1"/>
  <c r="AF43" i="188"/>
  <c r="AC13" i="188" l="1"/>
  <c r="AH14" i="188"/>
  <c r="N11" i="174"/>
  <c r="D14" i="171" s="1"/>
  <c r="D12" i="174"/>
  <c r="AD13" i="188"/>
  <c r="AI14" i="188"/>
  <c r="AA14" i="188"/>
  <c r="AF15" i="188"/>
  <c r="AH39" i="188"/>
  <c r="F14" i="171" l="1"/>
  <c r="D12" i="171"/>
  <c r="F12" i="171" s="1"/>
  <c r="T12" i="174"/>
  <c r="D11" i="174"/>
  <c r="T11" i="174" s="1"/>
  <c r="AC11" i="188"/>
  <c r="AH13" i="188"/>
  <c r="AD11" i="188"/>
  <c r="AI13" i="188"/>
  <c r="AA13" i="188"/>
  <c r="AF14" i="188"/>
  <c r="AH38" i="188"/>
  <c r="AH37" i="188"/>
  <c r="AF42" i="188"/>
  <c r="AC10" i="188" l="1"/>
  <c r="AH10" i="188" s="1"/>
  <c r="AH11" i="188"/>
  <c r="AA11" i="188"/>
  <c r="AF13" i="188"/>
  <c r="AD10" i="188"/>
  <c r="AI10" i="188" s="1"/>
  <c r="AI11" i="188"/>
  <c r="AF41" i="188"/>
  <c r="AF39" i="188"/>
  <c r="AA10" i="188" l="1"/>
  <c r="AF10" i="188" s="1"/>
  <c r="AF11" i="188"/>
  <c r="AF38" i="188"/>
  <c r="AF37" i="188"/>
  <c r="C10" i="176" l="1"/>
  <c r="I10" i="176" s="1"/>
  <c r="C11" i="176" l="1"/>
  <c r="I11" i="176" s="1"/>
  <c r="C28" i="176"/>
  <c r="I28" i="176" s="1"/>
  <c r="C29" i="176"/>
  <c r="K29" i="176" s="1"/>
  <c r="C30" i="176"/>
  <c r="K30" i="176" s="1"/>
  <c r="C31" i="176"/>
  <c r="K31" i="176" s="1"/>
  <c r="I31" i="176" l="1"/>
  <c r="I30" i="176"/>
  <c r="I29" i="176"/>
  <c r="D19" i="175"/>
  <c r="D12" i="175"/>
  <c r="D29" i="175" l="1"/>
  <c r="T29" i="175" s="1"/>
  <c r="T11" i="175"/>
  <c r="C10" i="175"/>
  <c r="C4" i="175" s="1"/>
  <c r="D30" i="175"/>
  <c r="T30" i="175" s="1"/>
  <c r="D31" i="175"/>
  <c r="T31" i="175" s="1"/>
  <c r="D32" i="175"/>
  <c r="T32" i="175" s="1"/>
  <c r="A3" i="193" l="1"/>
  <c r="A3" i="183" s="1"/>
  <c r="Y12" i="193" l="1"/>
  <c r="Z11" i="193"/>
  <c r="Y11" i="193"/>
  <c r="Z12" i="193" l="1"/>
  <c r="AB11" i="193"/>
  <c r="AB12" i="193"/>
  <c r="AA11" i="193"/>
  <c r="AA12" i="193"/>
  <c r="X12" i="193" l="1"/>
  <c r="X11" i="193"/>
  <c r="A3" i="171" l="1"/>
  <c r="E29" i="167" l="1"/>
  <c r="A26" i="167"/>
  <c r="A22" i="167"/>
  <c r="A15" i="167"/>
  <c r="E12" i="167"/>
  <c r="C10" i="167"/>
  <c r="D8" i="167"/>
  <c r="C32" i="168"/>
  <c r="E19" i="168"/>
  <c r="G19" i="168" s="1"/>
  <c r="E15" i="168"/>
  <c r="E10" i="168" s="1"/>
  <c r="C15" i="168"/>
  <c r="D7" i="168"/>
  <c r="E7" i="168" s="1"/>
  <c r="F7" i="168" s="1"/>
  <c r="E34" i="171"/>
  <c r="E33" i="171"/>
  <c r="E32" i="171"/>
  <c r="E23" i="171"/>
  <c r="E13" i="171"/>
  <c r="C11" i="171"/>
  <c r="D8" i="171"/>
  <c r="E9" i="168" l="1"/>
  <c r="E8" i="168" s="1"/>
  <c r="H27" i="168"/>
  <c r="G32" i="168"/>
  <c r="G15" i="168"/>
  <c r="E18" i="167"/>
  <c r="E17" i="167"/>
  <c r="C13" i="167"/>
  <c r="E15" i="167"/>
  <c r="C20" i="167"/>
  <c r="E14" i="167"/>
  <c r="F15" i="168"/>
  <c r="C10" i="168"/>
  <c r="E20" i="171"/>
  <c r="D11" i="171"/>
  <c r="F11" i="171" s="1"/>
  <c r="E14" i="171"/>
  <c r="C24" i="167"/>
  <c r="C10" i="171"/>
  <c r="C9" i="171" s="1"/>
  <c r="E22" i="167"/>
  <c r="E23" i="167"/>
  <c r="H32" i="168"/>
  <c r="E15" i="171"/>
  <c r="C9" i="167" l="1"/>
  <c r="F13" i="167"/>
  <c r="H15" i="168"/>
  <c r="H19" i="168"/>
  <c r="G24" i="168"/>
  <c r="C9" i="168"/>
  <c r="G10" i="168"/>
  <c r="E13" i="167"/>
  <c r="C19" i="167"/>
  <c r="E12" i="171"/>
  <c r="E11" i="171" s="1"/>
  <c r="G9" i="168" l="1"/>
  <c r="C8" i="168"/>
  <c r="G8" i="168" s="1"/>
  <c r="H24" i="168" l="1"/>
  <c r="F10" i="168"/>
  <c r="F9" i="168" s="1"/>
  <c r="F8" i="168" s="1"/>
  <c r="H10" i="168" l="1"/>
  <c r="H9" i="168"/>
  <c r="H8" i="168" l="1"/>
  <c r="D11" i="167"/>
  <c r="F11" i="167" l="1"/>
  <c r="D10" i="167"/>
  <c r="F10" i="167" s="1"/>
  <c r="E11" i="167"/>
  <c r="D28" i="170"/>
  <c r="E28" i="170" s="1"/>
  <c r="D9" i="167" l="1"/>
  <c r="E10" i="167"/>
  <c r="E9" i="167" s="1"/>
  <c r="F9" i="167" l="1"/>
  <c r="C17" i="176" l="1"/>
  <c r="I17" i="176" s="1"/>
  <c r="H9" i="176" l="1"/>
  <c r="K10" i="176"/>
  <c r="E9" i="176"/>
  <c r="K28" i="176"/>
  <c r="C22" i="176"/>
  <c r="C21" i="176"/>
  <c r="I21" i="176" s="1"/>
  <c r="C20" i="176"/>
  <c r="I20" i="176" s="1"/>
  <c r="C19" i="176"/>
  <c r="C16" i="176"/>
  <c r="D23" i="175"/>
  <c r="T23" i="175" s="1"/>
  <c r="D22" i="175"/>
  <c r="T22" i="175" s="1"/>
  <c r="D21" i="175"/>
  <c r="T21" i="175" s="1"/>
  <c r="D20" i="175"/>
  <c r="T20" i="175" s="1"/>
  <c r="Q10" i="175"/>
  <c r="D29" i="171" s="1"/>
  <c r="C13" i="176"/>
  <c r="I13" i="176" s="1"/>
  <c r="AA12" i="183"/>
  <c r="AA15" i="183"/>
  <c r="X15" i="183"/>
  <c r="X12" i="183"/>
  <c r="C15" i="183"/>
  <c r="C12" i="183"/>
  <c r="C12" i="176"/>
  <c r="I12" i="176" s="1"/>
  <c r="C14" i="176"/>
  <c r="C15" i="176"/>
  <c r="C18" i="176"/>
  <c r="I18" i="176" s="1"/>
  <c r="C23" i="176"/>
  <c r="I23" i="176" s="1"/>
  <c r="C24" i="176"/>
  <c r="I24" i="176" s="1"/>
  <c r="C25" i="176"/>
  <c r="C26" i="176"/>
  <c r="C27" i="176"/>
  <c r="D9" i="180"/>
  <c r="C9" i="180"/>
  <c r="C8" i="180" s="1"/>
  <c r="A4" i="180"/>
  <c r="A3" i="178"/>
  <c r="D8" i="178"/>
  <c r="E8" i="178" s="1"/>
  <c r="F8" i="178" s="1"/>
  <c r="J8" i="178"/>
  <c r="K8" i="178" s="1"/>
  <c r="D10" i="183"/>
  <c r="E10" i="183" s="1"/>
  <c r="F10" i="183" s="1"/>
  <c r="G10" i="183" s="1"/>
  <c r="H10" i="183" s="1"/>
  <c r="I10" i="183" s="1"/>
  <c r="J10" i="183" s="1"/>
  <c r="K10" i="183" s="1"/>
  <c r="L10" i="183" s="1"/>
  <c r="M10" i="183" s="1"/>
  <c r="N10" i="183" s="1"/>
  <c r="O10" i="183" s="1"/>
  <c r="P10" i="183" s="1"/>
  <c r="Q10" i="183" s="1"/>
  <c r="R10" i="183" s="1"/>
  <c r="S10" i="183" s="1"/>
  <c r="T10" i="183" s="1"/>
  <c r="U10" i="183" s="1"/>
  <c r="V10" i="183" s="1"/>
  <c r="W10" i="183" s="1"/>
  <c r="X10" i="183" s="1"/>
  <c r="Y10" i="183" s="1"/>
  <c r="Z10" i="183" s="1"/>
  <c r="AA10" i="183" s="1"/>
  <c r="AB10" i="183" s="1"/>
  <c r="AC10" i="183" s="1"/>
  <c r="J12" i="183"/>
  <c r="M12" i="183"/>
  <c r="Q12" i="183"/>
  <c r="T12" i="183"/>
  <c r="J15" i="183"/>
  <c r="M15" i="183"/>
  <c r="Q15" i="183"/>
  <c r="T15" i="183"/>
  <c r="A3" i="188"/>
  <c r="A4" i="176"/>
  <c r="D9" i="176"/>
  <c r="A3" i="175"/>
  <c r="F10" i="175"/>
  <c r="G10" i="175"/>
  <c r="D21" i="171" s="1"/>
  <c r="H10" i="175"/>
  <c r="D22" i="171" s="1"/>
  <c r="I10" i="175"/>
  <c r="J10" i="175"/>
  <c r="D24" i="171" s="1"/>
  <c r="K10" i="175"/>
  <c r="D25" i="171" s="1"/>
  <c r="L10" i="175"/>
  <c r="D26" i="171" s="1"/>
  <c r="M10" i="175"/>
  <c r="D27" i="171" s="1"/>
  <c r="O10" i="175"/>
  <c r="R10" i="175"/>
  <c r="D30" i="171" s="1"/>
  <c r="S10" i="175"/>
  <c r="D31" i="171" s="1"/>
  <c r="T12" i="175"/>
  <c r="D13" i="175"/>
  <c r="D16" i="175"/>
  <c r="T16" i="175" s="1"/>
  <c r="D18" i="175"/>
  <c r="T18" i="175" s="1"/>
  <c r="T19" i="175"/>
  <c r="D24" i="175"/>
  <c r="T24" i="175" s="1"/>
  <c r="D25" i="175"/>
  <c r="T25" i="175" s="1"/>
  <c r="D26" i="175"/>
  <c r="T26" i="175" s="1"/>
  <c r="D27" i="175"/>
  <c r="T27" i="175" s="1"/>
  <c r="D28" i="175"/>
  <c r="T28" i="175" s="1"/>
  <c r="A4" i="174"/>
  <c r="A3" i="170"/>
  <c r="D8" i="170"/>
  <c r="C11" i="170"/>
  <c r="P10" i="175"/>
  <c r="J9" i="176"/>
  <c r="K17" i="176"/>
  <c r="G9" i="176"/>
  <c r="F9" i="176"/>
  <c r="C11" i="183" l="1"/>
  <c r="F26" i="171"/>
  <c r="E26" i="171"/>
  <c r="F25" i="171"/>
  <c r="E25" i="171"/>
  <c r="F22" i="171"/>
  <c r="E22" i="171"/>
  <c r="F29" i="171"/>
  <c r="E29" i="171"/>
  <c r="D8" i="180"/>
  <c r="E9" i="180"/>
  <c r="F24" i="171"/>
  <c r="E24" i="171"/>
  <c r="F31" i="171"/>
  <c r="E31" i="171"/>
  <c r="F30" i="171"/>
  <c r="E30" i="171"/>
  <c r="F27" i="171"/>
  <c r="E27" i="171"/>
  <c r="F21" i="171"/>
  <c r="E21" i="171"/>
  <c r="E8" i="180"/>
  <c r="E13" i="180"/>
  <c r="T13" i="175"/>
  <c r="H12" i="183"/>
  <c r="AF12" i="183" s="1"/>
  <c r="AA11" i="183"/>
  <c r="D11" i="170"/>
  <c r="Q11" i="183"/>
  <c r="M11" i="183"/>
  <c r="D32" i="170" s="1"/>
  <c r="X11" i="183"/>
  <c r="J11" i="183"/>
  <c r="T11" i="183"/>
  <c r="D35" i="170" s="1"/>
  <c r="I27" i="176"/>
  <c r="K27" i="176"/>
  <c r="K24" i="176"/>
  <c r="K20" i="176"/>
  <c r="K25" i="176"/>
  <c r="I25" i="176"/>
  <c r="K15" i="176"/>
  <c r="I15" i="176"/>
  <c r="K16" i="176"/>
  <c r="I16" i="176"/>
  <c r="K22" i="176"/>
  <c r="I22" i="176"/>
  <c r="K26" i="176"/>
  <c r="I26" i="176"/>
  <c r="K21" i="176"/>
  <c r="K14" i="176"/>
  <c r="I14" i="176"/>
  <c r="K19" i="176"/>
  <c r="I19" i="176"/>
  <c r="C9" i="176"/>
  <c r="K18" i="176"/>
  <c r="K11" i="176"/>
  <c r="K23" i="176"/>
  <c r="K13" i="176"/>
  <c r="K12" i="176"/>
  <c r="T14" i="175"/>
  <c r="N10" i="175"/>
  <c r="D28" i="171" s="1"/>
  <c r="D17" i="175"/>
  <c r="T17" i="175" s="1"/>
  <c r="C10" i="170"/>
  <c r="P12" i="183"/>
  <c r="P15" i="183"/>
  <c r="G15" i="183"/>
  <c r="AE15" i="183" s="1"/>
  <c r="I12" i="183"/>
  <c r="H15" i="183"/>
  <c r="AF15" i="183" s="1"/>
  <c r="W15" i="183"/>
  <c r="I15" i="183"/>
  <c r="W12" i="183"/>
  <c r="G12" i="183"/>
  <c r="AE12" i="183" s="1"/>
  <c r="F28" i="171" l="1"/>
  <c r="E28" i="171"/>
  <c r="E32" i="170"/>
  <c r="D30" i="170"/>
  <c r="E30" i="170" s="1"/>
  <c r="E35" i="170"/>
  <c r="D33" i="170"/>
  <c r="E33" i="170" s="1"/>
  <c r="E11" i="170"/>
  <c r="D21" i="167"/>
  <c r="E10" i="175"/>
  <c r="D15" i="175"/>
  <c r="T15" i="175" s="1"/>
  <c r="D10" i="170"/>
  <c r="E10" i="170" s="1"/>
  <c r="C9" i="170"/>
  <c r="I11" i="183"/>
  <c r="P11" i="183"/>
  <c r="W11" i="183"/>
  <c r="D38" i="170" s="1"/>
  <c r="D29" i="170" s="1"/>
  <c r="H11" i="183"/>
  <c r="AF11" i="183" s="1"/>
  <c r="G11" i="183"/>
  <c r="AE11" i="183" s="1"/>
  <c r="I9" i="176"/>
  <c r="K9" i="176"/>
  <c r="F15" i="183"/>
  <c r="AD15" i="183" s="1"/>
  <c r="F12" i="183"/>
  <c r="AD12" i="183" s="1"/>
  <c r="D13" i="170"/>
  <c r="E13" i="170" s="1"/>
  <c r="E29" i="170" l="1"/>
  <c r="D27" i="170"/>
  <c r="D23" i="170"/>
  <c r="E23" i="170" s="1"/>
  <c r="D19" i="171"/>
  <c r="E38" i="170"/>
  <c r="D36" i="170"/>
  <c r="E36" i="170" s="1"/>
  <c r="F21" i="167"/>
  <c r="E21" i="167"/>
  <c r="D20" i="167"/>
  <c r="F20" i="167" s="1"/>
  <c r="D10" i="175"/>
  <c r="T10" i="175" s="1"/>
  <c r="F11" i="183"/>
  <c r="AD11" i="183" s="1"/>
  <c r="D18" i="171" l="1"/>
  <c r="F19" i="171"/>
  <c r="E19" i="171"/>
  <c r="D26" i="170"/>
  <c r="D25" i="167"/>
  <c r="E27" i="170"/>
  <c r="E20" i="167"/>
  <c r="F25" i="167" l="1"/>
  <c r="D24" i="167"/>
  <c r="E25" i="167"/>
  <c r="E26" i="170"/>
  <c r="D9" i="170"/>
  <c r="E9" i="170" s="1"/>
  <c r="F18" i="171"/>
  <c r="E18" i="171"/>
  <c r="D10" i="171"/>
  <c r="D9" i="171" l="1"/>
  <c r="F9" i="171" s="1"/>
  <c r="F10" i="171"/>
  <c r="E10" i="171"/>
  <c r="E9" i="171" s="1"/>
  <c r="F24" i="167"/>
  <c r="E24" i="167"/>
  <c r="E19" i="167" s="1"/>
  <c r="D19" i="167"/>
  <c r="F19" i="1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P10" authorId="0" shapeId="0" xr:uid="{00000000-0006-0000-0B00-000001000000}">
      <text>
        <r>
          <rPr>
            <b/>
            <sz val="9"/>
            <color indexed="81"/>
            <rFont val="Tahoma"/>
            <family val="2"/>
          </rPr>
          <t>truy thu 2024 trở về trước (QĐ số 2437/QĐ-UBND ngày 17/10/2025 của UBND tỉnh)</t>
        </r>
      </text>
    </comment>
  </commentList>
</comments>
</file>

<file path=xl/sharedStrings.xml><?xml version="1.0" encoding="utf-8"?>
<sst xmlns="http://schemas.openxmlformats.org/spreadsheetml/2006/main" count="724" uniqueCount="339">
  <si>
    <t>Nội dung</t>
  </si>
  <si>
    <t>Dự toán</t>
  </si>
  <si>
    <t>A</t>
  </si>
  <si>
    <t>B</t>
  </si>
  <si>
    <t>Thu nội địa</t>
  </si>
  <si>
    <t>Lệ phí trước bạ</t>
  </si>
  <si>
    <t>Thuế sử dụng đất phi nông nghiệp</t>
  </si>
  <si>
    <t>Thuế thu nhập cá nhân</t>
  </si>
  <si>
    <t>-</t>
  </si>
  <si>
    <t>Thu khác ngân sách</t>
  </si>
  <si>
    <t>I</t>
  </si>
  <si>
    <t>II</t>
  </si>
  <si>
    <t>III</t>
  </si>
  <si>
    <t>IV</t>
  </si>
  <si>
    <t>C</t>
  </si>
  <si>
    <t>Chi đầu tư phát triển</t>
  </si>
  <si>
    <t>Vốn ngoài nước</t>
  </si>
  <si>
    <t>Chi thường xuyên</t>
  </si>
  <si>
    <t>Dự phòng ngân sách</t>
  </si>
  <si>
    <t>TỔNG SỐ</t>
  </si>
  <si>
    <t>Tên đơn vị</t>
  </si>
  <si>
    <t>Trong đó</t>
  </si>
  <si>
    <t>Trong đó:</t>
  </si>
  <si>
    <t xml:space="preserve">Chi đầu tư phát triển </t>
  </si>
  <si>
    <t>Thu kết dư</t>
  </si>
  <si>
    <t>(Dùng cho ngân sách các cấp chính quyền địa phương)</t>
  </si>
  <si>
    <t>Thu bổ sung từ ngân sách cấp trên</t>
  </si>
  <si>
    <t>Bao gồm</t>
  </si>
  <si>
    <t>Chia ra</t>
  </si>
  <si>
    <t>3=2/1</t>
  </si>
  <si>
    <t>Thu NSĐP được hưởng theo phân cấp</t>
  </si>
  <si>
    <t>Thu NSĐP hưởng 100%</t>
  </si>
  <si>
    <t>Tổng chi cân đối NSĐP</t>
  </si>
  <si>
    <t>Quyết toán</t>
  </si>
  <si>
    <t>STT</t>
  </si>
  <si>
    <t>So sánh</t>
  </si>
  <si>
    <t>5=3/1</t>
  </si>
  <si>
    <t>6=4/2</t>
  </si>
  <si>
    <t xml:space="preserve"> Chi giáo dục - đào tạo và dạy nghề</t>
  </si>
  <si>
    <t>Chi chuyển nguồn sang năm sau</t>
  </si>
  <si>
    <t>Chi đầu tư cho các dự án</t>
  </si>
  <si>
    <t>Vốn trong nước</t>
  </si>
  <si>
    <t>Thu bổ sung cân đối ngân sách</t>
  </si>
  <si>
    <t xml:space="preserve">TỔNG CHI NGÂN SÁCH ĐỊA PHƯƠNG </t>
  </si>
  <si>
    <t>Tổng số</t>
  </si>
  <si>
    <t>Thu bổ sung có mục tiêu</t>
  </si>
  <si>
    <t>Đơn vị: Triệu đồng</t>
  </si>
  <si>
    <t>Tuyệt đối</t>
  </si>
  <si>
    <t>3=2-1</t>
  </si>
  <si>
    <t>4=2/1</t>
  </si>
  <si>
    <t>So sánh (%)</t>
  </si>
  <si>
    <t xml:space="preserve">CHI CHUYỂN NGUỒN SANG NĂM SAU </t>
  </si>
  <si>
    <t>TỔNG CHI NSĐP</t>
  </si>
  <si>
    <t>TỔNG NGUỒN THU NSĐP</t>
  </si>
  <si>
    <t>Chi các chương trình mục tiêu</t>
  </si>
  <si>
    <t>Chi các chương trình mục tiêu quốc gia</t>
  </si>
  <si>
    <t>CHI CÂN ĐỐI NSĐP</t>
  </si>
  <si>
    <t>CHI CÁC CHƯƠNG TRÌNH MỤC TIÊU</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</si>
  <si>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</si>
  <si>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</si>
  <si>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</si>
  <si>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</si>
  <si>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</si>
  <si>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</si>
  <si>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</si>
  <si>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</si>
  <si>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</si>
  <si>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</si>
  <si>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Đầu tư phát triển</t>
  </si>
  <si>
    <t>Biểu mẫu số 48</t>
  </si>
  <si>
    <t>Biểu mẫu số 50</t>
  </si>
  <si>
    <t>Biểu mẫu số 52</t>
  </si>
  <si>
    <t>Kinh phí sự nghiệp</t>
  </si>
  <si>
    <t>Biểu mẫu số 51</t>
  </si>
  <si>
    <t>Biểu mẫu số 61</t>
  </si>
  <si>
    <t>Chi giáo dục - đào tạo và dạy nghề</t>
  </si>
  <si>
    <t>Thu NSĐP hưởng từ các khoản thu phân chia</t>
  </si>
  <si>
    <t>Trong đó: Chia theo lĩnh vực</t>
  </si>
  <si>
    <t>Trong đó: Chia theo nguồn vốn</t>
  </si>
  <si>
    <t xml:space="preserve">Nội dung </t>
  </si>
  <si>
    <t>Ngân sách địa phương</t>
  </si>
  <si>
    <t>KẾT DƯ NSĐP</t>
  </si>
  <si>
    <t>Thu chuyển nguồn năm trước chuyển sang</t>
  </si>
  <si>
    <t>- Thuế giá trị gia tăng</t>
  </si>
  <si>
    <t>- Thuế thu nhập doanh nghiệp</t>
  </si>
  <si>
    <t>- Thuế tài nguyên</t>
  </si>
  <si>
    <t>Tương đối (%)</t>
  </si>
  <si>
    <t xml:space="preserve">Tên đơn vị </t>
  </si>
  <si>
    <t xml:space="preserve">B </t>
  </si>
  <si>
    <t>Văn phòng HĐND-UBND</t>
  </si>
  <si>
    <t>Đơn vị: đồng</t>
  </si>
  <si>
    <t>Biểu mẫu số 55</t>
  </si>
  <si>
    <t>Chi giao thông</t>
  </si>
  <si>
    <t>Chi nông nghiệp, lâm nghiệp, thủy lợi, thủy sản</t>
  </si>
  <si>
    <t>Biểu mẫu số 56</t>
  </si>
  <si>
    <t>Biểu mẫu số 57</t>
  </si>
  <si>
    <t>Dự toán được cấp</t>
  </si>
  <si>
    <t>Kinh phí thực hiện trong năm</t>
  </si>
  <si>
    <t>Nguồn còn lại</t>
  </si>
  <si>
    <t>Dự toán đầu năm</t>
  </si>
  <si>
    <t>Hủy bỏ</t>
  </si>
  <si>
    <t>Biểu mẫu số 63</t>
  </si>
  <si>
    <t>Tên Quỹ</t>
  </si>
  <si>
    <t>Tổng nguồn vốn phát sinh trong năm</t>
  </si>
  <si>
    <t>Tổng sử dụng nguồn vốn trong năm</t>
  </si>
  <si>
    <t>Chênh lệch nguồn trong năm</t>
  </si>
  <si>
    <t>5=2-4</t>
  </si>
  <si>
    <t>9=6-8</t>
  </si>
  <si>
    <t>10=1+6-8</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</si>
  <si>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</si>
  <si>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</si>
  <si>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</si>
  <si>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</si>
  <si>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</si>
  <si>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</si>
  <si>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</si>
  <si>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</si>
  <si>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</si>
  <si>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</si>
  <si>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</si>
  <si>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</si>
  <si>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</si>
  <si>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 xml:space="preserve">Nội dung   </t>
  </si>
  <si>
    <t>Thu từ khu vực kinh tế ngoài quốc doanh</t>
  </si>
  <si>
    <t>Phí, lệ phí</t>
  </si>
  <si>
    <t>Tiền sử dụng đất</t>
  </si>
  <si>
    <t>Thu tiền thuê đất, mặt nước</t>
  </si>
  <si>
    <t>Thu từ quỹ đất công ích và thu hoa lợi công sản khác</t>
  </si>
  <si>
    <t>2.1</t>
  </si>
  <si>
    <t>2.2</t>
  </si>
  <si>
    <t>D</t>
  </si>
  <si>
    <t>CHI NỘP NGÂN SÁCH CẤP TRÊN</t>
  </si>
  <si>
    <t>Chi nộp trả cấp trên</t>
  </si>
  <si>
    <t>NỘP TRẢ CẤP TRÊN</t>
  </si>
  <si>
    <t>Chương trình mục tiêu quốc gia giảm nghèo bền vững</t>
  </si>
  <si>
    <t>Chương trình mục tiêu quốc gia nông thôn mới</t>
  </si>
  <si>
    <t>1</t>
  </si>
  <si>
    <t>2</t>
  </si>
  <si>
    <t>Thu cấp dưới nộp lên</t>
  </si>
  <si>
    <t>Quỹ Bảo trợ trẻ em</t>
  </si>
  <si>
    <t>Quỹ Đền ơn đáp nghĩa</t>
  </si>
  <si>
    <t>Quỹ khuyến học</t>
  </si>
  <si>
    <t>Quỹ phòng chống thiên tai</t>
  </si>
  <si>
    <t>Vốn đầu tư</t>
  </si>
  <si>
    <t>Vốn sự nghiệp</t>
  </si>
  <si>
    <t>Kinh phí thực hiện đảm bảo trật tự ATGT</t>
  </si>
  <si>
    <t>CTMT phát triển lâm nghiệp bền vững</t>
  </si>
  <si>
    <t>Chi đảm bảo xã hội</t>
  </si>
  <si>
    <t>Quỹ vì người nghèo</t>
  </si>
  <si>
    <t>Quỹ hỗ trợ nông dân</t>
  </si>
  <si>
    <t>Trong đó: Hỗ trợ từ NSĐP</t>
  </si>
  <si>
    <t>Biểu mẫu số 54</t>
  </si>
  <si>
    <t>Chi chuyển nguồn năm sau</t>
  </si>
  <si>
    <t>Chuyển nguồn năm trước sang</t>
  </si>
  <si>
    <t>Tổng thu NSNN</t>
  </si>
  <si>
    <t>Thu NSĐP</t>
  </si>
  <si>
    <t xml:space="preserve">Thu NSĐP </t>
  </si>
  <si>
    <t>Sự nghiệp văn hóa thông tin</t>
  </si>
  <si>
    <t>Sự nghiệp phát thanh truyền hình</t>
  </si>
  <si>
    <t>Chi đầu tư phát triển (không kể CTMTQG)</t>
  </si>
  <si>
    <t>Chi thường xuyên (không kể CTMTQG)</t>
  </si>
  <si>
    <t>DỰ TOÁN</t>
  </si>
  <si>
    <t>QUYẾT TOÁN</t>
  </si>
  <si>
    <t>Chi chuyển nguồn sang ngân sách năm sau</t>
  </si>
  <si>
    <t>Chi chương trình mục tiêu, nhiệm vụ khác</t>
  </si>
  <si>
    <t>Chi chương trình mục tiêu quốc gia</t>
  </si>
  <si>
    <t>*</t>
  </si>
  <si>
    <t>Biểu mẫu số 62</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</si>
  <si>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</si>
  <si>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</si>
  <si>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</si>
  <si>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</si>
  <si>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</si>
  <si>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</si>
  <si>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</si>
  <si>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 xml:space="preserve">Tổng số </t>
  </si>
  <si>
    <t>Chia theo nguồn vốn</t>
  </si>
  <si>
    <t>Ngoài nước</t>
  </si>
  <si>
    <t>Ngân sách TW</t>
  </si>
  <si>
    <t>Vốn khác</t>
  </si>
  <si>
    <t>32=27/22</t>
  </si>
  <si>
    <t>33=28/23</t>
  </si>
  <si>
    <t>34=29/24</t>
  </si>
  <si>
    <t>Tổng cộng</t>
  </si>
  <si>
    <t>Trung tâm chính trị</t>
  </si>
  <si>
    <t>Vốn nước ngoài</t>
  </si>
  <si>
    <t>Chi đầu tư phát triển khác</t>
  </si>
  <si>
    <t>Chi các chương trình MT, nhiệm vụ khác</t>
  </si>
  <si>
    <t>Đơn vị : đồng</t>
  </si>
  <si>
    <t>Chi đầu tư (không kể CTMT
QG)</t>
  </si>
  <si>
    <t>Chi thường xuyên (không kể CTMT
QG)</t>
  </si>
  <si>
    <t>Chi CT MT, nhiệm vụ khác</t>
  </si>
  <si>
    <t>Chi CTMT quốc gia</t>
  </si>
  <si>
    <t>Chi quốc phòng</t>
  </si>
  <si>
    <t>Chi phát thanh, truyền hình</t>
  </si>
  <si>
    <t>1.1</t>
  </si>
  <si>
    <t/>
  </si>
  <si>
    <t>1.2</t>
  </si>
  <si>
    <t>292-Giao thông đường bộ</t>
  </si>
  <si>
    <t>312-Kiến thiết thị chính</t>
  </si>
  <si>
    <t xml:space="preserve">Vốn ngân sách trung ương </t>
  </si>
  <si>
    <t>Vốn chương trình mục tiêu quốc gia</t>
  </si>
  <si>
    <t xml:space="preserve">Vốn ngân sách địa phương </t>
  </si>
  <si>
    <t>B1</t>
  </si>
  <si>
    <t>B2</t>
  </si>
  <si>
    <t>Chi các chương trình mục tiêu, nhiệm vụ khác</t>
  </si>
  <si>
    <t>Ngân sách ĐP</t>
  </si>
  <si>
    <t>Vốn ngân sách trung ương (Hỗ trợ từ nguồn dự phòng NSTW)</t>
  </si>
  <si>
    <t>Quỹ cứu trợ</t>
  </si>
  <si>
    <t>Quỹ hoạt động Chữ thập đỏ</t>
  </si>
  <si>
    <t>Chi hoạt động của cơ quan QLNN, Đảng, Đoàn thể</t>
  </si>
  <si>
    <t>Chi cân đối NSĐP</t>
  </si>
  <si>
    <t>Thu cấp quyền khai thác khoáng sản, tài nguyên nước</t>
  </si>
  <si>
    <t>Chương trình MTQG phát triển KT-XH vùng đồng bào dân tộc thiểu số và miền núi</t>
  </si>
  <si>
    <t>Chương trình MTQG giảm nghèo bền vững</t>
  </si>
  <si>
    <t>Chương trình MTQG xây dựng NTM</t>
  </si>
  <si>
    <t>Chương trình mục tiêu quốc gia Xây dựng nông thôn mới (Giai đoạn 2021-2025)</t>
  </si>
  <si>
    <t>Chương trình MTQG phát triển KT-XH vùng đồng bào dân tộc thiểu số (Giai đoạn 2021-2025)</t>
  </si>
  <si>
    <t>Trường THCS Quài Nưa</t>
  </si>
  <si>
    <t>30=25/20</t>
  </si>
  <si>
    <t>31=26/21</t>
  </si>
  <si>
    <t>- Thuế tiêu thụ đặc biệt hàng SX- kinh doanh trong nước</t>
  </si>
  <si>
    <t>3</t>
  </si>
  <si>
    <t>18=2/1</t>
  </si>
  <si>
    <t>Điều chỉnh trong năm</t>
  </si>
  <si>
    <t>1=2+3+4</t>
  </si>
  <si>
    <t>6=1-5</t>
  </si>
  <si>
    <t>Hệ thống rãnh thoát nước khối 20/7</t>
  </si>
  <si>
    <t>3.1</t>
  </si>
  <si>
    <t>3.2</t>
  </si>
  <si>
    <t>TỔNG THU CÂN ĐỐI NSNN</t>
  </si>
  <si>
    <t>Thu từ khu vực DNNN do Trung ương quản lý</t>
  </si>
  <si>
    <t>Thu từ khu vực DNNN do địa phương quản lý</t>
  </si>
  <si>
    <t xml:space="preserve"> - Ngân sách trung ương, NS tỉnh hưởng</t>
  </si>
  <si>
    <t>THU KẾT DƯ NĂM TRƯỚC</t>
  </si>
  <si>
    <t>THU CHUYỂN NGUỒN TỪ NĂM TRƯỚC SANG</t>
  </si>
  <si>
    <t>QUYẾT TOÁN CÂN ĐỐI NGÂN SÁCH ĐỊA PHƯƠNG NĂM 2025</t>
  </si>
  <si>
    <t>Thu từ dầu thô</t>
  </si>
  <si>
    <t>Thu từ hoạt động xuất nhập khẩu</t>
  </si>
  <si>
    <t>Thu viện trợ</t>
  </si>
  <si>
    <t xml:space="preserve"> - Ngân sách xã hưởng</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</si>
  <si>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</si>
  <si>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</si>
  <si>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Chương trình xóa nhà tạm, nhà dột nát</t>
  </si>
  <si>
    <t>Chi Khoa học, công nghệ, đổi mới sáng tạo và chuyển đổi số</t>
  </si>
  <si>
    <t>QUYẾT TOÁN NGUỒN THU NGÂN SÁCH NHÀ NƯỚC TRÊN ĐỊA BÀN THEO LĨNH VỰC NĂM 2025</t>
  </si>
  <si>
    <t>QUYẾT TOÁN CHI NGÂN SÁCH ĐỊA PHƯƠNG THEO LĨNH VỰC NĂM 2025</t>
  </si>
  <si>
    <t>QUYẾT TOÁN CHI NGÂN SÁCH CẤP XÃ THEO LĨNH VỰC NĂM 2025</t>
  </si>
  <si>
    <t>CHI NS CẤP XÃ THEO LĨNH VỰC</t>
  </si>
  <si>
    <t>Chi đầu tư từ nguồn thu xổ số kiến thiết</t>
  </si>
  <si>
    <t>Chi thường xuyên khác</t>
  </si>
  <si>
    <t>QUYẾT TOÁN CHI NGÂN SÁCH CẤP XÃ CHO TỪNG CƠ QUAN, TỔ CHỨC THEO LĨNH VỰC NĂM 2025</t>
  </si>
  <si>
    <t>TỔNG HỢP THU DỊCH VỤ CỦA ĐƠN VỊ SỰ NGHIỆP CÔNG NĂM 2025</t>
  </si>
  <si>
    <t>TỔNG HỢP CÁC QUỸ TÀI CHÍNH NHÀ NƯỚC NGOÀI NGÂN SÁCH DO ĐỊA PHƯƠNG QUẢN LÝ NĂM 2025</t>
  </si>
  <si>
    <t>QUYẾT TOÁN VỐN ĐẦU TƯ CÁC CHƯƠNG TRÌNH, DỰ ÁN SỬ DỤNG VỐN NGÂN SÁCH NHÀ NƯỚC NĂM 2025</t>
  </si>
  <si>
    <t>QUYẾT TOÁN CHI CHƯƠNG TRÌNH MỤC TIÊU QUỐC GIA NĂM 2025</t>
  </si>
  <si>
    <t xml:space="preserve"> CỦA TỪNG CƠ QUAN, TỔ CHỨC THEO NGUỒN VỐN NĂM 2025</t>
  </si>
  <si>
    <t>CHO  TỪNG CƠ QUAN, TỔ CHỨC THEO LĨNH VỰC NĂM 2025</t>
  </si>
  <si>
    <t>Kế hoạch năm 2025</t>
  </si>
  <si>
    <t>Thực hiện năm 2025</t>
  </si>
  <si>
    <t>Dư nguồn đến ngày 30/6/2025</t>
  </si>
  <si>
    <t>Dư nguồn đến ngày 31/12/2025</t>
  </si>
  <si>
    <t>Trung tâm dịch vụ tổng hợp</t>
  </si>
  <si>
    <t>Phòng Kinh tế</t>
  </si>
  <si>
    <t>Ủy ban mặt trận tổ quốc</t>
  </si>
  <si>
    <t>Phòng Văn hóa - Xã hội</t>
  </si>
  <si>
    <t>Trường MN Tuần Giáo</t>
  </si>
  <si>
    <t>Trường MN 20/7</t>
  </si>
  <si>
    <t>Trường MN Quài Cang</t>
  </si>
  <si>
    <t>Trường MN Quài Nưa</t>
  </si>
  <si>
    <t>Trường MN Sơn Ca</t>
  </si>
  <si>
    <t>Trường TH số 1 Tuần Giáo</t>
  </si>
  <si>
    <t>Trường TH số 2 Tuần Giáo</t>
  </si>
  <si>
    <t>Trường TH Quài Cang</t>
  </si>
  <si>
    <t>Trường TH số 2 Quài Cang</t>
  </si>
  <si>
    <t>Trường TH số 1 Quài Nưa</t>
  </si>
  <si>
    <t>Trường TH số 2 Quài Nưa</t>
  </si>
  <si>
    <t>Trường THCS Tuần Giáo</t>
  </si>
  <si>
    <t>Trường THCS Quài Cang</t>
  </si>
  <si>
    <t>Văn phòng Đảng ủy</t>
  </si>
  <si>
    <t>Ủy ban MTTQ</t>
  </si>
  <si>
    <t>Phòng Văn hóa - xã hội</t>
  </si>
  <si>
    <t>Trung tâm phục vụ HCC</t>
  </si>
  <si>
    <t>Chưa PB chi tiết</t>
  </si>
  <si>
    <t>QUYẾT TOÁN CHI ĐẦU TƯ PHÁT TRIỂN CỦA NGÂN SÁCH CẤP XÃ</t>
  </si>
  <si>
    <t>QUYẾT TOÁN CHI THƯỜNG XUYÊN CỦA NGÂN SÁCH CẤP XÃ CHO TỪNG CƠ QUAN, TỔ CHỨC THEO LĨNH VỰC NĂM 2025</t>
  </si>
  <si>
    <t>TỔNG HỢP QUYẾT TOÁN CHI THƯỜNG XUYÊN NGÂN SÁCH CẤP XÃ</t>
  </si>
  <si>
    <t>Đường vào bản Đông</t>
  </si>
  <si>
    <t>Đường vào khối 20/7</t>
  </si>
  <si>
    <t>Đường vào bản Lập</t>
  </si>
  <si>
    <t>Rãnh thoát nước từ QL 279 đến khu ruộng Na Ké ra suối</t>
  </si>
  <si>
    <t>Nâng cấp sữa chữa đường nội thị khu vực trụ sở công an huyện (mới)</t>
  </si>
  <si>
    <t>Nâng cấp sữa chữa đường nội thị công trình thoát nước (khối Tân Giang, 20/7, Đoàn kết)</t>
  </si>
  <si>
    <t>Nâng cấp hệ thống chiếu sáng trục QL279 (khu vực dốc đỏ đến nhà nghỉ thúy nga)</t>
  </si>
  <si>
    <t>Đường điện chiếu sáng khối Huổi Củ</t>
  </si>
  <si>
    <t>Sửa chữa, nâng cấp Nghĩa trang liệt sĩ</t>
  </si>
  <si>
    <t>Mở rộng nghĩa trang bản Chiềng Khoang</t>
  </si>
  <si>
    <t>161- SN văn hóa</t>
  </si>
  <si>
    <t>Nhà văn hóa bản Đông</t>
  </si>
  <si>
    <t>A1</t>
  </si>
  <si>
    <t>A2</t>
  </si>
  <si>
    <t>Nguồn tăng thu NS trên địa bàn, dự toán chi còn lại của cấp ngân sách năm 2025</t>
  </si>
  <si>
    <t>xã Tuần Giáo</t>
  </si>
  <si>
    <t>Đơn vị tính: đồng</t>
  </si>
  <si>
    <t>Số 134/QĐ-UBND ngày 16/10/2018</t>
  </si>
  <si>
    <t>Số 155/QĐ-UBND ngày 16/10/2018</t>
  </si>
  <si>
    <t>Số 158/QĐ-UBND ngày 31/10/2018</t>
  </si>
  <si>
    <t>Số 243/QĐ-UBND ngày 29/10/2018</t>
  </si>
  <si>
    <t>Số 109/QĐ-UBND ngày 7/10/2024</t>
  </si>
  <si>
    <t>Số 77/QĐ-UBND ngày 12/8/2024</t>
  </si>
  <si>
    <t>Số 115/QĐ-UBND ngày 15/10/2024</t>
  </si>
  <si>
    <t>Số 127/QĐ-UBND ngày 29/10/2024</t>
  </si>
  <si>
    <t>Số 11/QĐ-UBND ngày 10/11/2025</t>
  </si>
  <si>
    <t>Số 10/QĐ-UBND ngày 10/11/2025</t>
  </si>
  <si>
    <t>Số 13/QĐ-UBND ngày 10/11/2025</t>
  </si>
  <si>
    <t>Số 12/QĐ-UBND ngày 10/11/2025</t>
  </si>
  <si>
    <t>Giá trị khối lượng thực hiện từ khởi công đến 31/12/2025</t>
  </si>
  <si>
    <t>Lũy kế vốn đã bố trí đến 31/12/2025</t>
  </si>
  <si>
    <t>Nguồn thu tiền sử dụng đất (bao gồm tăng thu)</t>
  </si>
  <si>
    <t>Chi đầu tư khác</t>
  </si>
  <si>
    <t>Phòng kinh tế (Từ nguồn thu tiền sử dụng đất (bao gồm tăng thu))</t>
  </si>
  <si>
    <t>370-Đảm bảo xã hội</t>
  </si>
  <si>
    <t>TỔNG SỐ (A+B+C)</t>
  </si>
  <si>
    <t>kinh tế</t>
  </si>
  <si>
    <t>mặt trận</t>
  </si>
  <si>
    <t>văn hóa</t>
  </si>
  <si>
    <t>ko có phát sinh thu</t>
  </si>
  <si>
    <t>T1/2026 đv thuê - mới trả tiền</t>
  </si>
  <si>
    <t>A Tuấn ND -&gt; ko thu</t>
  </si>
  <si>
    <t>mới Đại hội T12/2025</t>
  </si>
  <si>
    <t>xã ko thu =&gt; còn lại tỉnh hỗ trợ thì mặt trận rút về chi trả cho dân luôn</t>
  </si>
  <si>
    <t>Đề án hỗ trợ nhà ở đối với người có công với cách mạng và thân nhân liệt sĩ</t>
  </si>
  <si>
    <t>Tặng quà nhân dân nhân dịp kỷ niệm 80 năm Cách mạng tháng tám và Quốc khánh 2/9</t>
  </si>
  <si>
    <t>Tặng quà của Đảng, Nhà nước nhân dịp chào mừng Đại hội đại biểu toàn quốc lần thứ XIV của Đảng và Tết Nguyên đán Bính Ngọ năm 2026</t>
  </si>
  <si>
    <t>Sự nghiệp kinh tế</t>
  </si>
  <si>
    <t>c</t>
  </si>
  <si>
    <t>16h11 ngày 23/3/2026 -&gt; Tâm chưa có số liệu báo cáo  -&gt; xã giục trình báo cáo để gửi HĐND</t>
  </si>
  <si>
    <t>nhà khách</t>
  </si>
  <si>
    <t>(Kèm theo Báo cáo số:          /BC-UBND ngày       /3/2026 của UBND xã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</si>
</sst>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quot;&quot;;_(@_)"/>
    <numFmt numFmtId="166" formatCode="###,###,###"/>
    <numFmt numFmtId="167" formatCode="&quot;$&quot;#,##0;\-&quot;$&quot;#,##0"/>
    <numFmt numFmtId="168" formatCode="_(* #,##0_);_(* \(#,##0\);_(* &quot;-&quot;??_);_(@_)"/>
    <numFmt numFmtId="169" formatCode="0.0%"/>
    <numFmt numFmtId="170" formatCode="_(* #,##0.0_);_(* \(#,##0.0\);_(* &quot;-&quot;??_);_(@_)"/>
    <numFmt numFmtId="171" formatCode="_(* #,##0.000_);_(* \(#,##0.000\);_(* &quot;-&quot;??_);_(@_)"/>
    <numFmt numFmtId="172" formatCode="#,##0.0"/>
    <numFmt numFmtId="173" formatCode="#,##0.000000"/>
  </numFmts>
  <fonts count="62">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b/>
      <sz val="9"/>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i/>
      <sz val="10"/>
      <name val="Times New Roman"/>
      <family val="1"/>
    </font>
    <font>
      <b/>
      <sz val="10"/>
      <name val="Times New Roman"/>
      <family val="1"/>
      <charset val="163"/>
    </font>
    <font>
      <b/>
      <sz val="11"/>
      <name val="Times New Romanh"/>
    </font>
    <font>
      <sz val="10"/>
      <name val="Times New Roman"/>
      <family val="1"/>
      <charset val="163"/>
    </font>
    <font>
      <i/>
      <sz val="9"/>
      <name val="Times New Roman"/>
      <family val="1"/>
    </font>
    <font>
      <sz val="10"/>
      <name val="Arial"/>
      <family val="2"/>
    </font>
    <font>
      <b/>
      <sz val="16"/>
      <name val="Times New Roman"/>
      <family val="1"/>
    </font>
    <font>
      <sz val="11"/>
      <color indexed="8"/>
      <name val="Times New Roman"/>
      <family val="1"/>
    </font>
    <font>
      <b/>
      <sz val="11"/>
      <color indexed="8"/>
      <name val="Times New Roman"/>
      <family val="1"/>
    </font>
    <font>
      <b/>
      <i/>
      <sz val="11"/>
      <name val="Times New Roman"/>
      <family val="1"/>
    </font>
    <font>
      <sz val="10"/>
      <name val=".VnTime"/>
      <family val="2"/>
    </font>
    <font>
      <b/>
      <sz val="20"/>
      <name val="Times New Roman"/>
      <family val="1"/>
    </font>
    <font>
      <i/>
      <sz val="16"/>
      <name val="Times New Roman"/>
      <family val="1"/>
    </font>
    <font>
      <i/>
      <sz val="13"/>
      <name val="Times New Roman"/>
      <family val="1"/>
    </font>
    <font>
      <b/>
      <i/>
      <sz val="13"/>
      <name val="Times New Roman"/>
      <family val="1"/>
    </font>
    <font>
      <b/>
      <sz val="11"/>
      <name val="Times New Roman h"/>
    </font>
    <font>
      <i/>
      <sz val="11"/>
      <name val="Times New Roman"/>
      <family val="1"/>
    </font>
    <font>
      <b/>
      <sz val="18"/>
      <name val="Times New Roman"/>
      <family val="1"/>
    </font>
    <font>
      <sz val="11"/>
      <color theme="1"/>
      <name val="Calibri"/>
      <family val="2"/>
      <scheme val="minor"/>
    </font>
    <font>
      <sz val="12"/>
      <color theme="1"/>
      <name val="Times New Roman"/>
      <family val="2"/>
    </font>
    <font>
      <sz val="11"/>
      <color theme="1"/>
      <name val="Calibri"/>
      <family val="2"/>
      <charset val="163"/>
      <scheme val="minor"/>
    </font>
    <font>
      <b/>
      <sz val="10"/>
      <color rgb="FFFF0000"/>
      <name val="Times New Roman"/>
      <family val="1"/>
      <charset val="163"/>
    </font>
    <font>
      <b/>
      <sz val="9"/>
      <color rgb="FFFF0000"/>
      <name val="Dutoan TCVN1993"/>
    </font>
    <font>
      <b/>
      <sz val="11"/>
      <color rgb="FFFF0000"/>
      <name val="Times New Roman"/>
      <family val="1"/>
    </font>
    <font>
      <sz val="10"/>
      <color rgb="FFFF0000"/>
      <name val="Times New Roman"/>
      <family val="1"/>
      <charset val="163"/>
    </font>
    <font>
      <i/>
      <sz val="9"/>
      <color theme="0"/>
      <name val="Times New Roman"/>
      <family val="1"/>
    </font>
    <font>
      <sz val="11"/>
      <color indexed="8"/>
      <name val="Calibri"/>
      <family val="2"/>
    </font>
    <font>
      <b/>
      <sz val="18"/>
      <name val="Times New Roman"/>
      <family val="1"/>
      <charset val="163"/>
    </font>
    <font>
      <i/>
      <sz val="16"/>
      <name val="Times New Roman"/>
      <family val="1"/>
      <charset val="163"/>
    </font>
    <font>
      <sz val="10"/>
      <color theme="0"/>
      <name val="Times New Roman"/>
      <family val="1"/>
    </font>
    <font>
      <sz val="8"/>
      <name val="Times New Roman"/>
      <family val="1"/>
      <charset val="163"/>
    </font>
    <font>
      <sz val="9"/>
      <name val="Times New Roman"/>
      <family val="1"/>
      <charset val="163"/>
    </font>
    <font>
      <b/>
      <sz val="9"/>
      <name val="Times New Roman"/>
      <family val="1"/>
      <charset val="163"/>
    </font>
    <font>
      <b/>
      <sz val="9"/>
      <color rgb="FFFF0000"/>
      <name val="Times New Roman"/>
      <family val="1"/>
      <charset val="163"/>
    </font>
    <font>
      <sz val="9"/>
      <color rgb="FFFF0000"/>
      <name val="Times New Roman"/>
      <family val="1"/>
      <charset val="163"/>
    </font>
    <font>
      <sz val="10"/>
      <color theme="1"/>
      <name val="Times New Roman"/>
      <family val="1"/>
    </font>
    <font>
      <b/>
      <sz val="10"/>
      <color theme="1"/>
      <name val="Times New Roman"/>
      <family val="1"/>
    </font>
    <font>
      <b/>
      <sz val="9"/>
      <color indexed="81"/>
      <name val="Tahoma"/>
      <family val="2"/>
    </font>
  </fonts>
  <fills count="3">
    <fill>
      <patternFill patternType="none"/>
    </fill>
    <fill>
      <patternFill patternType="gray125"/>
    </fill>
    <fill>
      <patternFill patternType="solid">
        <fgColor theme="0"/>
        <bgColor indexed="64"/>
      </patternFill>
    </fill>
  </fills>
  <borders count="3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s>
  <cellStyleXfs count="19">
    <xf numFmtId="0" fontId="0" fillId="0" borderId="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7" fontId="14" fillId="0" borderId="0" applyProtection="0"/>
    <xf numFmtId="164" fontId="23" fillId="0" borderId="0" applyFont="0" applyFill="0" applyBorder="0" applyAlignment="0" applyProtection="0"/>
    <xf numFmtId="165" fontId="12" fillId="0" borderId="0" applyFont="0" applyFill="0" applyBorder="0" applyAlignment="0" applyProtection="0"/>
    <xf numFmtId="0" fontId="13" fillId="0" borderId="0"/>
    <xf numFmtId="0" fontId="23" fillId="0" borderId="0"/>
    <xf numFmtId="0" fontId="42" fillId="0" borderId="0"/>
    <xf numFmtId="0" fontId="14" fillId="0" borderId="0"/>
    <xf numFmtId="0" fontId="1" fillId="0" borderId="0"/>
    <xf numFmtId="0" fontId="43" fillId="0" borderId="0"/>
    <xf numFmtId="0" fontId="13" fillId="0" borderId="0" applyProtection="0"/>
    <xf numFmtId="0" fontId="10" fillId="0" borderId="0"/>
    <xf numFmtId="0" fontId="44" fillId="0" borderId="0"/>
    <xf numFmtId="0" fontId="29" fillId="0" borderId="0"/>
    <xf numFmtId="9" fontId="1" fillId="0" borderId="0" applyFont="0" applyFill="0" applyBorder="0" applyAlignment="0" applyProtection="0"/>
    <xf numFmtId="164" fontId="50" fillId="0" borderId="0" applyFont="0" applyFill="0" applyBorder="0" applyAlignment="0" applyProtection="0"/>
  </cellStyleXfs>
  <cellXfs count="508">
    <xf numFmtId="0" fontId="0" fillId="0" borderId="0" xfId="0"/>
    <xf numFmtId="0" fontId="6" fillId="0" borderId="0" xfId="0" applyFont="1"/>
    <xf numFmtId="0" fontId="5" fillId="0" borderId="0" xfId="11" applyFont="1"/>
    <xf numFmtId="0" fontId="2" fillId="0" borderId="0" xfId="14" applyFont="1" applyAlignment="1">
      <alignment vertical="center"/>
    </xf>
    <xf numFmtId="0" fontId="20" fillId="0" borderId="0" xfId="14" applyFont="1" applyAlignment="1">
      <alignment vertical="center"/>
    </xf>
    <xf numFmtId="0" fontId="3" fillId="0" borderId="0" xfId="14" applyFont="1" applyAlignment="1">
      <alignment vertical="center"/>
    </xf>
    <xf numFmtId="0" fontId="4" fillId="0" borderId="0" xfId="14" applyFont="1" applyAlignment="1">
      <alignment horizontal="right" vertical="center"/>
    </xf>
    <xf numFmtId="0" fontId="3" fillId="0" borderId="0" xfId="14" applyFont="1"/>
    <xf numFmtId="166" fontId="5" fillId="0" borderId="4" xfId="14" applyNumberFormat="1" applyFont="1" applyBorder="1" applyAlignment="1">
      <alignment horizontal="right" vertical="center"/>
    </xf>
    <xf numFmtId="166" fontId="4" fillId="0" borderId="5" xfId="14" applyNumberFormat="1" applyFont="1" applyBorder="1" applyAlignment="1">
      <alignment horizontal="center" vertical="center" wrapText="1"/>
    </xf>
    <xf numFmtId="166" fontId="4" fillId="0" borderId="6" xfId="14" applyNumberFormat="1" applyFont="1" applyBorder="1" applyAlignment="1">
      <alignment horizontal="center" vertical="center" wrapText="1"/>
    </xf>
    <xf numFmtId="166" fontId="4" fillId="0" borderId="7" xfId="14" applyNumberFormat="1" applyFont="1" applyBorder="1" applyAlignment="1">
      <alignment horizontal="center" vertical="center" wrapText="1"/>
    </xf>
    <xf numFmtId="0" fontId="4" fillId="0" borderId="8" xfId="14" applyFont="1" applyBorder="1" applyAlignment="1">
      <alignment horizontal="center" vertical="center" wrapText="1"/>
    </xf>
    <xf numFmtId="166" fontId="21" fillId="0" borderId="9" xfId="14" applyNumberFormat="1" applyFont="1" applyBorder="1" applyAlignment="1">
      <alignment horizontal="center" vertical="center" wrapText="1"/>
    </xf>
    <xf numFmtId="166" fontId="21" fillId="0" borderId="10" xfId="14" applyNumberFormat="1" applyFont="1" applyBorder="1" applyAlignment="1">
      <alignment vertical="center" wrapText="1"/>
    </xf>
    <xf numFmtId="0" fontId="21" fillId="0" borderId="11" xfId="14" applyFont="1" applyBorder="1" applyAlignment="1">
      <alignment vertical="center" wrapText="1"/>
    </xf>
    <xf numFmtId="166" fontId="21" fillId="0" borderId="12" xfId="14" applyNumberFormat="1" applyFont="1" applyBorder="1" applyAlignment="1">
      <alignment horizontal="center" vertical="center" wrapText="1"/>
    </xf>
    <xf numFmtId="166" fontId="21" fillId="0" borderId="13" xfId="14" applyNumberFormat="1" applyFont="1" applyBorder="1" applyAlignment="1">
      <alignment vertical="center" wrapText="1"/>
    </xf>
    <xf numFmtId="0" fontId="21" fillId="0" borderId="14" xfId="14" applyFont="1" applyBorder="1" applyAlignment="1">
      <alignment vertical="center" wrapText="1"/>
    </xf>
    <xf numFmtId="166" fontId="9" fillId="0" borderId="15" xfId="14" applyNumberFormat="1" applyFont="1" applyBorder="1" applyAlignment="1">
      <alignment horizontal="center" vertical="center" wrapText="1"/>
    </xf>
    <xf numFmtId="166" fontId="9" fillId="0" borderId="2" xfId="14" applyNumberFormat="1" applyFont="1" applyBorder="1" applyAlignment="1">
      <alignment horizontal="center" vertical="center" wrapText="1"/>
    </xf>
    <xf numFmtId="166" fontId="9" fillId="0" borderId="16" xfId="14" applyNumberFormat="1" applyFont="1" applyBorder="1" applyAlignment="1">
      <alignment horizontal="center" vertical="center" wrapText="1"/>
    </xf>
    <xf numFmtId="166" fontId="2" fillId="0" borderId="17" xfId="14" applyNumberFormat="1" applyFont="1" applyBorder="1" applyAlignment="1">
      <alignment horizontal="center" vertical="center"/>
    </xf>
    <xf numFmtId="166" fontId="4" fillId="0" borderId="18" xfId="14" applyNumberFormat="1" applyFont="1" applyBorder="1" applyAlignment="1">
      <alignment horizontal="left" vertical="center"/>
    </xf>
    <xf numFmtId="166" fontId="22" fillId="0" borderId="18" xfId="14" applyNumberFormat="1" applyFont="1" applyBorder="1" applyAlignment="1">
      <alignment horizontal="center" vertical="center"/>
    </xf>
    <xf numFmtId="0" fontId="3" fillId="0" borderId="19" xfId="14" applyFont="1" applyBorder="1" applyAlignment="1">
      <alignment vertical="center"/>
    </xf>
    <xf numFmtId="166" fontId="11" fillId="0" borderId="20" xfId="14" applyNumberFormat="1" applyFont="1" applyBorder="1" applyAlignment="1">
      <alignment horizontal="center" vertical="center"/>
    </xf>
    <xf numFmtId="166" fontId="5" fillId="0" borderId="3" xfId="14" applyNumberFormat="1" applyFont="1" applyBorder="1" applyAlignment="1">
      <alignment horizontal="left" vertical="center"/>
    </xf>
    <xf numFmtId="166" fontId="5" fillId="0" borderId="3" xfId="14" quotePrefix="1" applyNumberFormat="1" applyFont="1" applyBorder="1" applyAlignment="1">
      <alignment horizontal="left" vertical="center"/>
    </xf>
    <xf numFmtId="166" fontId="2" fillId="0" borderId="20" xfId="14" applyNumberFormat="1" applyFont="1" applyBorder="1" applyAlignment="1">
      <alignment horizontal="center" vertical="center"/>
    </xf>
    <xf numFmtId="166" fontId="4" fillId="0" borderId="3" xfId="14" applyNumberFormat="1" applyFont="1" applyBorder="1" applyAlignment="1">
      <alignment horizontal="left" vertical="center"/>
    </xf>
    <xf numFmtId="0" fontId="20" fillId="0" borderId="3" xfId="14" applyFont="1" applyBorder="1"/>
    <xf numFmtId="0" fontId="20" fillId="0" borderId="21" xfId="14" applyFont="1" applyBorder="1"/>
    <xf numFmtId="166" fontId="3" fillId="0" borderId="22" xfId="14" applyNumberFormat="1" applyFont="1" applyBorder="1" applyAlignment="1">
      <alignment horizontal="justify" vertical="center"/>
    </xf>
    <xf numFmtId="166" fontId="6" fillId="0" borderId="23" xfId="14" applyNumberFormat="1" applyFont="1" applyBorder="1" applyAlignment="1">
      <alignment horizontal="justify" vertical="center"/>
    </xf>
    <xf numFmtId="0" fontId="3" fillId="0" borderId="23" xfId="14" applyFont="1" applyBorder="1"/>
    <xf numFmtId="0" fontId="3" fillId="0" borderId="24" xfId="14" applyFont="1" applyBorder="1"/>
    <xf numFmtId="0" fontId="6" fillId="0" borderId="0" xfId="0" applyFont="1" applyAlignment="1">
      <alignment horizontal="centerContinuous"/>
    </xf>
    <xf numFmtId="0" fontId="20" fillId="0" borderId="0" xfId="0" applyFont="1"/>
    <xf numFmtId="0" fontId="3" fillId="0" borderId="0" xfId="0" applyFont="1"/>
    <xf numFmtId="0" fontId="2" fillId="0" borderId="0" xfId="0" applyFont="1" applyAlignment="1">
      <alignment horizontal="centerContinuous"/>
    </xf>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left"/>
    </xf>
    <xf numFmtId="0" fontId="8" fillId="0" borderId="0" xfId="0" applyFont="1"/>
    <xf numFmtId="0" fontId="2" fillId="0" borderId="0" xfId="11" applyFont="1" applyAlignment="1">
      <alignment horizontal="centerContinuous"/>
    </xf>
    <xf numFmtId="0" fontId="3" fillId="0" borderId="0" xfId="11" applyFont="1" applyAlignment="1">
      <alignment horizontal="centerContinuous"/>
    </xf>
    <xf numFmtId="0" fontId="4" fillId="0" borderId="0" xfId="11" applyFont="1" applyAlignment="1">
      <alignment horizontal="centerContinuous"/>
    </xf>
    <xf numFmtId="0" fontId="3" fillId="0" borderId="0" xfId="11" applyFont="1"/>
    <xf numFmtId="0" fontId="5" fillId="0" borderId="0" xfId="11" applyFont="1" applyAlignment="1">
      <alignment horizontal="left"/>
    </xf>
    <xf numFmtId="0" fontId="6" fillId="0" borderId="0" xfId="11" applyFont="1"/>
    <xf numFmtId="0" fontId="16" fillId="0" borderId="2" xfId="11" applyFont="1" applyBorder="1" applyAlignment="1">
      <alignment horizontal="center" vertical="center"/>
    </xf>
    <xf numFmtId="0" fontId="16" fillId="0" borderId="0" xfId="11" applyFont="1" applyAlignment="1">
      <alignment vertical="center"/>
    </xf>
    <xf numFmtId="0" fontId="8" fillId="0" borderId="0" xfId="0" applyFont="1" applyAlignment="1">
      <alignment horizontal="centerContinuous"/>
    </xf>
    <xf numFmtId="3" fontId="20" fillId="0" borderId="0" xfId="0" applyNumberFormat="1" applyFont="1"/>
    <xf numFmtId="0" fontId="17" fillId="0" borderId="0" xfId="0" applyFont="1"/>
    <xf numFmtId="0" fontId="4" fillId="0" borderId="0" xfId="0" applyFont="1"/>
    <xf numFmtId="0" fontId="20" fillId="0" borderId="2" xfId="0" quotePrefix="1" applyFont="1" applyBorder="1" applyAlignment="1">
      <alignment horizontal="center" vertical="center"/>
    </xf>
    <xf numFmtId="0" fontId="16" fillId="0" borderId="0" xfId="0" applyFont="1"/>
    <xf numFmtId="3" fontId="16" fillId="0" borderId="0" xfId="0" applyNumberFormat="1" applyFont="1"/>
    <xf numFmtId="3" fontId="16" fillId="0" borderId="0" xfId="0" applyNumberFormat="1" applyFont="1" applyAlignment="1">
      <alignment horizontal="center"/>
    </xf>
    <xf numFmtId="3" fontId="19" fillId="0" borderId="0" xfId="0" applyNumberFormat="1" applyFont="1"/>
    <xf numFmtId="0" fontId="18" fillId="0" borderId="0" xfId="0" applyFont="1"/>
    <xf numFmtId="0" fontId="7" fillId="0" borderId="0" xfId="0" applyFont="1" applyAlignment="1">
      <alignment horizontal="centerContinuous"/>
    </xf>
    <xf numFmtId="168" fontId="3" fillId="0" borderId="0" xfId="1" applyNumberFormat="1" applyFont="1" applyFill="1" applyAlignment="1">
      <alignment horizontal="left"/>
    </xf>
    <xf numFmtId="168" fontId="19" fillId="0" borderId="0" xfId="1" applyNumberFormat="1" applyFont="1" applyFill="1"/>
    <xf numFmtId="0" fontId="16" fillId="0" borderId="2" xfId="0" applyFont="1" applyBorder="1" applyAlignment="1">
      <alignment horizontal="center" vertical="center"/>
    </xf>
    <xf numFmtId="168" fontId="2" fillId="0" borderId="0" xfId="1" applyNumberFormat="1" applyFont="1" applyFill="1"/>
    <xf numFmtId="0" fontId="3" fillId="0" borderId="0" xfId="0" applyFont="1" applyAlignment="1">
      <alignment horizontal="right"/>
    </xf>
    <xf numFmtId="0" fontId="20" fillId="0" borderId="0" xfId="11" applyFont="1"/>
    <xf numFmtId="0" fontId="17" fillId="0" borderId="0" xfId="0" applyFont="1" applyAlignment="1">
      <alignment horizontal="center" vertical="center" wrapText="1"/>
    </xf>
    <xf numFmtId="0" fontId="2" fillId="0" borderId="0" xfId="14" applyFont="1" applyAlignment="1">
      <alignment horizontal="right"/>
    </xf>
    <xf numFmtId="0" fontId="17" fillId="0" borderId="0" xfId="0" applyFont="1" applyAlignment="1">
      <alignment horizontal="center"/>
    </xf>
    <xf numFmtId="0" fontId="20" fillId="0" borderId="2" xfId="0" applyFont="1" applyBorder="1" applyAlignment="1">
      <alignment horizontal="center" vertical="center"/>
    </xf>
    <xf numFmtId="0" fontId="17" fillId="0" borderId="0" xfId="0" applyFont="1" applyAlignment="1">
      <alignment vertical="center"/>
    </xf>
    <xf numFmtId="3" fontId="20" fillId="0" borderId="0" xfId="8" applyNumberFormat="1" applyFont="1"/>
    <xf numFmtId="0" fontId="20" fillId="0" borderId="0" xfId="0" applyFont="1" applyAlignment="1">
      <alignment horizontal="center"/>
    </xf>
    <xf numFmtId="0" fontId="17" fillId="0" borderId="0" xfId="11" applyFont="1" applyAlignment="1">
      <alignment horizontal="right"/>
    </xf>
    <xf numFmtId="0" fontId="11" fillId="0" borderId="0" xfId="0" applyFont="1" applyAlignment="1">
      <alignment horizontal="center"/>
    </xf>
    <xf numFmtId="0" fontId="20" fillId="0" borderId="0" xfId="0" applyFont="1" applyAlignment="1">
      <alignment horizontal="center" vertical="center"/>
    </xf>
    <xf numFmtId="3" fontId="17" fillId="0" borderId="0" xfId="0" applyNumberFormat="1" applyFont="1"/>
    <xf numFmtId="168" fontId="16" fillId="0" borderId="0" xfId="1" applyNumberFormat="1" applyFont="1" applyFill="1"/>
    <xf numFmtId="0" fontId="16" fillId="0" borderId="0" xfId="11" applyFont="1"/>
    <xf numFmtId="0" fontId="3" fillId="0" borderId="0" xfId="11" applyFont="1" applyAlignment="1">
      <alignment vertical="center"/>
    </xf>
    <xf numFmtId="3" fontId="3" fillId="0" borderId="0" xfId="11" applyNumberFormat="1" applyFont="1"/>
    <xf numFmtId="0" fontId="2" fillId="0" borderId="0" xfId="11" applyFont="1"/>
    <xf numFmtId="0" fontId="16" fillId="0" borderId="1" xfId="11" applyFont="1" applyBorder="1" applyAlignment="1">
      <alignment horizontal="center" vertical="center"/>
    </xf>
    <xf numFmtId="168" fontId="16" fillId="0" borderId="0" xfId="11" applyNumberFormat="1" applyFont="1"/>
    <xf numFmtId="0" fontId="16" fillId="0" borderId="1" xfId="0" applyFont="1" applyBorder="1" applyAlignment="1">
      <alignment horizontal="center" vertical="center"/>
    </xf>
    <xf numFmtId="0" fontId="16" fillId="0" borderId="27" xfId="0" applyFont="1" applyBorder="1" applyAlignment="1">
      <alignment horizontal="center" vertical="center"/>
    </xf>
    <xf numFmtId="0" fontId="16" fillId="0" borderId="2" xfId="0" quotePrefix="1" applyFont="1" applyBorder="1" applyAlignment="1">
      <alignment horizontal="center" vertical="center"/>
    </xf>
    <xf numFmtId="0" fontId="16" fillId="0" borderId="0" xfId="0" applyFont="1" applyAlignment="1">
      <alignment vertical="center"/>
    </xf>
    <xf numFmtId="0" fontId="9" fillId="0" borderId="0" xfId="0" applyFont="1"/>
    <xf numFmtId="0" fontId="33" fillId="0" borderId="0" xfId="0" applyFont="1"/>
    <xf numFmtId="0" fontId="11" fillId="0" borderId="0" xfId="13" applyFont="1" applyAlignment="1">
      <alignment wrapText="1"/>
    </xf>
    <xf numFmtId="0" fontId="8" fillId="0" borderId="0" xfId="14" applyFont="1"/>
    <xf numFmtId="168" fontId="6" fillId="0" borderId="0" xfId="11" applyNumberFormat="1" applyFont="1"/>
    <xf numFmtId="3" fontId="16" fillId="0" borderId="0" xfId="11" applyNumberFormat="1" applyFont="1"/>
    <xf numFmtId="3" fontId="20" fillId="0" borderId="0" xfId="8" applyNumberFormat="1" applyFont="1" applyAlignment="1">
      <alignment vertical="center"/>
    </xf>
    <xf numFmtId="3" fontId="24" fillId="0" borderId="0" xfId="8" applyNumberFormat="1" applyFont="1" applyAlignment="1">
      <alignment vertical="center"/>
    </xf>
    <xf numFmtId="3" fontId="20" fillId="0" borderId="0" xfId="8" applyNumberFormat="1" applyFont="1" applyAlignment="1">
      <alignment horizontal="center" vertical="center"/>
    </xf>
    <xf numFmtId="3" fontId="20" fillId="0" borderId="0" xfId="8" applyNumberFormat="1" applyFont="1" applyAlignment="1">
      <alignment vertical="center" wrapText="1"/>
    </xf>
    <xf numFmtId="3" fontId="16" fillId="0" borderId="0" xfId="0" applyNumberFormat="1" applyFont="1" applyAlignment="1">
      <alignment vertical="center"/>
    </xf>
    <xf numFmtId="3" fontId="9" fillId="0" borderId="0" xfId="0" applyNumberFormat="1" applyFont="1"/>
    <xf numFmtId="3" fontId="16" fillId="0" borderId="13" xfId="0" applyNumberFormat="1" applyFont="1" applyBorder="1"/>
    <xf numFmtId="0" fontId="9" fillId="0" borderId="13" xfId="0" applyFont="1" applyBorder="1" applyAlignment="1">
      <alignment horizontal="center"/>
    </xf>
    <xf numFmtId="0" fontId="9" fillId="0" borderId="13" xfId="0" applyFont="1" applyBorder="1"/>
    <xf numFmtId="3" fontId="9" fillId="0" borderId="13" xfId="0" applyNumberFormat="1" applyFont="1" applyBorder="1"/>
    <xf numFmtId="3" fontId="9" fillId="0" borderId="13" xfId="1" applyNumberFormat="1" applyFont="1" applyFill="1" applyBorder="1"/>
    <xf numFmtId="169" fontId="16" fillId="0" borderId="13" xfId="17" applyNumberFormat="1" applyFont="1" applyFill="1" applyBorder="1"/>
    <xf numFmtId="0" fontId="2" fillId="0" borderId="0" xfId="0" applyFont="1" applyAlignment="1">
      <alignment horizontal="center"/>
    </xf>
    <xf numFmtId="168" fontId="9" fillId="0" borderId="0" xfId="1" applyNumberFormat="1" applyFont="1" applyFill="1"/>
    <xf numFmtId="0" fontId="40" fillId="0" borderId="0" xfId="0" applyFont="1"/>
    <xf numFmtId="3" fontId="24" fillId="0" borderId="25" xfId="0" applyNumberFormat="1" applyFont="1" applyBorder="1" applyAlignment="1">
      <alignment horizontal="center"/>
    </xf>
    <xf numFmtId="0" fontId="17" fillId="0" borderId="0" xfId="11" applyFont="1" applyAlignment="1">
      <alignment horizontal="center"/>
    </xf>
    <xf numFmtId="0" fontId="17" fillId="0" borderId="0" xfId="11" applyFont="1"/>
    <xf numFmtId="0" fontId="4" fillId="0" borderId="0" xfId="11" applyFont="1"/>
    <xf numFmtId="0" fontId="11" fillId="0" borderId="25" xfId="11" applyFont="1" applyBorder="1" applyAlignment="1">
      <alignment horizontal="center"/>
    </xf>
    <xf numFmtId="0" fontId="11" fillId="0" borderId="25" xfId="11" applyFont="1" applyBorder="1" applyAlignment="1">
      <alignment horizontal="right"/>
    </xf>
    <xf numFmtId="0" fontId="5" fillId="0" borderId="25" xfId="11" applyFont="1" applyBorder="1"/>
    <xf numFmtId="0" fontId="5" fillId="0" borderId="25" xfId="11" applyFont="1" applyBorder="1" applyAlignment="1">
      <alignment horizontal="center"/>
    </xf>
    <xf numFmtId="0" fontId="11" fillId="0" borderId="25" xfId="11" applyFont="1" applyBorder="1"/>
    <xf numFmtId="0" fontId="11" fillId="0" borderId="0" xfId="11" applyFont="1" applyAlignment="1">
      <alignment horizontal="center"/>
    </xf>
    <xf numFmtId="3" fontId="9" fillId="0" borderId="0" xfId="11" applyNumberFormat="1" applyFont="1"/>
    <xf numFmtId="0" fontId="9" fillId="0" borderId="0" xfId="11" applyFont="1"/>
    <xf numFmtId="3" fontId="20" fillId="0" borderId="0" xfId="11" applyNumberFormat="1" applyFont="1"/>
    <xf numFmtId="9" fontId="20" fillId="0" borderId="0" xfId="17" applyFont="1" applyFill="1" applyBorder="1"/>
    <xf numFmtId="0" fontId="27" fillId="0" borderId="2" xfId="0" applyFont="1" applyBorder="1" applyAlignment="1">
      <alignment horizontal="center" vertical="center" wrapText="1"/>
    </xf>
    <xf numFmtId="170" fontId="27" fillId="0" borderId="2" xfId="1" quotePrefix="1" applyNumberFormat="1" applyFont="1" applyFill="1" applyBorder="1" applyAlignment="1">
      <alignment horizontal="center" vertical="center" wrapText="1" shrinkToFit="1"/>
    </xf>
    <xf numFmtId="171" fontId="27" fillId="0" borderId="2" xfId="1" applyNumberFormat="1" applyFont="1" applyFill="1" applyBorder="1" applyAlignment="1">
      <alignment horizontal="right" vertical="center" wrapText="1" shrinkToFit="1"/>
    </xf>
    <xf numFmtId="0" fontId="27" fillId="0" borderId="2" xfId="7" quotePrefix="1" applyFont="1" applyBorder="1" applyAlignment="1">
      <alignment horizontal="left" vertical="center" wrapText="1"/>
    </xf>
    <xf numFmtId="170" fontId="27" fillId="0" borderId="2" xfId="1" applyNumberFormat="1" applyFont="1" applyFill="1" applyBorder="1" applyAlignment="1">
      <alignment horizontal="center" vertical="center" wrapText="1" shrinkToFit="1"/>
    </xf>
    <xf numFmtId="171" fontId="27" fillId="0" borderId="2" xfId="3" applyNumberFormat="1" applyFont="1" applyFill="1" applyBorder="1" applyAlignment="1">
      <alignment horizontal="right" vertical="center" wrapText="1" shrinkToFit="1"/>
    </xf>
    <xf numFmtId="164" fontId="27" fillId="0" borderId="2" xfId="1" applyFont="1" applyFill="1" applyBorder="1" applyAlignment="1">
      <alignment horizontal="right" vertical="center" wrapText="1" shrinkToFit="1"/>
    </xf>
    <xf numFmtId="1" fontId="27" fillId="0" borderId="3" xfId="16" applyNumberFormat="1" applyFont="1" applyBorder="1" applyAlignment="1">
      <alignment vertical="center"/>
    </xf>
    <xf numFmtId="171" fontId="27" fillId="0" borderId="2" xfId="16" applyNumberFormat="1" applyFont="1" applyBorder="1" applyAlignment="1">
      <alignment vertical="center"/>
    </xf>
    <xf numFmtId="1" fontId="27" fillId="0" borderId="2" xfId="16" applyNumberFormat="1" applyFont="1" applyBorder="1" applyAlignment="1">
      <alignment horizontal="center" vertical="center" wrapText="1"/>
    </xf>
    <xf numFmtId="3" fontId="18" fillId="0" borderId="0" xfId="0" applyNumberFormat="1" applyFont="1"/>
    <xf numFmtId="3" fontId="3" fillId="0" borderId="0" xfId="14" applyNumberFormat="1" applyFont="1" applyAlignment="1">
      <alignment vertical="center"/>
    </xf>
    <xf numFmtId="3" fontId="3" fillId="0" borderId="0" xfId="14" applyNumberFormat="1" applyFont="1"/>
    <xf numFmtId="3" fontId="8" fillId="0" borderId="0" xfId="14" applyNumberFormat="1" applyFont="1"/>
    <xf numFmtId="0" fontId="21" fillId="0" borderId="0" xfId="14" applyFont="1" applyAlignment="1">
      <alignment vertical="center"/>
    </xf>
    <xf numFmtId="0" fontId="37" fillId="0" borderId="0" xfId="0" applyFont="1" applyAlignment="1">
      <alignment horizontal="center"/>
    </xf>
    <xf numFmtId="0" fontId="7" fillId="0" borderId="0" xfId="0" applyFont="1" applyAlignment="1">
      <alignment horizontal="center"/>
    </xf>
    <xf numFmtId="3" fontId="38" fillId="0" borderId="0" xfId="0" applyNumberFormat="1" applyFont="1" applyAlignment="1">
      <alignment horizontal="center"/>
    </xf>
    <xf numFmtId="166" fontId="24" fillId="0" borderId="4" xfId="14" applyNumberFormat="1" applyFont="1" applyBorder="1" applyAlignment="1">
      <alignment horizontal="right" vertical="center"/>
    </xf>
    <xf numFmtId="0" fontId="4" fillId="0" borderId="7" xfId="14" applyFont="1" applyBorder="1" applyAlignment="1">
      <alignment horizontal="center" vertical="center" wrapText="1"/>
    </xf>
    <xf numFmtId="3" fontId="3" fillId="0" borderId="0" xfId="0" applyNumberFormat="1" applyFont="1"/>
    <xf numFmtId="0" fontId="6" fillId="0" borderId="0" xfId="15" applyFont="1"/>
    <xf numFmtId="0" fontId="2" fillId="0" borderId="0" xfId="15" applyFont="1" applyAlignment="1">
      <alignment horizontal="right"/>
    </xf>
    <xf numFmtId="0" fontId="6" fillId="0" borderId="0" xfId="15" applyFont="1" applyAlignment="1">
      <alignment horizontal="right"/>
    </xf>
    <xf numFmtId="0" fontId="3" fillId="0" borderId="0" xfId="15" applyFont="1" applyAlignment="1">
      <alignment vertical="center" wrapText="1"/>
    </xf>
    <xf numFmtId="0" fontId="3" fillId="0" borderId="0" xfId="15" applyFont="1" applyAlignment="1">
      <alignment horizontal="right" wrapText="1"/>
    </xf>
    <xf numFmtId="0" fontId="6" fillId="0" borderId="0" xfId="15" applyFont="1" applyAlignment="1">
      <alignment vertical="center" wrapText="1"/>
    </xf>
    <xf numFmtId="0" fontId="6" fillId="0" borderId="0" xfId="15" applyFont="1" applyAlignment="1">
      <alignment horizontal="right" wrapText="1"/>
    </xf>
    <xf numFmtId="168" fontId="6" fillId="0" borderId="0" xfId="15" applyNumberFormat="1" applyFont="1"/>
    <xf numFmtId="0" fontId="17" fillId="0" borderId="0" xfId="15" applyFont="1" applyAlignment="1">
      <alignment horizontal="center" vertical="center" wrapText="1"/>
    </xf>
    <xf numFmtId="0" fontId="20" fillId="0" borderId="0" xfId="15" applyFont="1" applyAlignment="1">
      <alignment horizontal="right" wrapText="1"/>
    </xf>
    <xf numFmtId="0" fontId="20" fillId="0" borderId="0" xfId="15" applyFont="1" applyAlignment="1">
      <alignment horizontal="center" wrapText="1"/>
    </xf>
    <xf numFmtId="0" fontId="20" fillId="0" borderId="2" xfId="15" applyFont="1" applyBorder="1" applyAlignment="1">
      <alignment horizontal="center" vertical="center" wrapText="1"/>
    </xf>
    <xf numFmtId="0" fontId="20" fillId="0" borderId="0" xfId="15" applyFont="1"/>
    <xf numFmtId="0" fontId="20" fillId="0" borderId="0" xfId="15" applyFont="1" applyAlignment="1">
      <alignment horizontal="center" vertical="center" wrapText="1"/>
    </xf>
    <xf numFmtId="3" fontId="20" fillId="0" borderId="0" xfId="0" applyNumberFormat="1" applyFont="1" applyAlignment="1">
      <alignment vertical="center"/>
    </xf>
    <xf numFmtId="0" fontId="9" fillId="0" borderId="2" xfId="11" applyFont="1" applyBorder="1" applyAlignment="1">
      <alignment horizontal="center" vertical="center" wrapText="1"/>
    </xf>
    <xf numFmtId="3" fontId="2" fillId="0" borderId="0" xfId="11" applyNumberFormat="1" applyFont="1"/>
    <xf numFmtId="3" fontId="47" fillId="0" borderId="0" xfId="0" applyNumberFormat="1" applyFont="1"/>
    <xf numFmtId="0" fontId="5" fillId="0" borderId="0" xfId="11" applyFont="1" applyAlignment="1">
      <alignment horizontal="center"/>
    </xf>
    <xf numFmtId="0" fontId="4" fillId="0" borderId="0" xfId="0" applyFont="1" applyAlignment="1">
      <alignment horizontal="center"/>
    </xf>
    <xf numFmtId="0" fontId="17" fillId="0" borderId="28" xfId="15" applyFont="1" applyBorder="1" applyAlignment="1">
      <alignment horizontal="center" vertical="center" wrapText="1"/>
    </xf>
    <xf numFmtId="166" fontId="2" fillId="0" borderId="28" xfId="14" applyNumberFormat="1" applyFont="1" applyBorder="1" applyAlignment="1">
      <alignment horizontal="center" vertical="center" wrapText="1"/>
    </xf>
    <xf numFmtId="0" fontId="2" fillId="0" borderId="2" xfId="14" applyFont="1" applyBorder="1" applyAlignment="1">
      <alignment horizontal="center" vertical="center" wrapText="1"/>
    </xf>
    <xf numFmtId="166" fontId="2" fillId="0" borderId="2" xfId="14" applyNumberFormat="1" applyFont="1" applyBorder="1" applyAlignment="1">
      <alignment horizontal="center" vertical="center" wrapText="1"/>
    </xf>
    <xf numFmtId="0" fontId="2" fillId="0" borderId="28" xfId="14" applyFont="1" applyBorder="1" applyAlignment="1">
      <alignment horizontal="center" vertical="center" wrapText="1"/>
    </xf>
    <xf numFmtId="3" fontId="2" fillId="0" borderId="0" xfId="14" applyNumberFormat="1" applyFont="1"/>
    <xf numFmtId="0" fontId="2" fillId="0" borderId="0" xfId="14" applyFont="1"/>
    <xf numFmtId="166" fontId="16" fillId="0" borderId="2" xfId="14" applyNumberFormat="1" applyFont="1" applyBorder="1" applyAlignment="1">
      <alignment horizontal="center" vertical="center" wrapText="1"/>
    </xf>
    <xf numFmtId="3" fontId="9" fillId="0" borderId="0" xfId="14" applyNumberFormat="1" applyFont="1" applyAlignment="1">
      <alignment wrapText="1"/>
    </xf>
    <xf numFmtId="0" fontId="9" fillId="0" borderId="0" xfId="14" applyFont="1" applyAlignment="1">
      <alignment wrapText="1"/>
    </xf>
    <xf numFmtId="166" fontId="9" fillId="0" borderId="0" xfId="14" applyNumberFormat="1" applyFont="1" applyAlignment="1">
      <alignment vertical="center" wrapText="1"/>
    </xf>
    <xf numFmtId="9" fontId="3" fillId="0" borderId="0" xfId="14" applyNumberFormat="1" applyFont="1"/>
    <xf numFmtId="0" fontId="24" fillId="0" borderId="3" xfId="14" applyFont="1" applyBorder="1"/>
    <xf numFmtId="0" fontId="24" fillId="0" borderId="21" xfId="14" applyFont="1" applyBorder="1"/>
    <xf numFmtId="0" fontId="17" fillId="0" borderId="3" xfId="14" applyFont="1" applyBorder="1"/>
    <xf numFmtId="0" fontId="17" fillId="0" borderId="21" xfId="14" applyFont="1" applyBorder="1"/>
    <xf numFmtId="171" fontId="25" fillId="0" borderId="2" xfId="1" applyNumberFormat="1" applyFont="1" applyFill="1" applyBorder="1" applyAlignment="1">
      <alignment horizontal="right" vertical="center" wrapText="1" shrinkToFit="1"/>
    </xf>
    <xf numFmtId="3" fontId="20" fillId="0" borderId="2" xfId="8" applyNumberFormat="1" applyFont="1" applyBorder="1"/>
    <xf numFmtId="3" fontId="17" fillId="0" borderId="0" xfId="8" applyNumberFormat="1" applyFont="1" applyAlignment="1">
      <alignment horizontal="center" vertical="center"/>
    </xf>
    <xf numFmtId="3" fontId="17" fillId="0" borderId="0" xfId="8" applyNumberFormat="1" applyFont="1"/>
    <xf numFmtId="3" fontId="20" fillId="0" borderId="2" xfId="8" applyNumberFormat="1" applyFont="1" applyBorder="1" applyAlignment="1">
      <alignment horizontal="center"/>
    </xf>
    <xf numFmtId="3" fontId="20" fillId="0" borderId="0" xfId="8" applyNumberFormat="1" applyFont="1" applyAlignment="1">
      <alignment horizontal="center"/>
    </xf>
    <xf numFmtId="3" fontId="20" fillId="0" borderId="0" xfId="8" applyNumberFormat="1" applyFont="1" applyAlignment="1">
      <alignment wrapText="1"/>
    </xf>
    <xf numFmtId="3" fontId="17" fillId="0" borderId="2" xfId="8" applyNumberFormat="1" applyFont="1" applyBorder="1" applyAlignment="1">
      <alignment horizontal="right"/>
    </xf>
    <xf numFmtId="3" fontId="20" fillId="0" borderId="2" xfId="8" applyNumberFormat="1" applyFont="1" applyBorder="1" applyAlignment="1">
      <alignment horizontal="right"/>
    </xf>
    <xf numFmtId="3" fontId="17" fillId="0" borderId="2" xfId="8" applyNumberFormat="1" applyFont="1" applyBorder="1" applyAlignment="1">
      <alignment horizontal="center"/>
    </xf>
    <xf numFmtId="3" fontId="17" fillId="0" borderId="2" xfId="8" applyNumberFormat="1" applyFont="1" applyBorder="1" applyAlignment="1">
      <alignment horizontal="left" wrapText="1"/>
    </xf>
    <xf numFmtId="0" fontId="17" fillId="0" borderId="2" xfId="0" applyFont="1" applyBorder="1" applyAlignment="1">
      <alignment horizontal="center" vertical="center" wrapText="1"/>
    </xf>
    <xf numFmtId="0" fontId="19" fillId="0" borderId="2" xfId="0" applyFont="1" applyBorder="1" applyAlignment="1">
      <alignment horizontal="center"/>
    </xf>
    <xf numFmtId="3" fontId="19" fillId="0" borderId="2" xfId="0" applyNumberFormat="1" applyFont="1" applyBorder="1"/>
    <xf numFmtId="3" fontId="19" fillId="0" borderId="2" xfId="8" applyNumberFormat="1" applyFont="1" applyBorder="1"/>
    <xf numFmtId="0" fontId="28" fillId="0" borderId="0" xfId="0" applyFont="1" applyAlignment="1">
      <alignment horizontal="left"/>
    </xf>
    <xf numFmtId="0" fontId="19" fillId="0" borderId="0" xfId="0" applyFont="1"/>
    <xf numFmtId="3" fontId="49" fillId="0" borderId="0" xfId="0" applyNumberFormat="1" applyFont="1" applyAlignment="1">
      <alignment horizontal="right"/>
    </xf>
    <xf numFmtId="0" fontId="28" fillId="0" borderId="0" xfId="0" applyFont="1" applyAlignment="1">
      <alignment horizontal="center"/>
    </xf>
    <xf numFmtId="3" fontId="28" fillId="0" borderId="0" xfId="0" applyNumberFormat="1" applyFont="1" applyAlignment="1">
      <alignment horizontal="center"/>
    </xf>
    <xf numFmtId="0" fontId="28" fillId="0" borderId="25" xfId="0" applyFont="1" applyBorder="1"/>
    <xf numFmtId="168" fontId="19" fillId="0" borderId="0" xfId="0" applyNumberFormat="1" applyFont="1"/>
    <xf numFmtId="0" fontId="27" fillId="0" borderId="2" xfId="0" applyFont="1" applyBorder="1" applyAlignment="1">
      <alignment horizontal="justify" vertical="center" wrapText="1"/>
    </xf>
    <xf numFmtId="3" fontId="27" fillId="0" borderId="2" xfId="16" quotePrefix="1" applyNumberFormat="1" applyFont="1" applyBorder="1" applyAlignment="1">
      <alignment horizontal="center" vertical="center" wrapText="1"/>
    </xf>
    <xf numFmtId="0" fontId="27" fillId="0" borderId="2" xfId="0" quotePrefix="1" applyFont="1" applyBorder="1" applyAlignment="1">
      <alignment horizontal="justify" vertical="center" wrapText="1"/>
    </xf>
    <xf numFmtId="172" fontId="27" fillId="0" borderId="2" xfId="16" applyNumberFormat="1" applyFont="1" applyBorder="1" applyAlignment="1">
      <alignment horizontal="right" vertical="center"/>
    </xf>
    <xf numFmtId="3" fontId="27" fillId="0" borderId="2" xfId="0" quotePrefix="1" applyNumberFormat="1" applyFont="1" applyBorder="1" applyAlignment="1">
      <alignment horizontal="center" vertical="center" wrapText="1"/>
    </xf>
    <xf numFmtId="171" fontId="17" fillId="0" borderId="2" xfId="1" applyNumberFormat="1" applyFont="1" applyFill="1" applyBorder="1" applyAlignment="1">
      <alignment horizontal="right" vertical="center" wrapText="1" shrinkToFit="1"/>
    </xf>
    <xf numFmtId="3" fontId="27" fillId="0" borderId="0" xfId="0" applyNumberFormat="1" applyFont="1" applyAlignment="1">
      <alignment vertical="center"/>
    </xf>
    <xf numFmtId="0" fontId="5" fillId="0" borderId="0" xfId="0" applyFont="1" applyAlignment="1">
      <alignment horizontal="center"/>
    </xf>
    <xf numFmtId="3" fontId="11" fillId="0" borderId="0" xfId="11" applyNumberFormat="1" applyFont="1"/>
    <xf numFmtId="0" fontId="3" fillId="0" borderId="0" xfId="0" applyFont="1" applyAlignment="1">
      <alignment horizontal="center"/>
    </xf>
    <xf numFmtId="0" fontId="6" fillId="0" borderId="0" xfId="0" applyFont="1" applyAlignment="1">
      <alignment horizontal="center"/>
    </xf>
    <xf numFmtId="169" fontId="27" fillId="0" borderId="2" xfId="17" applyNumberFormat="1" applyFont="1" applyFill="1" applyBorder="1" applyAlignment="1">
      <alignment horizontal="center" vertical="center"/>
    </xf>
    <xf numFmtId="169" fontId="27" fillId="0" borderId="2" xfId="1" applyNumberFormat="1" applyFont="1" applyFill="1" applyBorder="1" applyAlignment="1">
      <alignment horizontal="right" vertical="center" shrinkToFit="1"/>
    </xf>
    <xf numFmtId="169" fontId="19" fillId="0" borderId="2" xfId="17" applyNumberFormat="1" applyFont="1" applyFill="1" applyBorder="1" applyAlignment="1">
      <alignment horizontal="center"/>
    </xf>
    <xf numFmtId="169" fontId="16" fillId="0" borderId="2" xfId="17" applyNumberFormat="1" applyFont="1" applyFill="1" applyBorder="1" applyAlignment="1">
      <alignment horizontal="center"/>
    </xf>
    <xf numFmtId="169" fontId="17" fillId="0" borderId="2" xfId="17" applyNumberFormat="1" applyFont="1" applyFill="1" applyBorder="1" applyAlignment="1">
      <alignment horizontal="center"/>
    </xf>
    <xf numFmtId="169" fontId="20" fillId="0" borderId="2" xfId="17" applyNumberFormat="1" applyFont="1" applyFill="1" applyBorder="1" applyAlignment="1">
      <alignment horizontal="center"/>
    </xf>
    <xf numFmtId="3" fontId="27" fillId="0" borderId="0" xfId="0" applyNumberFormat="1" applyFont="1" applyAlignment="1">
      <alignment horizontal="center" vertical="center"/>
    </xf>
    <xf numFmtId="3" fontId="27" fillId="0" borderId="0" xfId="0" applyNumberFormat="1" applyFont="1" applyAlignment="1">
      <alignment horizontal="left" vertical="center"/>
    </xf>
    <xf numFmtId="1" fontId="27" fillId="0" borderId="0" xfId="0" applyNumberFormat="1" applyFont="1" applyAlignment="1">
      <alignment horizontal="center" vertical="center"/>
    </xf>
    <xf numFmtId="4" fontId="27" fillId="0" borderId="0" xfId="0" applyNumberFormat="1" applyFont="1" applyAlignment="1">
      <alignment vertical="center"/>
    </xf>
    <xf numFmtId="3" fontId="27" fillId="0" borderId="0" xfId="1" applyNumberFormat="1" applyFont="1" applyFill="1" applyAlignment="1">
      <alignment horizontal="right" vertical="center"/>
    </xf>
    <xf numFmtId="3" fontId="25" fillId="0" borderId="0" xfId="0" applyNumberFormat="1" applyFont="1"/>
    <xf numFmtId="3" fontId="27" fillId="0" borderId="0" xfId="0" applyNumberFormat="1" applyFont="1" applyAlignment="1">
      <alignment horizontal="center" vertical="center" wrapText="1"/>
    </xf>
    <xf numFmtId="3" fontId="27" fillId="0" borderId="0" xfId="0" applyNumberFormat="1" applyFont="1" applyAlignment="1">
      <alignment horizontal="left" vertical="center" wrapText="1"/>
    </xf>
    <xf numFmtId="1" fontId="27" fillId="0" borderId="0" xfId="0" applyNumberFormat="1" applyFont="1" applyAlignment="1">
      <alignment horizontal="center" vertical="center" wrapText="1"/>
    </xf>
    <xf numFmtId="3" fontId="25" fillId="0" borderId="0" xfId="0" applyNumberFormat="1" applyFont="1" applyAlignment="1">
      <alignment horizontal="right" vertical="center" wrapText="1"/>
    </xf>
    <xf numFmtId="3" fontId="25" fillId="0" borderId="0" xfId="0" applyNumberFormat="1" applyFont="1" applyAlignment="1">
      <alignment vertical="center"/>
    </xf>
    <xf numFmtId="3" fontId="25" fillId="0" borderId="2" xfId="0" applyNumberFormat="1" applyFont="1" applyBorder="1" applyAlignment="1">
      <alignment horizontal="center" vertical="center" wrapText="1"/>
    </xf>
    <xf numFmtId="3" fontId="25" fillId="0" borderId="2" xfId="1" applyNumberFormat="1" applyFont="1" applyFill="1" applyBorder="1" applyAlignment="1">
      <alignment horizontal="center" vertical="center" wrapText="1"/>
    </xf>
    <xf numFmtId="0" fontId="25" fillId="0" borderId="2" xfId="0" applyFont="1" applyBorder="1" applyAlignment="1">
      <alignment horizontal="center" vertical="center" wrapText="1"/>
    </xf>
    <xf numFmtId="170" fontId="25" fillId="0" borderId="2" xfId="1" applyNumberFormat="1" applyFont="1" applyFill="1" applyBorder="1" applyAlignment="1">
      <alignment horizontal="center" vertical="center" wrapText="1" shrinkToFit="1"/>
    </xf>
    <xf numFmtId="169" fontId="25" fillId="0" borderId="2" xfId="17" quotePrefix="1" applyNumberFormat="1" applyFont="1" applyFill="1" applyBorder="1" applyAlignment="1">
      <alignment horizontal="center" vertical="center" wrapText="1"/>
    </xf>
    <xf numFmtId="169" fontId="25" fillId="0" borderId="2" xfId="17" applyNumberFormat="1" applyFont="1" applyFill="1" applyBorder="1" applyAlignment="1">
      <alignment horizontal="center" vertical="center"/>
    </xf>
    <xf numFmtId="169" fontId="25" fillId="0" borderId="2" xfId="1" applyNumberFormat="1" applyFont="1" applyFill="1" applyBorder="1" applyAlignment="1">
      <alignment horizontal="right" vertical="center" shrinkToFit="1"/>
    </xf>
    <xf numFmtId="1" fontId="25" fillId="0" borderId="3" xfId="16" applyNumberFormat="1" applyFont="1" applyBorder="1" applyAlignment="1">
      <alignment vertical="center"/>
    </xf>
    <xf numFmtId="49" fontId="45" fillId="0" borderId="2" xfId="1" applyNumberFormat="1" applyFont="1" applyFill="1" applyBorder="1" applyAlignment="1">
      <alignment horizontal="center" vertical="center" wrapText="1"/>
    </xf>
    <xf numFmtId="0" fontId="45" fillId="0" borderId="2" xfId="0" applyFont="1" applyBorder="1" applyAlignment="1">
      <alignment horizontal="center" vertical="center" wrapText="1"/>
    </xf>
    <xf numFmtId="170" fontId="45" fillId="0" borderId="2" xfId="1" applyNumberFormat="1" applyFont="1" applyFill="1" applyBorder="1" applyAlignment="1">
      <alignment horizontal="center" vertical="center" wrapText="1" shrinkToFit="1"/>
    </xf>
    <xf numFmtId="171" fontId="45" fillId="0" borderId="2" xfId="1" applyNumberFormat="1" applyFont="1" applyFill="1" applyBorder="1" applyAlignment="1">
      <alignment horizontal="right" vertical="center" wrapText="1" shrinkToFit="1"/>
    </xf>
    <xf numFmtId="169" fontId="45" fillId="0" borderId="2" xfId="17" quotePrefix="1" applyNumberFormat="1" applyFont="1" applyFill="1" applyBorder="1" applyAlignment="1">
      <alignment horizontal="center" vertical="center" wrapText="1"/>
    </xf>
    <xf numFmtId="169" fontId="45" fillId="0" borderId="2" xfId="1" applyNumberFormat="1" applyFont="1" applyFill="1" applyBorder="1" applyAlignment="1">
      <alignment horizontal="right" vertical="center" shrinkToFit="1"/>
    </xf>
    <xf numFmtId="169" fontId="45" fillId="0" borderId="2" xfId="17" applyNumberFormat="1" applyFont="1" applyFill="1" applyBorder="1" applyAlignment="1">
      <alignment horizontal="center" vertical="center"/>
    </xf>
    <xf numFmtId="3" fontId="48" fillId="0" borderId="0" xfId="0" applyNumberFormat="1" applyFont="1" applyAlignment="1">
      <alignment vertical="center"/>
    </xf>
    <xf numFmtId="1" fontId="45" fillId="0" borderId="3" xfId="16" applyNumberFormat="1" applyFont="1" applyBorder="1" applyAlignment="1">
      <alignment vertical="center"/>
    </xf>
    <xf numFmtId="49" fontId="25" fillId="0" borderId="2" xfId="1" applyNumberFormat="1" applyFont="1" applyFill="1" applyBorder="1" applyAlignment="1">
      <alignment horizontal="center" vertical="center" wrapText="1"/>
    </xf>
    <xf numFmtId="168" fontId="25" fillId="0" borderId="2" xfId="1" applyNumberFormat="1" applyFont="1" applyFill="1" applyBorder="1" applyAlignment="1">
      <alignment vertical="center" wrapText="1"/>
    </xf>
    <xf numFmtId="49" fontId="27" fillId="0" borderId="2" xfId="16" applyNumberFormat="1" applyFont="1" applyBorder="1" applyAlignment="1">
      <alignment horizontal="center" vertical="center" wrapText="1"/>
    </xf>
    <xf numFmtId="0" fontId="27" fillId="0" borderId="2" xfId="0" quotePrefix="1" applyFont="1" applyBorder="1" applyAlignment="1">
      <alignment horizontal="center" vertical="center" wrapText="1"/>
    </xf>
    <xf numFmtId="170" fontId="27" fillId="0" borderId="2" xfId="1" applyNumberFormat="1" applyFont="1" applyFill="1" applyBorder="1" applyAlignment="1">
      <alignment horizontal="right" vertical="center" wrapText="1" shrinkToFit="1"/>
    </xf>
    <xf numFmtId="169" fontId="27" fillId="0" borderId="2" xfId="17" quotePrefix="1" applyNumberFormat="1" applyFont="1" applyFill="1" applyBorder="1" applyAlignment="1">
      <alignment horizontal="center" vertical="center" wrapText="1"/>
    </xf>
    <xf numFmtId="49" fontId="25" fillId="0" borderId="2" xfId="16" applyNumberFormat="1" applyFont="1" applyBorder="1" applyAlignment="1">
      <alignment horizontal="center" vertical="center" wrapText="1"/>
    </xf>
    <xf numFmtId="170" fontId="25" fillId="0" borderId="2" xfId="1" quotePrefix="1" applyNumberFormat="1" applyFont="1" applyFill="1" applyBorder="1" applyAlignment="1">
      <alignment horizontal="center" vertical="center" wrapText="1" shrinkToFit="1"/>
    </xf>
    <xf numFmtId="0" fontId="25" fillId="0" borderId="2" xfId="0" quotePrefix="1" applyFont="1" applyBorder="1" applyAlignment="1">
      <alignment horizontal="center" vertical="center" wrapText="1"/>
    </xf>
    <xf numFmtId="173" fontId="27" fillId="0" borderId="0" xfId="0" applyNumberFormat="1" applyFont="1" applyAlignment="1">
      <alignment vertical="center"/>
    </xf>
    <xf numFmtId="0" fontId="27" fillId="0" borderId="2" xfId="11" quotePrefix="1" applyFont="1" applyBorder="1" applyAlignment="1">
      <alignment vertical="center" wrapText="1"/>
    </xf>
    <xf numFmtId="1" fontId="48" fillId="0" borderId="3" xfId="16" applyNumberFormat="1" applyFont="1" applyBorder="1" applyAlignment="1">
      <alignment vertical="center"/>
    </xf>
    <xf numFmtId="168" fontId="25" fillId="0" borderId="2" xfId="1" applyNumberFormat="1" applyFont="1" applyFill="1" applyBorder="1" applyAlignment="1">
      <alignment horizontal="left" vertical="center"/>
    </xf>
    <xf numFmtId="170" fontId="48" fillId="0" borderId="2" xfId="1" quotePrefix="1" applyNumberFormat="1" applyFont="1" applyFill="1" applyBorder="1" applyAlignment="1">
      <alignment horizontal="center" vertical="center" wrapText="1" shrinkToFit="1"/>
    </xf>
    <xf numFmtId="168" fontId="45" fillId="0" borderId="2" xfId="1" applyNumberFormat="1" applyFont="1" applyFill="1" applyBorder="1" applyAlignment="1">
      <alignment horizontal="justify" vertical="center" wrapText="1"/>
    </xf>
    <xf numFmtId="169" fontId="45" fillId="0" borderId="2" xfId="16" applyNumberFormat="1" applyFont="1" applyBorder="1" applyAlignment="1">
      <alignment vertical="center"/>
    </xf>
    <xf numFmtId="168" fontId="25" fillId="0" borderId="2" xfId="1" applyNumberFormat="1" applyFont="1" applyFill="1" applyBorder="1" applyAlignment="1">
      <alignment horizontal="justify" vertical="center" wrapText="1"/>
    </xf>
    <xf numFmtId="0" fontId="25" fillId="0" borderId="2" xfId="7" quotePrefix="1" applyFont="1" applyBorder="1" applyAlignment="1">
      <alignment horizontal="left" vertical="center" wrapText="1"/>
    </xf>
    <xf numFmtId="170" fontId="27" fillId="0" borderId="2" xfId="1" quotePrefix="1" applyNumberFormat="1" applyFont="1" applyFill="1" applyBorder="1" applyAlignment="1">
      <alignment horizontal="center" wrapText="1" shrinkToFit="1"/>
    </xf>
    <xf numFmtId="1" fontId="25" fillId="0" borderId="2" xfId="16" applyNumberFormat="1" applyFont="1" applyBorder="1" applyAlignment="1">
      <alignment horizontal="center" vertical="center" wrapText="1"/>
    </xf>
    <xf numFmtId="168" fontId="25" fillId="0" borderId="2" xfId="1" applyNumberFormat="1" applyFont="1" applyFill="1" applyBorder="1" applyAlignment="1">
      <alignment horizontal="left" vertical="center" wrapText="1"/>
    </xf>
    <xf numFmtId="171" fontId="25" fillId="0" borderId="2" xfId="3" applyNumberFormat="1" applyFont="1" applyFill="1" applyBorder="1" applyAlignment="1">
      <alignment horizontal="right" vertical="center" wrapText="1" shrinkToFit="1"/>
    </xf>
    <xf numFmtId="171" fontId="25" fillId="0" borderId="2" xfId="16" applyNumberFormat="1" applyFont="1" applyBorder="1" applyAlignment="1">
      <alignment vertical="center"/>
    </xf>
    <xf numFmtId="164" fontId="25" fillId="0" borderId="2" xfId="1" applyFont="1" applyFill="1" applyBorder="1" applyAlignment="1">
      <alignment horizontal="right" vertical="center" wrapText="1" shrinkToFit="1"/>
    </xf>
    <xf numFmtId="171" fontId="27" fillId="0" borderId="2" xfId="1" applyNumberFormat="1" applyFont="1" applyFill="1" applyBorder="1" applyAlignment="1">
      <alignment horizontal="center" vertical="center" wrapText="1" shrinkToFit="1"/>
    </xf>
    <xf numFmtId="169" fontId="25" fillId="0" borderId="2" xfId="16" applyNumberFormat="1" applyFont="1" applyBorder="1" applyAlignment="1">
      <alignment vertical="center"/>
    </xf>
    <xf numFmtId="0" fontId="16" fillId="0" borderId="2" xfId="11" quotePrefix="1" applyFont="1" applyBorder="1" applyAlignment="1">
      <alignment horizontal="center" vertical="center"/>
    </xf>
    <xf numFmtId="0" fontId="51" fillId="0" borderId="0" xfId="0" applyFont="1" applyAlignment="1">
      <alignment horizontal="center" wrapText="1"/>
    </xf>
    <xf numFmtId="0" fontId="52" fillId="0" borderId="0" xfId="0" applyFont="1" applyAlignment="1">
      <alignment horizontal="center" wrapText="1"/>
    </xf>
    <xf numFmtId="0" fontId="20" fillId="0" borderId="2" xfId="0" applyFont="1" applyBorder="1" applyAlignment="1">
      <alignment horizontal="left"/>
    </xf>
    <xf numFmtId="0" fontId="9" fillId="0" borderId="2" xfId="11" applyFont="1" applyBorder="1" applyAlignment="1">
      <alignment horizontal="center"/>
    </xf>
    <xf numFmtId="0" fontId="9" fillId="0" borderId="2" xfId="11" applyFont="1" applyBorder="1"/>
    <xf numFmtId="3" fontId="9" fillId="0" borderId="2" xfId="11" applyNumberFormat="1" applyFont="1" applyBorder="1" applyAlignment="1">
      <alignment wrapText="1"/>
    </xf>
    <xf numFmtId="0" fontId="16" fillId="0" borderId="2" xfId="11" applyFont="1" applyBorder="1" applyAlignment="1">
      <alignment horizontal="center"/>
    </xf>
    <xf numFmtId="0" fontId="16" fillId="0" borderId="2" xfId="11" applyFont="1" applyBorder="1"/>
    <xf numFmtId="3" fontId="16" fillId="0" borderId="2" xfId="11" applyNumberFormat="1" applyFont="1" applyBorder="1"/>
    <xf numFmtId="3" fontId="53" fillId="0" borderId="0" xfId="8" applyNumberFormat="1" applyFont="1" applyAlignment="1">
      <alignment vertical="center"/>
    </xf>
    <xf numFmtId="0" fontId="20" fillId="0" borderId="2" xfId="0" applyFont="1" applyBorder="1" applyAlignment="1">
      <alignment horizontal="center"/>
    </xf>
    <xf numFmtId="3" fontId="20" fillId="0" borderId="2" xfId="0" applyNumberFormat="1" applyFont="1" applyBorder="1"/>
    <xf numFmtId="0" fontId="19" fillId="0" borderId="2" xfId="0" applyFont="1" applyBorder="1" applyAlignment="1">
      <alignment horizontal="left"/>
    </xf>
    <xf numFmtId="0" fontId="17" fillId="0" borderId="2" xfId="0" applyFont="1" applyBorder="1" applyAlignment="1">
      <alignment horizontal="center"/>
    </xf>
    <xf numFmtId="0" fontId="17" fillId="0" borderId="2" xfId="0" applyFont="1" applyBorder="1"/>
    <xf numFmtId="3" fontId="17" fillId="0" borderId="2" xfId="0" applyNumberFormat="1" applyFont="1" applyBorder="1"/>
    <xf numFmtId="3" fontId="20" fillId="0" borderId="2" xfId="0" applyNumberFormat="1" applyFont="1" applyBorder="1" applyAlignment="1">
      <alignment horizontal="center"/>
    </xf>
    <xf numFmtId="49" fontId="45" fillId="0" borderId="2" xfId="16" applyNumberFormat="1" applyFont="1" applyBorder="1" applyAlignment="1">
      <alignment horizontal="center" vertical="center" wrapText="1"/>
    </xf>
    <xf numFmtId="0" fontId="45" fillId="0" borderId="2" xfId="7" quotePrefix="1" applyFont="1" applyBorder="1" applyAlignment="1">
      <alignment horizontal="left" vertical="center" wrapText="1"/>
    </xf>
    <xf numFmtId="0" fontId="48" fillId="0" borderId="2" xfId="0" applyFont="1" applyBorder="1" applyAlignment="1">
      <alignment horizontal="center" vertical="center" wrapText="1"/>
    </xf>
    <xf numFmtId="1" fontId="48" fillId="0" borderId="2" xfId="16" applyNumberFormat="1" applyFont="1" applyBorder="1" applyAlignment="1">
      <alignment horizontal="center" vertical="center" wrapText="1"/>
    </xf>
    <xf numFmtId="168" fontId="25" fillId="0" borderId="27" xfId="1" applyNumberFormat="1" applyFont="1" applyFill="1" applyBorder="1" applyAlignment="1">
      <alignment horizontal="center" vertical="center" wrapText="1"/>
    </xf>
    <xf numFmtId="0" fontId="55" fillId="0" borderId="2" xfId="0" applyFont="1" applyBorder="1" applyAlignment="1">
      <alignment horizontal="center" vertical="center" wrapText="1"/>
    </xf>
    <xf numFmtId="1" fontId="56" fillId="0" borderId="3" xfId="16" applyNumberFormat="1" applyFont="1" applyBorder="1" applyAlignment="1">
      <alignment vertical="center"/>
    </xf>
    <xf numFmtId="0" fontId="55" fillId="0" borderId="2" xfId="0" quotePrefix="1" applyFont="1" applyBorder="1" applyAlignment="1">
      <alignment horizontal="center" vertical="center" wrapText="1"/>
    </xf>
    <xf numFmtId="170" fontId="56" fillId="0" borderId="2" xfId="1" applyNumberFormat="1" applyFont="1" applyFill="1" applyBorder="1" applyAlignment="1">
      <alignment horizontal="center" vertical="center" wrapText="1" shrinkToFit="1"/>
    </xf>
    <xf numFmtId="170" fontId="55" fillId="0" borderId="2" xfId="1" applyNumberFormat="1" applyFont="1" applyFill="1" applyBorder="1" applyAlignment="1">
      <alignment horizontal="center" vertical="center" wrapText="1" shrinkToFit="1"/>
    </xf>
    <xf numFmtId="3" fontId="55" fillId="0" borderId="2" xfId="0" applyNumberFormat="1" applyFont="1" applyBorder="1" applyAlignment="1">
      <alignment horizontal="center" vertical="center" wrapText="1"/>
    </xf>
    <xf numFmtId="3" fontId="55" fillId="0" borderId="0" xfId="0" applyNumberFormat="1" applyFont="1" applyAlignment="1">
      <alignment vertical="center"/>
    </xf>
    <xf numFmtId="3" fontId="55" fillId="0" borderId="3" xfId="0" applyNumberFormat="1" applyFont="1" applyBorder="1" applyAlignment="1">
      <alignment horizontal="center" vertical="center"/>
    </xf>
    <xf numFmtId="49" fontId="56" fillId="0" borderId="2" xfId="1" applyNumberFormat="1" applyFont="1" applyFill="1" applyBorder="1" applyAlignment="1">
      <alignment horizontal="center" vertical="center"/>
    </xf>
    <xf numFmtId="168" fontId="56" fillId="0" borderId="2" xfId="1" applyNumberFormat="1" applyFont="1" applyFill="1" applyBorder="1" applyAlignment="1">
      <alignment vertical="center"/>
    </xf>
    <xf numFmtId="0" fontId="56" fillId="0" borderId="2" xfId="0" applyFont="1" applyBorder="1" applyAlignment="1">
      <alignment horizontal="center" vertical="center" wrapText="1"/>
    </xf>
    <xf numFmtId="169" fontId="55" fillId="0" borderId="2" xfId="17" quotePrefix="1" applyNumberFormat="1" applyFont="1" applyFill="1" applyBorder="1" applyAlignment="1">
      <alignment horizontal="center" vertical="center" wrapText="1"/>
    </xf>
    <xf numFmtId="169" fontId="55" fillId="0" borderId="2" xfId="17" applyNumberFormat="1" applyFont="1" applyFill="1" applyBorder="1" applyAlignment="1">
      <alignment horizontal="center" vertical="center"/>
    </xf>
    <xf numFmtId="169" fontId="56" fillId="0" borderId="2" xfId="1" applyNumberFormat="1" applyFont="1" applyFill="1" applyBorder="1" applyAlignment="1">
      <alignment horizontal="right" vertical="center" shrinkToFit="1"/>
    </xf>
    <xf numFmtId="49" fontId="57" fillId="0" borderId="2" xfId="1" applyNumberFormat="1" applyFont="1" applyFill="1" applyBorder="1" applyAlignment="1">
      <alignment horizontal="center" vertical="center" wrapText="1"/>
    </xf>
    <xf numFmtId="168" fontId="57" fillId="0" borderId="2" xfId="1" applyNumberFormat="1" applyFont="1" applyFill="1" applyBorder="1" applyAlignment="1">
      <alignment vertical="center" wrapText="1"/>
    </xf>
    <xf numFmtId="0" fontId="57" fillId="0" borderId="2" xfId="0" applyFont="1" applyBorder="1" applyAlignment="1">
      <alignment horizontal="center" vertical="center" wrapText="1"/>
    </xf>
    <xf numFmtId="170" fontId="57" fillId="0" borderId="2" xfId="1" applyNumberFormat="1" applyFont="1" applyFill="1" applyBorder="1" applyAlignment="1">
      <alignment horizontal="center" vertical="center" wrapText="1" shrinkToFit="1"/>
    </xf>
    <xf numFmtId="169" fontId="57" fillId="0" borderId="2" xfId="1" applyNumberFormat="1" applyFont="1" applyFill="1" applyBorder="1" applyAlignment="1">
      <alignment horizontal="right" vertical="center" shrinkToFit="1"/>
    </xf>
    <xf numFmtId="3" fontId="58" fillId="0" borderId="0" xfId="0" applyNumberFormat="1" applyFont="1" applyAlignment="1">
      <alignment vertical="center"/>
    </xf>
    <xf numFmtId="1" fontId="57" fillId="0" borderId="3" xfId="16" applyNumberFormat="1" applyFont="1" applyBorder="1" applyAlignment="1">
      <alignment vertical="center"/>
    </xf>
    <xf numFmtId="49" fontId="56" fillId="0" borderId="2" xfId="16" applyNumberFormat="1" applyFont="1" applyBorder="1" applyAlignment="1">
      <alignment horizontal="center" vertical="center" wrapText="1"/>
    </xf>
    <xf numFmtId="168" fontId="56" fillId="0" borderId="27" xfId="1" applyNumberFormat="1" applyFont="1" applyFill="1" applyBorder="1" applyAlignment="1">
      <alignment vertical="center" wrapText="1"/>
    </xf>
    <xf numFmtId="170" fontId="56" fillId="0" borderId="2" xfId="1" quotePrefix="1" applyNumberFormat="1" applyFont="1" applyFill="1" applyBorder="1" applyAlignment="1">
      <alignment horizontal="center" vertical="center" wrapText="1" shrinkToFit="1"/>
    </xf>
    <xf numFmtId="0" fontId="56" fillId="0" borderId="2" xfId="0" quotePrefix="1" applyFont="1" applyBorder="1" applyAlignment="1">
      <alignment horizontal="center" vertical="center" wrapText="1"/>
    </xf>
    <xf numFmtId="3" fontId="56" fillId="0" borderId="0" xfId="0" applyNumberFormat="1" applyFont="1" applyAlignment="1">
      <alignment vertical="center"/>
    </xf>
    <xf numFmtId="49" fontId="56" fillId="0" borderId="2" xfId="1" applyNumberFormat="1" applyFont="1" applyFill="1" applyBorder="1" applyAlignment="1">
      <alignment horizontal="center" vertical="center" wrapText="1"/>
    </xf>
    <xf numFmtId="168" fontId="56" fillId="0" borderId="2" xfId="1" applyNumberFormat="1" applyFont="1" applyFill="1" applyBorder="1" applyAlignment="1">
      <alignment vertical="center" wrapText="1"/>
    </xf>
    <xf numFmtId="173" fontId="55" fillId="0" borderId="0" xfId="0" applyNumberFormat="1" applyFont="1" applyAlignment="1">
      <alignment vertical="center"/>
    </xf>
    <xf numFmtId="49" fontId="55" fillId="0" borderId="2" xfId="16" applyNumberFormat="1" applyFont="1" applyBorder="1" applyAlignment="1">
      <alignment horizontal="center" vertical="center" wrapText="1"/>
    </xf>
    <xf numFmtId="0" fontId="55" fillId="0" borderId="2" xfId="0" applyFont="1" applyBorder="1" applyAlignment="1">
      <alignment horizontal="justify" vertical="center"/>
    </xf>
    <xf numFmtId="170" fontId="55" fillId="0" borderId="2" xfId="1" quotePrefix="1" applyNumberFormat="1" applyFont="1" applyFill="1" applyBorder="1" applyAlignment="1">
      <alignment horizontal="center" vertical="center" wrapText="1" shrinkToFit="1"/>
    </xf>
    <xf numFmtId="3" fontId="55" fillId="0" borderId="2" xfId="0" applyNumberFormat="1" applyFont="1" applyBorder="1" applyAlignment="1">
      <alignment vertical="center" wrapText="1"/>
    </xf>
    <xf numFmtId="0" fontId="56" fillId="0" borderId="2" xfId="7" quotePrefix="1" applyFont="1" applyBorder="1" applyAlignment="1">
      <alignment vertical="center" wrapText="1"/>
    </xf>
    <xf numFmtId="1" fontId="55" fillId="0" borderId="3" xfId="16" applyNumberFormat="1" applyFont="1" applyBorder="1" applyAlignment="1">
      <alignment vertical="center"/>
    </xf>
    <xf numFmtId="168" fontId="56" fillId="0" borderId="2" xfId="1" applyNumberFormat="1" applyFont="1" applyFill="1" applyBorder="1" applyAlignment="1">
      <alignment horizontal="right" vertical="center" wrapText="1" shrinkToFit="1"/>
    </xf>
    <xf numFmtId="168" fontId="57" fillId="0" borderId="2" xfId="1" applyNumberFormat="1" applyFont="1" applyFill="1" applyBorder="1" applyAlignment="1">
      <alignment horizontal="right" vertical="center" wrapText="1" shrinkToFit="1"/>
    </xf>
    <xf numFmtId="168" fontId="55" fillId="0" borderId="2" xfId="1" applyNumberFormat="1" applyFont="1" applyFill="1" applyBorder="1" applyAlignment="1">
      <alignment horizontal="right" vertical="center" wrapText="1" shrinkToFit="1"/>
    </xf>
    <xf numFmtId="168" fontId="56" fillId="0" borderId="2" xfId="1" quotePrefix="1" applyNumberFormat="1" applyFont="1" applyFill="1" applyBorder="1" applyAlignment="1">
      <alignment vertical="center"/>
    </xf>
    <xf numFmtId="3" fontId="24" fillId="0" borderId="0" xfId="0" applyNumberFormat="1" applyFont="1" applyAlignment="1">
      <alignment horizontal="center" vertical="center" wrapText="1"/>
    </xf>
    <xf numFmtId="3" fontId="25" fillId="0" borderId="0" xfId="0" applyNumberFormat="1" applyFont="1" applyAlignment="1">
      <alignment horizontal="center" vertical="center" wrapText="1"/>
    </xf>
    <xf numFmtId="3" fontId="55" fillId="0" borderId="0" xfId="0" applyNumberFormat="1" applyFont="1" applyAlignment="1">
      <alignment horizontal="center" vertical="center" wrapText="1"/>
    </xf>
    <xf numFmtId="169" fontId="56" fillId="0" borderId="0" xfId="1" applyNumberFormat="1" applyFont="1" applyFill="1" applyBorder="1" applyAlignment="1">
      <alignment horizontal="right" vertical="center" shrinkToFit="1"/>
    </xf>
    <xf numFmtId="169" fontId="57" fillId="0" borderId="0" xfId="1" applyNumberFormat="1" applyFont="1" applyFill="1" applyBorder="1" applyAlignment="1">
      <alignment horizontal="right" vertical="center" shrinkToFit="1"/>
    </xf>
    <xf numFmtId="169" fontId="25" fillId="0" borderId="0" xfId="1" applyNumberFormat="1" applyFont="1" applyFill="1" applyBorder="1" applyAlignment="1">
      <alignment horizontal="right" vertical="center" shrinkToFit="1"/>
    </xf>
    <xf numFmtId="169" fontId="45" fillId="0" borderId="0" xfId="1" applyNumberFormat="1" applyFont="1" applyFill="1" applyBorder="1" applyAlignment="1">
      <alignment horizontal="right" vertical="center" shrinkToFit="1"/>
    </xf>
    <xf numFmtId="169" fontId="27" fillId="0" borderId="0" xfId="1" applyNumberFormat="1" applyFont="1" applyFill="1" applyBorder="1" applyAlignment="1">
      <alignment horizontal="right" vertical="center" shrinkToFit="1"/>
    </xf>
    <xf numFmtId="3" fontId="54" fillId="0" borderId="2" xfId="0" applyNumberFormat="1" applyFont="1" applyBorder="1" applyAlignment="1">
      <alignment horizontal="center" vertical="center" wrapText="1"/>
    </xf>
    <xf numFmtId="3" fontId="20" fillId="0" borderId="2" xfId="8" applyNumberFormat="1" applyFont="1" applyBorder="1" applyAlignment="1">
      <alignment horizontal="center" vertical="center" wrapText="1"/>
    </xf>
    <xf numFmtId="0" fontId="20" fillId="0" borderId="0" xfId="0" applyFont="1" applyAlignment="1">
      <alignment vertical="center"/>
    </xf>
    <xf numFmtId="0" fontId="20" fillId="0" borderId="2" xfId="0" applyFont="1" applyBorder="1" applyAlignment="1">
      <alignment wrapText="1"/>
    </xf>
    <xf numFmtId="168" fontId="20" fillId="0" borderId="0" xfId="11" applyNumberFormat="1" applyFont="1"/>
    <xf numFmtId="0" fontId="11" fillId="0" borderId="0" xfId="11" applyFont="1"/>
    <xf numFmtId="0" fontId="59" fillId="0" borderId="0" xfId="0" applyFont="1"/>
    <xf numFmtId="3" fontId="59" fillId="0" borderId="0" xfId="0" applyNumberFormat="1" applyFont="1" applyAlignment="1">
      <alignment horizontal="right" wrapText="1"/>
    </xf>
    <xf numFmtId="0" fontId="60" fillId="0" borderId="0" xfId="0" applyFont="1" applyAlignment="1">
      <alignment horizontal="center" vertical="center" wrapText="1"/>
    </xf>
    <xf numFmtId="0" fontId="59" fillId="0" borderId="0" xfId="0" applyFont="1" applyAlignment="1">
      <alignment vertical="center"/>
    </xf>
    <xf numFmtId="0" fontId="3" fillId="0" borderId="0" xfId="15" applyFont="1"/>
    <xf numFmtId="0" fontId="3" fillId="0" borderId="0" xfId="15" applyFont="1" applyAlignment="1">
      <alignment wrapText="1"/>
    </xf>
    <xf numFmtId="0" fontId="6" fillId="0" borderId="0" xfId="15" applyFont="1" applyAlignment="1">
      <alignment wrapText="1"/>
    </xf>
    <xf numFmtId="0" fontId="17" fillId="0" borderId="0" xfId="15" applyFont="1" applyAlignment="1">
      <alignment horizontal="center" wrapText="1"/>
    </xf>
    <xf numFmtId="171" fontId="17" fillId="0" borderId="0" xfId="15" applyNumberFormat="1" applyFont="1" applyAlignment="1">
      <alignment horizontal="center" wrapText="1"/>
    </xf>
    <xf numFmtId="171" fontId="59" fillId="0" borderId="0" xfId="0" applyNumberFormat="1" applyFont="1" applyAlignment="1">
      <alignment horizontal="center" wrapText="1"/>
    </xf>
    <xf numFmtId="3" fontId="59" fillId="0" borderId="0" xfId="0" applyNumberFormat="1" applyFont="1"/>
    <xf numFmtId="3" fontId="24" fillId="0" borderId="25" xfId="8" applyNumberFormat="1" applyFont="1" applyBorder="1"/>
    <xf numFmtId="0" fontId="17" fillId="0" borderId="2" xfId="15" applyFont="1" applyBorder="1" applyAlignment="1">
      <alignment horizontal="center" vertical="center" wrapText="1"/>
    </xf>
    <xf numFmtId="0" fontId="17" fillId="0" borderId="2" xfId="15" applyFont="1" applyBorder="1" applyAlignment="1">
      <alignment horizontal="center"/>
    </xf>
    <xf numFmtId="3" fontId="17" fillId="0" borderId="2" xfId="1" applyNumberFormat="1" applyFont="1" applyFill="1" applyBorder="1" applyAlignment="1"/>
    <xf numFmtId="0" fontId="59" fillId="0" borderId="2" xfId="0" applyFont="1" applyBorder="1" applyAlignment="1">
      <alignment horizontal="center"/>
    </xf>
    <xf numFmtId="0" fontId="59" fillId="0" borderId="2" xfId="0" applyFont="1" applyBorder="1"/>
    <xf numFmtId="3" fontId="59" fillId="0" borderId="2" xfId="0" applyNumberFormat="1" applyFont="1" applyBorder="1"/>
    <xf numFmtId="0" fontId="9" fillId="0" borderId="2" xfId="0" applyFont="1" applyBorder="1" applyAlignment="1">
      <alignment horizontal="center"/>
    </xf>
    <xf numFmtId="0" fontId="26" fillId="0" borderId="2" xfId="0" applyFont="1" applyBorder="1"/>
    <xf numFmtId="3" fontId="9" fillId="0" borderId="2" xfId="0" applyNumberFormat="1" applyFont="1" applyBorder="1"/>
    <xf numFmtId="0" fontId="9" fillId="0" borderId="2" xfId="0" applyFont="1" applyBorder="1"/>
    <xf numFmtId="3" fontId="9" fillId="0" borderId="2" xfId="1" applyNumberFormat="1" applyFont="1" applyFill="1" applyBorder="1"/>
    <xf numFmtId="0" fontId="16" fillId="0" borderId="2" xfId="0" quotePrefix="1" applyFont="1" applyBorder="1" applyAlignment="1">
      <alignment horizontal="center"/>
    </xf>
    <xf numFmtId="0" fontId="16" fillId="0" borderId="2" xfId="0" applyFont="1" applyBorder="1"/>
    <xf numFmtId="3" fontId="16" fillId="0" borderId="2" xfId="0" applyNumberFormat="1" applyFont="1" applyBorder="1"/>
    <xf numFmtId="3" fontId="16" fillId="0" borderId="2" xfId="1" applyNumberFormat="1" applyFont="1" applyFill="1" applyBorder="1"/>
    <xf numFmtId="0" fontId="16" fillId="0" borderId="2" xfId="0" applyFont="1" applyBorder="1" applyAlignment="1">
      <alignment horizontal="center"/>
    </xf>
    <xf numFmtId="3" fontId="33" fillId="0" borderId="2" xfId="0" applyNumberFormat="1" applyFont="1" applyBorder="1"/>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168" fontId="32" fillId="0" borderId="2" xfId="1" applyNumberFormat="1" applyFont="1" applyFill="1" applyBorder="1" applyAlignment="1">
      <alignment horizontal="center" vertical="center" wrapText="1"/>
    </xf>
    <xf numFmtId="169" fontId="31" fillId="0" borderId="2" xfId="17" applyNumberFormat="1" applyFont="1" applyFill="1" applyBorder="1" applyAlignment="1">
      <alignment horizontal="center" vertical="center" wrapText="1"/>
    </xf>
    <xf numFmtId="0" fontId="32" fillId="0" borderId="2" xfId="0" applyFont="1" applyBorder="1" applyAlignment="1">
      <alignment horizontal="center" wrapText="1"/>
    </xf>
    <xf numFmtId="0" fontId="32" fillId="0" borderId="2" xfId="0" applyFont="1" applyBorder="1" applyAlignment="1">
      <alignment wrapText="1"/>
    </xf>
    <xf numFmtId="168" fontId="32" fillId="0" borderId="2" xfId="1" applyNumberFormat="1" applyFont="1" applyFill="1" applyBorder="1" applyAlignment="1">
      <alignment horizontal="center" wrapText="1"/>
    </xf>
    <xf numFmtId="0" fontId="31" fillId="0" borderId="2" xfId="0" applyFont="1" applyBorder="1" applyAlignment="1">
      <alignment horizontal="center" wrapText="1"/>
    </xf>
    <xf numFmtId="0" fontId="31" fillId="0" borderId="2" xfId="0" applyFont="1" applyBorder="1" applyAlignment="1">
      <alignment wrapText="1"/>
    </xf>
    <xf numFmtId="168" fontId="31" fillId="0" borderId="2" xfId="1" applyNumberFormat="1" applyFont="1" applyFill="1" applyBorder="1" applyAlignment="1">
      <alignment horizontal="center" wrapText="1"/>
    </xf>
    <xf numFmtId="3" fontId="31" fillId="0" borderId="2" xfId="1" applyNumberFormat="1" applyFont="1" applyFill="1" applyBorder="1" applyAlignment="1">
      <alignment horizontal="right" wrapText="1"/>
    </xf>
    <xf numFmtId="0" fontId="31" fillId="0" borderId="2" xfId="0" quotePrefix="1" applyFont="1" applyBorder="1" applyAlignment="1">
      <alignment wrapText="1"/>
    </xf>
    <xf numFmtId="3" fontId="9" fillId="0" borderId="2" xfId="11" applyNumberFormat="1" applyFont="1" applyBorder="1"/>
    <xf numFmtId="0" fontId="16" fillId="0" borderId="2" xfId="0" applyFont="1" applyBorder="1" applyAlignment="1">
      <alignment wrapText="1"/>
    </xf>
    <xf numFmtId="0" fontId="9" fillId="0" borderId="2" xfId="0" quotePrefix="1" applyFont="1" applyBorder="1" applyAlignment="1">
      <alignment horizontal="center"/>
    </xf>
    <xf numFmtId="0" fontId="9" fillId="0" borderId="2" xfId="0" applyFont="1" applyBorder="1" applyAlignment="1">
      <alignment wrapText="1"/>
    </xf>
    <xf numFmtId="0" fontId="39" fillId="0" borderId="2" xfId="0" applyFont="1" applyBorder="1"/>
    <xf numFmtId="3" fontId="9" fillId="0" borderId="2" xfId="0" applyNumberFormat="1" applyFont="1" applyBorder="1" applyAlignment="1">
      <alignment horizontal="left" wrapText="1"/>
    </xf>
    <xf numFmtId="0" fontId="40" fillId="0" borderId="2" xfId="0" applyFont="1" applyBorder="1" applyAlignment="1">
      <alignment horizontal="center"/>
    </xf>
    <xf numFmtId="3" fontId="40" fillId="0" borderId="2" xfId="0" applyNumberFormat="1" applyFont="1" applyBorder="1" applyAlignment="1">
      <alignment horizontal="left" wrapText="1"/>
    </xf>
    <xf numFmtId="3" fontId="40" fillId="0" borderId="2" xfId="11" applyNumberFormat="1" applyFont="1" applyBorder="1"/>
    <xf numFmtId="169" fontId="40" fillId="0" borderId="2" xfId="17" applyNumberFormat="1" applyFont="1" applyFill="1" applyBorder="1" applyAlignment="1">
      <alignment horizontal="center"/>
    </xf>
    <xf numFmtId="3" fontId="16" fillId="0" borderId="2" xfId="0" applyNumberFormat="1" applyFont="1" applyBorder="1" applyAlignment="1">
      <alignment horizontal="left" wrapText="1"/>
    </xf>
    <xf numFmtId="0" fontId="16" fillId="2" borderId="2" xfId="8" applyFont="1" applyFill="1" applyBorder="1" applyAlignment="1">
      <alignment horizontal="justify" wrapText="1"/>
    </xf>
    <xf numFmtId="0" fontId="16" fillId="0" borderId="2" xfId="8" applyFont="1" applyBorder="1" applyAlignment="1">
      <alignment horizontal="justify" wrapText="1"/>
    </xf>
    <xf numFmtId="0" fontId="9" fillId="2" borderId="2" xfId="8" applyFont="1" applyFill="1" applyBorder="1" applyAlignment="1">
      <alignment horizontal="justify" wrapText="1"/>
    </xf>
    <xf numFmtId="168" fontId="16" fillId="0" borderId="2" xfId="0" applyNumberFormat="1" applyFont="1" applyBorder="1"/>
    <xf numFmtId="3" fontId="9" fillId="0" borderId="2" xfId="0" applyNumberFormat="1" applyFont="1" applyBorder="1" applyAlignment="1">
      <alignment horizontal="right"/>
    </xf>
    <xf numFmtId="3" fontId="16" fillId="0" borderId="2" xfId="0" applyNumberFormat="1" applyFont="1" applyBorder="1" applyAlignment="1">
      <alignment horizontal="right"/>
    </xf>
    <xf numFmtId="3" fontId="40" fillId="0" borderId="2" xfId="0" applyNumberFormat="1" applyFont="1" applyBorder="1"/>
    <xf numFmtId="3" fontId="3" fillId="0" borderId="0" xfId="15" applyNumberFormat="1" applyFont="1"/>
    <xf numFmtId="166" fontId="2" fillId="0" borderId="2" xfId="14" applyNumberFormat="1" applyFont="1" applyBorder="1" applyAlignment="1">
      <alignment horizontal="center"/>
    </xf>
    <xf numFmtId="166" fontId="2" fillId="0" borderId="2" xfId="14" applyNumberFormat="1" applyFont="1" applyBorder="1" applyAlignment="1">
      <alignment horizontal="left"/>
    </xf>
    <xf numFmtId="3" fontId="2" fillId="0" borderId="2" xfId="1" applyNumberFormat="1" applyFont="1" applyFill="1" applyBorder="1" applyAlignment="1"/>
    <xf numFmtId="169" fontId="3" fillId="0" borderId="2" xfId="17" applyNumberFormat="1" applyFont="1" applyFill="1" applyBorder="1" applyAlignment="1">
      <alignment horizontal="center"/>
    </xf>
    <xf numFmtId="166" fontId="3" fillId="0" borderId="2" xfId="14" applyNumberFormat="1" applyFont="1" applyBorder="1" applyAlignment="1">
      <alignment horizontal="center"/>
    </xf>
    <xf numFmtId="166" fontId="3" fillId="0" borderId="2" xfId="14" applyNumberFormat="1" applyFont="1" applyBorder="1" applyAlignment="1">
      <alignment horizontal="left"/>
    </xf>
    <xf numFmtId="3" fontId="2" fillId="0" borderId="2" xfId="14" applyNumberFormat="1" applyFont="1" applyBorder="1" applyAlignment="1">
      <alignment horizontal="right"/>
    </xf>
    <xf numFmtId="3" fontId="3" fillId="0" borderId="2" xfId="14" applyNumberFormat="1" applyFont="1" applyBorder="1" applyAlignment="1">
      <alignment horizontal="right"/>
    </xf>
    <xf numFmtId="3" fontId="3" fillId="0" borderId="2" xfId="1" applyNumberFormat="1" applyFont="1" applyFill="1" applyBorder="1" applyAlignment="1"/>
    <xf numFmtId="0" fontId="11" fillId="0" borderId="25" xfId="0" applyFont="1" applyBorder="1" applyAlignment="1">
      <alignment horizontal="center"/>
    </xf>
    <xf numFmtId="0" fontId="4" fillId="0" borderId="0" xfId="0" applyFont="1" applyAlignment="1">
      <alignment horizontal="center"/>
    </xf>
    <xf numFmtId="0" fontId="11" fillId="0" borderId="0" xfId="11" applyFont="1" applyAlignment="1">
      <alignment horizontal="center"/>
    </xf>
    <xf numFmtId="0" fontId="9" fillId="0" borderId="28"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27" xfId="0"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wrapText="1"/>
    </xf>
    <xf numFmtId="0" fontId="9" fillId="0" borderId="13" xfId="0" applyFont="1" applyBorder="1" applyAlignment="1">
      <alignment horizontal="center" vertical="center" wrapText="1"/>
    </xf>
    <xf numFmtId="0" fontId="4" fillId="0" borderId="0" xfId="11" applyFont="1" applyAlignment="1">
      <alignment horizontal="center"/>
    </xf>
    <xf numFmtId="0" fontId="9" fillId="0" borderId="2" xfId="11" applyFont="1" applyBorder="1" applyAlignment="1">
      <alignment horizontal="center" vertical="center"/>
    </xf>
    <xf numFmtId="0" fontId="9" fillId="0" borderId="28" xfId="11" applyFont="1" applyBorder="1" applyAlignment="1">
      <alignment horizontal="center" vertical="center"/>
    </xf>
    <xf numFmtId="0" fontId="9" fillId="0" borderId="10" xfId="11" applyFont="1" applyBorder="1" applyAlignment="1">
      <alignment horizontal="center" vertical="center"/>
    </xf>
    <xf numFmtId="0" fontId="5" fillId="0" borderId="25" xfId="11" applyFont="1" applyBorder="1" applyAlignment="1">
      <alignment horizontal="center"/>
    </xf>
    <xf numFmtId="0" fontId="17" fillId="0" borderId="0" xfId="11" applyFont="1" applyAlignment="1">
      <alignment horizontal="center"/>
    </xf>
    <xf numFmtId="0" fontId="9" fillId="0" borderId="18" xfId="0" applyFont="1" applyBorder="1" applyAlignment="1">
      <alignment horizontal="center" vertical="center"/>
    </xf>
    <xf numFmtId="0" fontId="9" fillId="0" borderId="3" xfId="0" applyFont="1" applyBorder="1" applyAlignment="1">
      <alignment horizontal="center" vertical="center"/>
    </xf>
    <xf numFmtId="0" fontId="9" fillId="0" borderId="26" xfId="0" applyFont="1" applyBorder="1" applyAlignment="1">
      <alignment horizontal="center" vertical="center"/>
    </xf>
    <xf numFmtId="0" fontId="9" fillId="0" borderId="10" xfId="0" applyFont="1" applyBorder="1" applyAlignment="1">
      <alignment horizontal="center" vertical="center" wrapText="1"/>
    </xf>
    <xf numFmtId="0" fontId="17" fillId="0" borderId="0" xfId="0" applyFont="1" applyAlignment="1">
      <alignment horizontal="center"/>
    </xf>
    <xf numFmtId="0" fontId="11" fillId="0" borderId="0" xfId="0" applyFont="1" applyAlignment="1">
      <alignment horizontal="center"/>
    </xf>
    <xf numFmtId="0" fontId="9" fillId="0" borderId="2" xfId="0" applyFont="1" applyBorder="1" applyAlignment="1">
      <alignment horizontal="center" vertical="center"/>
    </xf>
    <xf numFmtId="3" fontId="17" fillId="0" borderId="28" xfId="8" applyNumberFormat="1" applyFont="1" applyBorder="1" applyAlignment="1">
      <alignment horizontal="center" vertical="center" wrapText="1"/>
    </xf>
    <xf numFmtId="3" fontId="17" fillId="0" borderId="10" xfId="8" applyNumberFormat="1" applyFont="1" applyBorder="1" applyAlignment="1">
      <alignment horizontal="center" vertical="center" wrapText="1"/>
    </xf>
    <xf numFmtId="3" fontId="17" fillId="0" borderId="13" xfId="8" applyNumberFormat="1" applyFont="1" applyBorder="1" applyAlignment="1">
      <alignment horizontal="center" vertical="center" wrapText="1"/>
    </xf>
    <xf numFmtId="3" fontId="17" fillId="0" borderId="2" xfId="8" applyNumberFormat="1" applyFont="1" applyBorder="1" applyAlignment="1">
      <alignment horizontal="center" vertical="center" wrapText="1"/>
    </xf>
    <xf numFmtId="3" fontId="17" fillId="0" borderId="29" xfId="8" applyNumberFormat="1" applyFont="1" applyBorder="1" applyAlignment="1">
      <alignment horizontal="center" vertical="center"/>
    </xf>
    <xf numFmtId="3" fontId="17" fillId="0" borderId="32" xfId="8" applyNumberFormat="1" applyFont="1" applyBorder="1" applyAlignment="1">
      <alignment horizontal="center" vertical="center"/>
    </xf>
    <xf numFmtId="3" fontId="17" fillId="0" borderId="30" xfId="8" applyNumberFormat="1" applyFont="1" applyBorder="1" applyAlignment="1">
      <alignment horizontal="center" vertical="center"/>
    </xf>
    <xf numFmtId="3" fontId="17" fillId="0" borderId="29" xfId="8" applyNumberFormat="1" applyFont="1" applyBorder="1" applyAlignment="1">
      <alignment horizontal="center" vertical="center" wrapText="1"/>
    </xf>
    <xf numFmtId="3" fontId="17" fillId="0" borderId="32" xfId="8" applyNumberFormat="1" applyFont="1" applyBorder="1" applyAlignment="1">
      <alignment horizontal="center" vertical="center" wrapText="1"/>
    </xf>
    <xf numFmtId="3" fontId="17" fillId="0" borderId="30" xfId="8" applyNumberFormat="1" applyFont="1" applyBorder="1" applyAlignment="1">
      <alignment horizontal="center" vertical="center" wrapText="1"/>
    </xf>
    <xf numFmtId="3" fontId="35" fillId="0" borderId="0" xfId="8" applyNumberFormat="1" applyFont="1" applyAlignment="1">
      <alignment horizontal="center" wrapText="1"/>
    </xf>
    <xf numFmtId="3" fontId="36" fillId="0" borderId="0" xfId="8" applyNumberFormat="1" applyFont="1" applyAlignment="1">
      <alignment horizontal="center" wrapText="1"/>
    </xf>
    <xf numFmtId="3" fontId="17" fillId="0" borderId="27" xfId="8" applyNumberFormat="1" applyFont="1" applyBorder="1" applyAlignment="1">
      <alignment horizontal="center" vertical="center"/>
    </xf>
    <xf numFmtId="3" fontId="17" fillId="0" borderId="33" xfId="8" applyNumberFormat="1" applyFont="1" applyBorder="1" applyAlignment="1">
      <alignment horizontal="center" vertical="center"/>
    </xf>
    <xf numFmtId="3" fontId="34" fillId="0" borderId="33" xfId="0" applyNumberFormat="1" applyFont="1" applyBorder="1"/>
    <xf numFmtId="3" fontId="17" fillId="0" borderId="1" xfId="8"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13" xfId="0" applyFont="1" applyBorder="1" applyAlignment="1">
      <alignment horizontal="center" vertical="center" wrapText="1"/>
    </xf>
    <xf numFmtId="0" fontId="24" fillId="0" borderId="25" xfId="0" applyFont="1" applyBorder="1" applyAlignment="1">
      <alignment horizontal="center"/>
    </xf>
    <xf numFmtId="0" fontId="30" fillId="0" borderId="0" xfId="0" applyFont="1" applyAlignment="1">
      <alignment horizontal="center"/>
    </xf>
    <xf numFmtId="0" fontId="17" fillId="0" borderId="2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1" xfId="0" applyFont="1" applyBorder="1" applyAlignment="1">
      <alignment horizontal="center" vertical="center" wrapText="1"/>
    </xf>
    <xf numFmtId="0" fontId="41" fillId="0" borderId="0" xfId="0" applyFont="1" applyAlignment="1">
      <alignment horizontal="center"/>
    </xf>
    <xf numFmtId="0" fontId="5" fillId="0" borderId="0" xfId="0" applyFont="1" applyAlignment="1">
      <alignment horizontal="center"/>
    </xf>
    <xf numFmtId="0" fontId="17" fillId="0" borderId="28" xfId="0" applyFont="1" applyBorder="1" applyAlignment="1">
      <alignment horizontal="center" vertical="center" wrapText="1"/>
    </xf>
    <xf numFmtId="0" fontId="35" fillId="0" borderId="0" xfId="11" applyFont="1" applyAlignment="1">
      <alignment horizontal="center"/>
    </xf>
    <xf numFmtId="3" fontId="36" fillId="0" borderId="0" xfId="13" applyNumberFormat="1" applyFont="1" applyAlignment="1">
      <alignment horizontal="center" wrapText="1"/>
    </xf>
    <xf numFmtId="0" fontId="36" fillId="0" borderId="0" xfId="13" applyFont="1" applyAlignment="1">
      <alignment horizontal="center" wrapText="1"/>
    </xf>
    <xf numFmtId="0" fontId="9" fillId="0" borderId="2"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 xfId="11" applyFont="1" applyBorder="1" applyAlignment="1">
      <alignment horizontal="center" vertical="center" wrapText="1"/>
    </xf>
    <xf numFmtId="3" fontId="9" fillId="0" borderId="2" xfId="11" applyNumberFormat="1" applyFont="1" applyBorder="1" applyAlignment="1">
      <alignment horizontal="center" vertical="center"/>
    </xf>
    <xf numFmtId="3" fontId="9" fillId="0" borderId="27" xfId="11" applyNumberFormat="1" applyFont="1" applyBorder="1" applyAlignment="1">
      <alignment horizontal="center" vertical="center"/>
    </xf>
    <xf numFmtId="3" fontId="9" fillId="0" borderId="33" xfId="11" applyNumberFormat="1" applyFont="1" applyBorder="1" applyAlignment="1">
      <alignment horizontal="center" vertical="center"/>
    </xf>
    <xf numFmtId="3" fontId="9" fillId="0" borderId="1" xfId="11" applyNumberFormat="1" applyFont="1" applyBorder="1" applyAlignment="1">
      <alignment horizontal="center" vertical="center"/>
    </xf>
    <xf numFmtId="0" fontId="9" fillId="0" borderId="33" xfId="11" applyFont="1" applyBorder="1" applyAlignment="1">
      <alignment horizontal="center" vertical="center" wrapText="1"/>
    </xf>
    <xf numFmtId="0" fontId="9" fillId="0" borderId="27" xfId="11" applyFont="1" applyBorder="1" applyAlignment="1">
      <alignment horizontal="center" vertical="center"/>
    </xf>
    <xf numFmtId="0" fontId="9" fillId="0" borderId="33" xfId="11" applyFont="1" applyBorder="1" applyAlignment="1">
      <alignment horizontal="center" vertical="center"/>
    </xf>
    <xf numFmtId="0" fontId="9" fillId="0" borderId="1" xfId="11" applyFont="1" applyBorder="1" applyAlignment="1">
      <alignment horizontal="center" vertical="center"/>
    </xf>
    <xf numFmtId="0" fontId="9" fillId="0" borderId="28" xfId="11" applyFont="1" applyBorder="1" applyAlignment="1">
      <alignment horizontal="center" vertical="center" wrapText="1"/>
    </xf>
    <xf numFmtId="0" fontId="9" fillId="0" borderId="10" xfId="11" applyFont="1" applyBorder="1" applyAlignment="1">
      <alignment horizontal="center" vertical="center" wrapText="1"/>
    </xf>
    <xf numFmtId="0" fontId="9" fillId="0" borderId="13" xfId="11" applyFont="1" applyBorder="1" applyAlignment="1">
      <alignment horizontal="center" vertical="center" wrapText="1"/>
    </xf>
    <xf numFmtId="3" fontId="25" fillId="0" borderId="2" xfId="0" applyNumberFormat="1" applyFont="1" applyBorder="1" applyAlignment="1">
      <alignment horizontal="center" vertical="center" wrapText="1"/>
    </xf>
    <xf numFmtId="0" fontId="27" fillId="0" borderId="2" xfId="0" applyFont="1" applyBorder="1" applyAlignment="1">
      <alignment horizontal="center"/>
    </xf>
    <xf numFmtId="1" fontId="25" fillId="0" borderId="2" xfId="0" applyNumberFormat="1" applyFont="1" applyBorder="1" applyAlignment="1">
      <alignment horizontal="center" vertical="center" wrapText="1"/>
    </xf>
    <xf numFmtId="3" fontId="24" fillId="0" borderId="25" xfId="0" applyNumberFormat="1" applyFont="1" applyBorder="1" applyAlignment="1">
      <alignment horizontal="center" vertical="center" wrapText="1"/>
    </xf>
    <xf numFmtId="0" fontId="51" fillId="0" borderId="0" xfId="0" applyFont="1" applyAlignment="1">
      <alignment horizontal="center" wrapText="1"/>
    </xf>
    <xf numFmtId="0" fontId="52" fillId="0" borderId="0" xfId="0" applyFont="1" applyAlignment="1">
      <alignment horizontal="center" wrapText="1"/>
    </xf>
    <xf numFmtId="4" fontId="25" fillId="0" borderId="2" xfId="0" applyNumberFormat="1" applyFont="1" applyBorder="1" applyAlignment="1">
      <alignment horizontal="center" vertical="center" wrapText="1"/>
    </xf>
    <xf numFmtId="0" fontId="4" fillId="0" borderId="0" xfId="15" applyFont="1" applyAlignment="1">
      <alignment horizontal="center" wrapText="1"/>
    </xf>
    <xf numFmtId="0" fontId="17" fillId="0" borderId="28" xfId="15" applyFont="1" applyBorder="1" applyAlignment="1">
      <alignment horizontal="center" vertical="center" wrapText="1"/>
    </xf>
    <xf numFmtId="0" fontId="17" fillId="0" borderId="10" xfId="15" applyFont="1" applyBorder="1" applyAlignment="1">
      <alignment horizontal="center" vertical="center" wrapText="1"/>
    </xf>
    <xf numFmtId="0" fontId="17" fillId="0" borderId="2" xfId="15" applyFont="1" applyBorder="1" applyAlignment="1">
      <alignment horizontal="center" vertical="center"/>
    </xf>
    <xf numFmtId="0" fontId="17" fillId="0" borderId="2" xfId="15" applyFont="1" applyBorder="1" applyAlignment="1">
      <alignment horizontal="center" vertical="center" wrapText="1"/>
    </xf>
    <xf numFmtId="0" fontId="11" fillId="0" borderId="25" xfId="11" applyFont="1" applyBorder="1" applyAlignment="1">
      <alignment horizontal="center"/>
    </xf>
    <xf numFmtId="0" fontId="4" fillId="0" borderId="0" xfId="14" applyFont="1" applyAlignment="1">
      <alignment horizontal="center" vertical="center" wrapText="1"/>
    </xf>
    <xf numFmtId="166" fontId="21" fillId="0" borderId="28" xfId="14" applyNumberFormat="1" applyFont="1" applyBorder="1" applyAlignment="1">
      <alignment horizontal="center" vertical="center" wrapText="1"/>
    </xf>
    <xf numFmtId="166" fontId="21" fillId="0" borderId="13" xfId="14" applyNumberFormat="1" applyFont="1" applyBorder="1" applyAlignment="1">
      <alignment horizontal="center" vertical="center" wrapText="1"/>
    </xf>
    <xf numFmtId="0" fontId="7" fillId="0" borderId="0" xfId="14" applyFont="1" applyAlignment="1">
      <alignment horizontal="center" wrapText="1"/>
    </xf>
    <xf numFmtId="166" fontId="11" fillId="0" borderId="25" xfId="14" applyNumberFormat="1" applyFont="1" applyBorder="1" applyAlignment="1">
      <alignment horizontal="center"/>
    </xf>
    <xf numFmtId="0" fontId="2" fillId="0" borderId="0" xfId="11" applyFont="1" applyAlignment="1">
      <alignment horizontal="right"/>
    </xf>
  </cellXfs>
  <cellStyles count="19">
    <cellStyle name="Comma" xfId="1" builtinId="3"/>
    <cellStyle name="Comma 12" xfId="2" xr:uid="{00000000-0005-0000-0000-000001000000}"/>
    <cellStyle name="Comma 14" xfId="3" xr:uid="{00000000-0005-0000-0000-000002000000}"/>
    <cellStyle name="Comma 2 2" xfId="18" xr:uid="{00000000-0005-0000-0000-000003000000}"/>
    <cellStyle name="Comma 28" xfId="4" xr:uid="{00000000-0005-0000-0000-000004000000}"/>
    <cellStyle name="Comma 3 3" xfId="5" xr:uid="{00000000-0005-0000-0000-000005000000}"/>
    <cellStyle name="HAI" xfId="6" xr:uid="{00000000-0005-0000-0000-000006000000}"/>
    <cellStyle name="Normal" xfId="0" builtinId="0"/>
    <cellStyle name="Normal 10" xfId="7" xr:uid="{00000000-0005-0000-0000-000008000000}"/>
    <cellStyle name="Normal 11" xfId="8" xr:uid="{00000000-0005-0000-0000-000009000000}"/>
    <cellStyle name="Normal 11 3" xfId="9" xr:uid="{00000000-0005-0000-0000-00000A000000}"/>
    <cellStyle name="Normal 16" xfId="10" xr:uid="{00000000-0005-0000-0000-00000B000000}"/>
    <cellStyle name="Normal 2" xfId="11" xr:uid="{00000000-0005-0000-0000-00000C000000}"/>
    <cellStyle name="Normal 3" xfId="12" xr:uid="{00000000-0005-0000-0000-00000D000000}"/>
    <cellStyle name="Normal 3 4" xfId="13" xr:uid="{00000000-0005-0000-0000-00000E000000}"/>
    <cellStyle name="Normal 4" xfId="14" xr:uid="{00000000-0005-0000-0000-00000F000000}"/>
    <cellStyle name="Normal 5" xfId="15" xr:uid="{00000000-0005-0000-0000-000010000000}"/>
    <cellStyle name="Normal_Bieu mau (CV )" xfId="16" xr:uid="{00000000-0005-0000-0000-000011000000}"/>
    <cellStyle name="Percent"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5</xdr:col>
          <xdr:colOff>361950</xdr:colOff>
          <xdr:row>0</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A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60" name="Button 16880" hidden="1">
              <a:extLst>
                <a:ext uri="{63B3BB69-23CF-44E3-9099-C40C66FF867C}">
                  <a14:compatExt spid="_x0000_s37360"/>
                </a:ext>
                <a:ext uri="{FF2B5EF4-FFF2-40B4-BE49-F238E27FC236}">
                  <a16:creationId xmlns:a16="http://schemas.microsoft.com/office/drawing/2014/main" id="{00000000-0008-0000-0A00-0000F0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68" name="Button 16888" hidden="1">
              <a:extLst>
                <a:ext uri="{63B3BB69-23CF-44E3-9099-C40C66FF867C}">
                  <a14:compatExt spid="_x0000_s37368"/>
                </a:ext>
                <a:ext uri="{FF2B5EF4-FFF2-40B4-BE49-F238E27FC236}">
                  <a16:creationId xmlns:a16="http://schemas.microsoft.com/office/drawing/2014/main" id="{00000000-0008-0000-0A00-0000F8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69" name="Button 16889" hidden="1">
              <a:extLst>
                <a:ext uri="{63B3BB69-23CF-44E3-9099-C40C66FF867C}">
                  <a14:compatExt spid="_x0000_s37369"/>
                </a:ext>
                <a:ext uri="{FF2B5EF4-FFF2-40B4-BE49-F238E27FC236}">
                  <a16:creationId xmlns:a16="http://schemas.microsoft.com/office/drawing/2014/main" id="{00000000-0008-0000-0A00-0000F9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0" name="Button 16890" hidden="1">
              <a:extLst>
                <a:ext uri="{63B3BB69-23CF-44E3-9099-C40C66FF867C}">
                  <a14:compatExt spid="_x0000_s37370"/>
                </a:ext>
                <a:ext uri="{FF2B5EF4-FFF2-40B4-BE49-F238E27FC236}">
                  <a16:creationId xmlns:a16="http://schemas.microsoft.com/office/drawing/2014/main" id="{00000000-0008-0000-0A00-0000FA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71" name="Button 16891" hidden="1">
              <a:extLst>
                <a:ext uri="{63B3BB69-23CF-44E3-9099-C40C66FF867C}">
                  <a14:compatExt spid="_x0000_s37371"/>
                </a:ext>
                <a:ext uri="{FF2B5EF4-FFF2-40B4-BE49-F238E27FC236}">
                  <a16:creationId xmlns:a16="http://schemas.microsoft.com/office/drawing/2014/main" id="{00000000-0008-0000-0A00-0000FB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2" name="Button 16892" hidden="1">
              <a:extLst>
                <a:ext uri="{63B3BB69-23CF-44E3-9099-C40C66FF867C}">
                  <a14:compatExt spid="_x0000_s37372"/>
                </a:ext>
                <a:ext uri="{FF2B5EF4-FFF2-40B4-BE49-F238E27FC236}">
                  <a16:creationId xmlns:a16="http://schemas.microsoft.com/office/drawing/2014/main" id="{00000000-0008-0000-0A00-0000FC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73" name="Button 16893" hidden="1">
              <a:extLst>
                <a:ext uri="{63B3BB69-23CF-44E3-9099-C40C66FF867C}">
                  <a14:compatExt spid="_x0000_s37373"/>
                </a:ext>
                <a:ext uri="{FF2B5EF4-FFF2-40B4-BE49-F238E27FC236}">
                  <a16:creationId xmlns:a16="http://schemas.microsoft.com/office/drawing/2014/main" id="{00000000-0008-0000-0A00-0000FD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4" name="Button 16894" hidden="1">
              <a:extLst>
                <a:ext uri="{63B3BB69-23CF-44E3-9099-C40C66FF867C}">
                  <a14:compatExt spid="_x0000_s37374"/>
                </a:ext>
                <a:ext uri="{FF2B5EF4-FFF2-40B4-BE49-F238E27FC236}">
                  <a16:creationId xmlns:a16="http://schemas.microsoft.com/office/drawing/2014/main" id="{00000000-0008-0000-0A00-0000FE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75" name="Button 16895" hidden="1">
              <a:extLst>
                <a:ext uri="{63B3BB69-23CF-44E3-9099-C40C66FF867C}">
                  <a14:compatExt spid="_x0000_s37375"/>
                </a:ext>
                <a:ext uri="{FF2B5EF4-FFF2-40B4-BE49-F238E27FC236}">
                  <a16:creationId xmlns:a16="http://schemas.microsoft.com/office/drawing/2014/main" id="{00000000-0008-0000-0A00-0000FF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6" name="Button 16896" hidden="1">
              <a:extLst>
                <a:ext uri="{63B3BB69-23CF-44E3-9099-C40C66FF867C}">
                  <a14:compatExt spid="_x0000_s37376"/>
                </a:ext>
                <a:ext uri="{FF2B5EF4-FFF2-40B4-BE49-F238E27FC236}">
                  <a16:creationId xmlns:a16="http://schemas.microsoft.com/office/drawing/2014/main" id="{00000000-0008-0000-0A00-0000009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77" name="Button 16897" hidden="1">
              <a:extLst>
                <a:ext uri="{63B3BB69-23CF-44E3-9099-C40C66FF867C}">
                  <a14:compatExt spid="_x0000_s37377"/>
                </a:ext>
                <a:ext uri="{FF2B5EF4-FFF2-40B4-BE49-F238E27FC236}">
                  <a16:creationId xmlns:a16="http://schemas.microsoft.com/office/drawing/2014/main" id="{00000000-0008-0000-0A00-0000019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8" name="Button 16898" hidden="1">
              <a:extLst>
                <a:ext uri="{63B3BB69-23CF-44E3-9099-C40C66FF867C}">
                  <a14:compatExt spid="_x0000_s37378"/>
                </a:ext>
                <a:ext uri="{FF2B5EF4-FFF2-40B4-BE49-F238E27FC236}">
                  <a16:creationId xmlns:a16="http://schemas.microsoft.com/office/drawing/2014/main" id="{00000000-0008-0000-0A00-0000029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N%20THAI%20HA/Downloads/SNKTK%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Up"/>
      <sheetName val="giao MTLP"/>
      <sheetName val="SNKT"/>
      <sheetName val="Sheet2"/>
      <sheetName val="Sheet1"/>
      <sheetName val="Mien TLP"/>
      <sheetName val="SN thuy loi"/>
      <sheetName val="SNGT 2016"/>
      <sheetName val="SNKT 2016"/>
      <sheetName val="~         "/>
      <sheetName val="SNKTK (1)"/>
    </sheetNames>
    <definedNames>
      <definedName name="Dutoan2001"/>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H20"/>
  <sheetViews>
    <sheetView view="pageBreakPreview" zoomScale="60" zoomScaleNormal="70" workbookViewId="0">
      <pane xSplit="8" ySplit="10" topLeftCell="I11" activePane="bottomRight" state="frozen"/>
      <selection pane="topRight" activeCell="I1" sqref="I1"/>
      <selection pane="bottomLeft" activeCell="A12" sqref="A12"/>
      <selection pane="bottomRight" activeCell="A3" sqref="A3:AF3"/>
    </sheetView>
  </sheetViews>
  <sheetFormatPr defaultColWidth="9" defaultRowHeight="15.5"/>
  <cols>
    <col min="1" max="1" width="5.4609375" style="48" customWidth="1"/>
    <col min="2" max="2" width="23.4609375" style="48" customWidth="1"/>
    <col min="3" max="3" width="13.4609375" style="48" customWidth="1"/>
    <col min="4" max="4" width="8.23046875" style="48" customWidth="1"/>
    <col min="5" max="6" width="13.4609375" style="48" customWidth="1"/>
    <col min="7" max="7" width="8" style="48" customWidth="1"/>
    <col min="8" max="8" width="13.69140625" style="48" customWidth="1"/>
    <col min="9" max="9" width="12.53515625" style="48" customWidth="1"/>
    <col min="10" max="12" width="8.4609375" style="48" customWidth="1"/>
    <col min="13" max="14" width="12.53515625" style="48" customWidth="1"/>
    <col min="15" max="15" width="8.23046875" style="48" customWidth="1"/>
    <col min="16" max="16" width="12.23046875" style="48" customWidth="1"/>
    <col min="17" max="19" width="8.4609375" style="48" customWidth="1"/>
    <col min="20" max="21" width="12.53515625" style="48" customWidth="1"/>
    <col min="22" max="22" width="6" style="48" customWidth="1"/>
    <col min="23" max="23" width="13" style="48" customWidth="1"/>
    <col min="24" max="26" width="8.53515625" style="48" customWidth="1"/>
    <col min="27" max="27" width="12.4609375" style="48" customWidth="1"/>
    <col min="28" max="28" width="13.4609375" style="48" customWidth="1"/>
    <col min="29" max="29" width="5.4609375" style="48" customWidth="1"/>
    <col min="30" max="32" width="8" style="48" customWidth="1"/>
    <col min="33" max="36" width="11.84375" style="48" customWidth="1"/>
    <col min="37" max="16384" width="9" style="48"/>
  </cols>
  <sheetData>
    <row r="1" spans="1:34" ht="22.5" customHeight="1">
      <c r="A1" s="45"/>
      <c r="B1" s="45"/>
      <c r="C1" s="46"/>
      <c r="D1" s="46"/>
      <c r="E1" s="46"/>
      <c r="F1" s="46"/>
      <c r="G1" s="46"/>
      <c r="H1" s="46"/>
      <c r="I1" s="46"/>
      <c r="N1" s="77"/>
      <c r="Q1" s="46"/>
      <c r="R1" s="46"/>
      <c r="S1" s="46"/>
      <c r="T1" s="46"/>
      <c r="U1" s="47"/>
      <c r="V1" s="47"/>
      <c r="X1" s="46"/>
      <c r="Y1" s="46"/>
      <c r="Z1" s="46"/>
      <c r="AA1" s="46"/>
      <c r="AB1" s="47"/>
      <c r="AC1" s="47"/>
      <c r="AD1" s="46"/>
      <c r="AE1" s="114" t="s">
        <v>74</v>
      </c>
      <c r="AF1" s="115"/>
      <c r="AG1" s="77"/>
    </row>
    <row r="2" spans="1:34" s="50" customFormat="1" ht="28.5" customHeight="1">
      <c r="A2" s="472" t="s">
        <v>255</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116"/>
    </row>
    <row r="3" spans="1:34" ht="22.5" customHeight="1">
      <c r="A3" s="473" t="str">
        <f>'B54'!A3:AB3</f>
        <v>(Kèm theo Báo cáo số:          /BC-UBND ngày       /3/2026 của UBND xã Tuần Giáo)</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94"/>
    </row>
    <row r="4" spans="1:34" ht="20.25" customHeight="1">
      <c r="A4" s="49"/>
      <c r="B4" s="49"/>
      <c r="C4" s="50"/>
      <c r="D4" s="50"/>
      <c r="E4" s="50"/>
      <c r="F4" s="50"/>
      <c r="G4" s="50"/>
      <c r="H4" s="50"/>
      <c r="I4" s="50"/>
      <c r="J4" s="50"/>
      <c r="K4" s="117"/>
      <c r="L4" s="117"/>
      <c r="M4" s="118"/>
      <c r="N4" s="214"/>
      <c r="O4" s="119"/>
      <c r="P4" s="2"/>
      <c r="S4" s="50"/>
      <c r="T4" s="50"/>
      <c r="U4" s="166"/>
      <c r="V4" s="120"/>
      <c r="W4" s="2"/>
      <c r="Z4" s="50"/>
      <c r="AA4" s="50"/>
      <c r="AB4" s="166"/>
      <c r="AC4" s="120"/>
      <c r="AD4" s="120"/>
      <c r="AE4" s="117" t="s">
        <v>90</v>
      </c>
      <c r="AF4" s="121"/>
      <c r="AG4" s="122"/>
    </row>
    <row r="5" spans="1:34" s="82" customFormat="1" ht="24.75" customHeight="1">
      <c r="A5" s="475" t="s">
        <v>34</v>
      </c>
      <c r="B5" s="475" t="s">
        <v>122</v>
      </c>
      <c r="C5" s="478" t="s">
        <v>1</v>
      </c>
      <c r="D5" s="478"/>
      <c r="E5" s="478"/>
      <c r="F5" s="479" t="s">
        <v>33</v>
      </c>
      <c r="G5" s="480"/>
      <c r="H5" s="480"/>
      <c r="I5" s="480"/>
      <c r="J5" s="480"/>
      <c r="K5" s="480"/>
      <c r="L5" s="480"/>
      <c r="M5" s="480"/>
      <c r="N5" s="480"/>
      <c r="O5" s="480"/>
      <c r="P5" s="480"/>
      <c r="Q5" s="480"/>
      <c r="R5" s="480"/>
      <c r="S5" s="480"/>
      <c r="T5" s="480"/>
      <c r="U5" s="480"/>
      <c r="V5" s="480"/>
      <c r="W5" s="480"/>
      <c r="X5" s="480"/>
      <c r="Y5" s="480"/>
      <c r="Z5" s="480"/>
      <c r="AA5" s="480"/>
      <c r="AB5" s="480"/>
      <c r="AC5" s="481"/>
      <c r="AD5" s="475" t="s">
        <v>50</v>
      </c>
      <c r="AE5" s="475"/>
      <c r="AF5" s="475"/>
    </row>
    <row r="6" spans="1:34" s="82" customFormat="1" ht="24.75" customHeight="1">
      <c r="A6" s="475"/>
      <c r="B6" s="475"/>
      <c r="C6" s="475" t="s">
        <v>44</v>
      </c>
      <c r="D6" s="475" t="s">
        <v>21</v>
      </c>
      <c r="E6" s="475"/>
      <c r="F6" s="475" t="s">
        <v>44</v>
      </c>
      <c r="G6" s="475" t="s">
        <v>21</v>
      </c>
      <c r="H6" s="475"/>
      <c r="I6" s="476" t="s">
        <v>213</v>
      </c>
      <c r="J6" s="482"/>
      <c r="K6" s="482"/>
      <c r="L6" s="482"/>
      <c r="M6" s="482"/>
      <c r="N6" s="482"/>
      <c r="O6" s="477"/>
      <c r="P6" s="483" t="s">
        <v>134</v>
      </c>
      <c r="Q6" s="484"/>
      <c r="R6" s="484"/>
      <c r="S6" s="484"/>
      <c r="T6" s="484"/>
      <c r="U6" s="484"/>
      <c r="V6" s="485"/>
      <c r="W6" s="433" t="s">
        <v>135</v>
      </c>
      <c r="X6" s="433"/>
      <c r="Y6" s="433"/>
      <c r="Z6" s="433"/>
      <c r="AA6" s="433"/>
      <c r="AB6" s="433"/>
      <c r="AC6" s="433"/>
      <c r="AD6" s="475" t="s">
        <v>44</v>
      </c>
      <c r="AE6" s="475" t="s">
        <v>21</v>
      </c>
      <c r="AF6" s="475"/>
    </row>
    <row r="7" spans="1:34" s="82" customFormat="1" ht="24.75" customHeight="1">
      <c r="A7" s="475"/>
      <c r="B7" s="475"/>
      <c r="C7" s="475"/>
      <c r="D7" s="475" t="s">
        <v>68</v>
      </c>
      <c r="E7" s="475" t="s">
        <v>72</v>
      </c>
      <c r="F7" s="475"/>
      <c r="G7" s="475" t="s">
        <v>68</v>
      </c>
      <c r="H7" s="475" t="s">
        <v>72</v>
      </c>
      <c r="I7" s="475" t="s">
        <v>44</v>
      </c>
      <c r="J7" s="433" t="s">
        <v>15</v>
      </c>
      <c r="K7" s="433"/>
      <c r="L7" s="433"/>
      <c r="M7" s="433" t="s">
        <v>72</v>
      </c>
      <c r="N7" s="433"/>
      <c r="O7" s="433"/>
      <c r="P7" s="486" t="s">
        <v>44</v>
      </c>
      <c r="Q7" s="433" t="s">
        <v>15</v>
      </c>
      <c r="R7" s="433"/>
      <c r="S7" s="433"/>
      <c r="T7" s="433" t="s">
        <v>72</v>
      </c>
      <c r="U7" s="433"/>
      <c r="V7" s="433"/>
      <c r="W7" s="486" t="s">
        <v>44</v>
      </c>
      <c r="X7" s="433" t="s">
        <v>15</v>
      </c>
      <c r="Y7" s="433"/>
      <c r="Z7" s="433"/>
      <c r="AA7" s="433" t="s">
        <v>72</v>
      </c>
      <c r="AB7" s="433"/>
      <c r="AC7" s="433"/>
      <c r="AD7" s="475"/>
      <c r="AE7" s="475" t="s">
        <v>15</v>
      </c>
      <c r="AF7" s="475" t="s">
        <v>17</v>
      </c>
    </row>
    <row r="8" spans="1:34" s="82" customFormat="1" ht="24.75" customHeight="1">
      <c r="A8" s="475"/>
      <c r="B8" s="475"/>
      <c r="C8" s="475"/>
      <c r="D8" s="475"/>
      <c r="E8" s="475"/>
      <c r="F8" s="475"/>
      <c r="G8" s="475"/>
      <c r="H8" s="475"/>
      <c r="I8" s="475"/>
      <c r="J8" s="475" t="s">
        <v>44</v>
      </c>
      <c r="K8" s="475" t="s">
        <v>28</v>
      </c>
      <c r="L8" s="475"/>
      <c r="M8" s="475" t="s">
        <v>44</v>
      </c>
      <c r="N8" s="476" t="s">
        <v>28</v>
      </c>
      <c r="O8" s="477"/>
      <c r="P8" s="487"/>
      <c r="Q8" s="475" t="s">
        <v>44</v>
      </c>
      <c r="R8" s="476" t="s">
        <v>28</v>
      </c>
      <c r="S8" s="477"/>
      <c r="T8" s="475" t="s">
        <v>44</v>
      </c>
      <c r="U8" s="476" t="s">
        <v>28</v>
      </c>
      <c r="V8" s="477"/>
      <c r="W8" s="487"/>
      <c r="X8" s="475" t="s">
        <v>44</v>
      </c>
      <c r="Y8" s="476" t="s">
        <v>28</v>
      </c>
      <c r="Z8" s="477"/>
      <c r="AA8" s="475" t="s">
        <v>44</v>
      </c>
      <c r="AB8" s="476" t="s">
        <v>28</v>
      </c>
      <c r="AC8" s="477"/>
      <c r="AD8" s="475"/>
      <c r="AE8" s="475"/>
      <c r="AF8" s="475"/>
    </row>
    <row r="9" spans="1:34" s="82" customFormat="1" ht="51" customHeight="1">
      <c r="A9" s="475"/>
      <c r="B9" s="475"/>
      <c r="C9" s="475"/>
      <c r="D9" s="475"/>
      <c r="E9" s="475"/>
      <c r="F9" s="475"/>
      <c r="G9" s="475"/>
      <c r="H9" s="475"/>
      <c r="I9" s="475"/>
      <c r="J9" s="475"/>
      <c r="K9" s="163" t="s">
        <v>41</v>
      </c>
      <c r="L9" s="163" t="s">
        <v>16</v>
      </c>
      <c r="M9" s="475"/>
      <c r="N9" s="163" t="s">
        <v>41</v>
      </c>
      <c r="O9" s="163" t="s">
        <v>16</v>
      </c>
      <c r="P9" s="488"/>
      <c r="Q9" s="475"/>
      <c r="R9" s="163" t="s">
        <v>41</v>
      </c>
      <c r="S9" s="163" t="s">
        <v>16</v>
      </c>
      <c r="T9" s="475"/>
      <c r="U9" s="163" t="s">
        <v>41</v>
      </c>
      <c r="V9" s="163" t="s">
        <v>16</v>
      </c>
      <c r="W9" s="488"/>
      <c r="X9" s="475"/>
      <c r="Y9" s="163" t="s">
        <v>41</v>
      </c>
      <c r="Z9" s="163" t="s">
        <v>16</v>
      </c>
      <c r="AA9" s="475"/>
      <c r="AB9" s="163" t="s">
        <v>41</v>
      </c>
      <c r="AC9" s="163" t="s">
        <v>16</v>
      </c>
      <c r="AD9" s="475"/>
      <c r="AE9" s="475"/>
      <c r="AF9" s="475"/>
    </row>
    <row r="10" spans="1:34" s="52" customFormat="1" ht="16.5" customHeight="1">
      <c r="A10" s="51" t="s">
        <v>2</v>
      </c>
      <c r="B10" s="51" t="s">
        <v>3</v>
      </c>
      <c r="C10" s="51">
        <v>1</v>
      </c>
      <c r="D10" s="51">
        <f t="shared" ref="D10:V10" si="0">C10+1</f>
        <v>2</v>
      </c>
      <c r="E10" s="51">
        <f t="shared" si="0"/>
        <v>3</v>
      </c>
      <c r="F10" s="51">
        <f t="shared" si="0"/>
        <v>4</v>
      </c>
      <c r="G10" s="51">
        <f t="shared" si="0"/>
        <v>5</v>
      </c>
      <c r="H10" s="51">
        <f t="shared" si="0"/>
        <v>6</v>
      </c>
      <c r="I10" s="51">
        <f t="shared" si="0"/>
        <v>7</v>
      </c>
      <c r="J10" s="51">
        <f t="shared" si="0"/>
        <v>8</v>
      </c>
      <c r="K10" s="51">
        <f t="shared" si="0"/>
        <v>9</v>
      </c>
      <c r="L10" s="51">
        <f t="shared" si="0"/>
        <v>10</v>
      </c>
      <c r="M10" s="51">
        <f t="shared" si="0"/>
        <v>11</v>
      </c>
      <c r="N10" s="51">
        <f t="shared" si="0"/>
        <v>12</v>
      </c>
      <c r="O10" s="51">
        <f t="shared" si="0"/>
        <v>13</v>
      </c>
      <c r="P10" s="51">
        <f>O10+1</f>
        <v>14</v>
      </c>
      <c r="Q10" s="51">
        <f t="shared" si="0"/>
        <v>15</v>
      </c>
      <c r="R10" s="51">
        <f t="shared" si="0"/>
        <v>16</v>
      </c>
      <c r="S10" s="51">
        <f t="shared" si="0"/>
        <v>17</v>
      </c>
      <c r="T10" s="51">
        <f>S10+1</f>
        <v>18</v>
      </c>
      <c r="U10" s="51">
        <f t="shared" si="0"/>
        <v>19</v>
      </c>
      <c r="V10" s="51">
        <f t="shared" si="0"/>
        <v>20</v>
      </c>
      <c r="W10" s="51">
        <f t="shared" ref="W10:AC10" si="1">V10+1</f>
        <v>21</v>
      </c>
      <c r="X10" s="51">
        <f t="shared" si="1"/>
        <v>22</v>
      </c>
      <c r="Y10" s="51">
        <f t="shared" si="1"/>
        <v>23</v>
      </c>
      <c r="Z10" s="51">
        <f t="shared" si="1"/>
        <v>24</v>
      </c>
      <c r="AA10" s="51">
        <f t="shared" si="1"/>
        <v>25</v>
      </c>
      <c r="AB10" s="51">
        <f t="shared" si="1"/>
        <v>26</v>
      </c>
      <c r="AC10" s="51">
        <f t="shared" si="1"/>
        <v>27</v>
      </c>
      <c r="AD10" s="51">
        <v>28</v>
      </c>
      <c r="AE10" s="51">
        <v>29</v>
      </c>
      <c r="AF10" s="51">
        <v>30</v>
      </c>
      <c r="AG10" s="82"/>
    </row>
    <row r="11" spans="1:34" s="124" customFormat="1" ht="25.5" customHeight="1">
      <c r="A11" s="281"/>
      <c r="B11" s="282" t="s">
        <v>44</v>
      </c>
      <c r="C11" s="283">
        <f t="shared" ref="C11:AC11" si="2">SUM(C12:C15)</f>
        <v>11074000000</v>
      </c>
      <c r="D11" s="283">
        <f t="shared" si="2"/>
        <v>0</v>
      </c>
      <c r="E11" s="283">
        <f t="shared" si="2"/>
        <v>11074000000</v>
      </c>
      <c r="F11" s="283">
        <f t="shared" si="2"/>
        <v>14361028000</v>
      </c>
      <c r="G11" s="283">
        <f t="shared" si="2"/>
        <v>0</v>
      </c>
      <c r="H11" s="283">
        <f t="shared" si="2"/>
        <v>14361028000</v>
      </c>
      <c r="I11" s="283">
        <f t="shared" si="2"/>
        <v>2138070000</v>
      </c>
      <c r="J11" s="283">
        <f t="shared" si="2"/>
        <v>0</v>
      </c>
      <c r="K11" s="283">
        <f t="shared" si="2"/>
        <v>0</v>
      </c>
      <c r="L11" s="283">
        <f t="shared" si="2"/>
        <v>0</v>
      </c>
      <c r="M11" s="283">
        <f t="shared" si="2"/>
        <v>2138070000</v>
      </c>
      <c r="N11" s="283">
        <f t="shared" si="2"/>
        <v>2138070000</v>
      </c>
      <c r="O11" s="283">
        <f t="shared" si="2"/>
        <v>0</v>
      </c>
      <c r="P11" s="283">
        <f t="shared" si="2"/>
        <v>8816458000</v>
      </c>
      <c r="Q11" s="283">
        <f t="shared" si="2"/>
        <v>0</v>
      </c>
      <c r="R11" s="283">
        <f t="shared" si="2"/>
        <v>0</v>
      </c>
      <c r="S11" s="283">
        <f t="shared" si="2"/>
        <v>0</v>
      </c>
      <c r="T11" s="283">
        <f t="shared" si="2"/>
        <v>8816458000</v>
      </c>
      <c r="U11" s="283">
        <f t="shared" si="2"/>
        <v>8816458000</v>
      </c>
      <c r="V11" s="283">
        <f t="shared" si="2"/>
        <v>0</v>
      </c>
      <c r="W11" s="283">
        <f t="shared" si="2"/>
        <v>3406500000</v>
      </c>
      <c r="X11" s="283">
        <f t="shared" si="2"/>
        <v>0</v>
      </c>
      <c r="Y11" s="283">
        <f t="shared" si="2"/>
        <v>0</v>
      </c>
      <c r="Z11" s="283">
        <f t="shared" si="2"/>
        <v>0</v>
      </c>
      <c r="AA11" s="283">
        <f t="shared" si="2"/>
        <v>3406500000</v>
      </c>
      <c r="AB11" s="283">
        <f t="shared" si="2"/>
        <v>3406500000</v>
      </c>
      <c r="AC11" s="283">
        <f t="shared" si="2"/>
        <v>0</v>
      </c>
      <c r="AD11" s="220">
        <f>IFERROR(F11/C11,0)</f>
        <v>1.2968239118656313</v>
      </c>
      <c r="AE11" s="220">
        <f>IFERROR(G11/D11,0)</f>
        <v>0</v>
      </c>
      <c r="AF11" s="220">
        <f>IFERROR(H11/E11,0)</f>
        <v>1.2968239118656313</v>
      </c>
      <c r="AG11" s="123"/>
      <c r="AH11" s="123"/>
    </row>
    <row r="12" spans="1:34" s="82" customFormat="1" ht="25.5" customHeight="1">
      <c r="A12" s="284">
        <v>1</v>
      </c>
      <c r="B12" s="285" t="s">
        <v>264</v>
      </c>
      <c r="C12" s="286">
        <f t="shared" ref="C12:C15" si="3">SUM(D12:E12)</f>
        <v>0</v>
      </c>
      <c r="D12" s="286"/>
      <c r="E12" s="286"/>
      <c r="F12" s="286">
        <f>G12+H12</f>
        <v>73000000</v>
      </c>
      <c r="G12" s="286">
        <f>J12+Q12+X12</f>
        <v>0</v>
      </c>
      <c r="H12" s="286">
        <f>M12+T12+AA12</f>
        <v>73000000</v>
      </c>
      <c r="I12" s="286">
        <f>J12+M12</f>
        <v>73000000</v>
      </c>
      <c r="J12" s="286">
        <f t="shared" ref="J12:J15" si="4">K12+L12</f>
        <v>0</v>
      </c>
      <c r="K12" s="286"/>
      <c r="L12" s="286"/>
      <c r="M12" s="286">
        <f t="shared" ref="M12:M15" si="5">N12+O12</f>
        <v>73000000</v>
      </c>
      <c r="N12" s="286">
        <v>73000000</v>
      </c>
      <c r="O12" s="286"/>
      <c r="P12" s="286">
        <f t="shared" ref="P12:P15" si="6">Q12+T12</f>
        <v>0</v>
      </c>
      <c r="Q12" s="286">
        <f t="shared" ref="Q12:Q15" si="7">R12+S12</f>
        <v>0</v>
      </c>
      <c r="R12" s="286"/>
      <c r="S12" s="286"/>
      <c r="T12" s="286">
        <f t="shared" ref="T12:T15" si="8">U12+V12</f>
        <v>0</v>
      </c>
      <c r="U12" s="286"/>
      <c r="V12" s="286"/>
      <c r="W12" s="286">
        <f>X12+AA12</f>
        <v>0</v>
      </c>
      <c r="X12" s="286">
        <f t="shared" ref="X12:X15" si="9">Y12+Z12</f>
        <v>0</v>
      </c>
      <c r="Y12" s="286"/>
      <c r="Z12" s="286"/>
      <c r="AA12" s="286">
        <f>AB12+AC12</f>
        <v>0</v>
      </c>
      <c r="AB12" s="286"/>
      <c r="AC12" s="286"/>
      <c r="AD12" s="220">
        <f t="shared" ref="AD12:AD15" si="10">IFERROR(F12/C12,0)</f>
        <v>0</v>
      </c>
      <c r="AE12" s="220">
        <f t="shared" ref="AE12:AE15" si="11">IFERROR(G12/D12,0)</f>
        <v>0</v>
      </c>
      <c r="AF12" s="220">
        <f t="shared" ref="AF12:AF15" si="12">IFERROR(H12/E12,0)</f>
        <v>0</v>
      </c>
    </row>
    <row r="13" spans="1:34" s="82" customFormat="1" ht="25.5" customHeight="1">
      <c r="A13" s="284">
        <v>2</v>
      </c>
      <c r="B13" s="285" t="s">
        <v>263</v>
      </c>
      <c r="C13" s="286">
        <f t="shared" ref="C13:C14" si="13">SUM(D13:E13)</f>
        <v>11004000000</v>
      </c>
      <c r="D13" s="286"/>
      <c r="E13" s="286">
        <v>11004000000</v>
      </c>
      <c r="F13" s="286">
        <f>G13+H13</f>
        <v>14189034000</v>
      </c>
      <c r="G13" s="286">
        <f>J13+Q13+X13</f>
        <v>0</v>
      </c>
      <c r="H13" s="286">
        <f>M13+T13+AA13</f>
        <v>14189034000</v>
      </c>
      <c r="I13" s="286">
        <f>J13+M13</f>
        <v>1966076000</v>
      </c>
      <c r="J13" s="286">
        <f t="shared" ref="J13:J14" si="14">K13+L13</f>
        <v>0</v>
      </c>
      <c r="K13" s="286"/>
      <c r="L13" s="286"/>
      <c r="M13" s="286">
        <f t="shared" ref="M13:M14" si="15">N13+O13</f>
        <v>1966076000</v>
      </c>
      <c r="N13" s="286">
        <v>1966076000</v>
      </c>
      <c r="O13" s="286"/>
      <c r="P13" s="286">
        <f t="shared" ref="P13:P14" si="16">Q13+T13</f>
        <v>8816458000</v>
      </c>
      <c r="Q13" s="286">
        <f t="shared" ref="Q13:Q14" si="17">R13+S13</f>
        <v>0</v>
      </c>
      <c r="R13" s="286"/>
      <c r="S13" s="286"/>
      <c r="T13" s="286">
        <f t="shared" ref="T13:T14" si="18">U13+V13</f>
        <v>8816458000</v>
      </c>
      <c r="U13" s="286">
        <v>8816458000</v>
      </c>
      <c r="V13" s="286"/>
      <c r="W13" s="286">
        <f>X13+AA13</f>
        <v>3406500000</v>
      </c>
      <c r="X13" s="286">
        <f t="shared" ref="X13:X14" si="19">Y13+Z13</f>
        <v>0</v>
      </c>
      <c r="Y13" s="286"/>
      <c r="Z13" s="286"/>
      <c r="AA13" s="286">
        <f>AB13+AC13</f>
        <v>3406500000</v>
      </c>
      <c r="AB13" s="286">
        <v>3406500000</v>
      </c>
      <c r="AC13" s="286"/>
      <c r="AD13" s="220">
        <f t="shared" ref="AD13:AD14" si="20">IFERROR(F13/C13,0)</f>
        <v>1.2894432933478734</v>
      </c>
      <c r="AE13" s="220">
        <f t="shared" ref="AE13:AE14" si="21">IFERROR(G13/D13,0)</f>
        <v>0</v>
      </c>
      <c r="AF13" s="220">
        <f t="shared" ref="AF13:AF14" si="22">IFERROR(H13/E13,0)</f>
        <v>1.2894432933478734</v>
      </c>
    </row>
    <row r="14" spans="1:34" s="82" customFormat="1" ht="25.5" customHeight="1">
      <c r="A14" s="284">
        <v>3</v>
      </c>
      <c r="B14" s="285" t="s">
        <v>265</v>
      </c>
      <c r="C14" s="286">
        <f t="shared" si="13"/>
        <v>0</v>
      </c>
      <c r="D14" s="286"/>
      <c r="E14" s="286"/>
      <c r="F14" s="286">
        <f t="shared" ref="F14" si="23">G14+H14</f>
        <v>28994000</v>
      </c>
      <c r="G14" s="286">
        <f t="shared" ref="G14" si="24">J14+Q14+X14</f>
        <v>0</v>
      </c>
      <c r="H14" s="286">
        <f t="shared" ref="H14" si="25">M14+T14+AA14</f>
        <v>28994000</v>
      </c>
      <c r="I14" s="286">
        <f t="shared" ref="I14" si="26">J14+M14</f>
        <v>28994000</v>
      </c>
      <c r="J14" s="286">
        <f t="shared" si="14"/>
        <v>0</v>
      </c>
      <c r="K14" s="286"/>
      <c r="L14" s="286"/>
      <c r="M14" s="286">
        <f t="shared" si="15"/>
        <v>28994000</v>
      </c>
      <c r="N14" s="286">
        <v>28994000</v>
      </c>
      <c r="O14" s="286"/>
      <c r="P14" s="286">
        <f t="shared" si="16"/>
        <v>0</v>
      </c>
      <c r="Q14" s="286">
        <f t="shared" si="17"/>
        <v>0</v>
      </c>
      <c r="R14" s="286"/>
      <c r="S14" s="286"/>
      <c r="T14" s="286">
        <f t="shared" si="18"/>
        <v>0</v>
      </c>
      <c r="U14" s="286"/>
      <c r="V14" s="286"/>
      <c r="W14" s="286">
        <f t="shared" ref="W14" si="27">X14+AA14</f>
        <v>0</v>
      </c>
      <c r="X14" s="286">
        <f t="shared" si="19"/>
        <v>0</v>
      </c>
      <c r="Y14" s="286"/>
      <c r="Z14" s="286"/>
      <c r="AA14" s="286">
        <f t="shared" ref="AA14" si="28">AB14+AC14</f>
        <v>0</v>
      </c>
      <c r="AB14" s="286"/>
      <c r="AC14" s="286"/>
      <c r="AD14" s="220">
        <f t="shared" si="20"/>
        <v>0</v>
      </c>
      <c r="AE14" s="220">
        <f t="shared" si="21"/>
        <v>0</v>
      </c>
      <c r="AF14" s="220">
        <f t="shared" si="22"/>
        <v>0</v>
      </c>
    </row>
    <row r="15" spans="1:34" s="82" customFormat="1" ht="25.5" customHeight="1">
      <c r="A15" s="284">
        <v>4</v>
      </c>
      <c r="B15" s="285" t="s">
        <v>262</v>
      </c>
      <c r="C15" s="286">
        <f t="shared" si="3"/>
        <v>70000000</v>
      </c>
      <c r="D15" s="286"/>
      <c r="E15" s="286">
        <v>70000000</v>
      </c>
      <c r="F15" s="286">
        <f t="shared" ref="F15" si="29">G15+H15</f>
        <v>70000000</v>
      </c>
      <c r="G15" s="286">
        <f t="shared" ref="G15" si="30">J15+Q15+X15</f>
        <v>0</v>
      </c>
      <c r="H15" s="286">
        <f t="shared" ref="H15" si="31">M15+T15+AA15</f>
        <v>70000000</v>
      </c>
      <c r="I15" s="286">
        <f t="shared" ref="I15" si="32">J15+M15</f>
        <v>70000000</v>
      </c>
      <c r="J15" s="286">
        <f t="shared" si="4"/>
        <v>0</v>
      </c>
      <c r="K15" s="286"/>
      <c r="L15" s="286"/>
      <c r="M15" s="286">
        <f t="shared" si="5"/>
        <v>70000000</v>
      </c>
      <c r="N15" s="286">
        <v>70000000</v>
      </c>
      <c r="O15" s="286"/>
      <c r="P15" s="286">
        <f t="shared" si="6"/>
        <v>0</v>
      </c>
      <c r="Q15" s="286">
        <f t="shared" si="7"/>
        <v>0</v>
      </c>
      <c r="R15" s="286"/>
      <c r="S15" s="286"/>
      <c r="T15" s="286">
        <f t="shared" si="8"/>
        <v>0</v>
      </c>
      <c r="U15" s="286"/>
      <c r="V15" s="286"/>
      <c r="W15" s="286">
        <f t="shared" ref="W15" si="33">X15+AA15</f>
        <v>0</v>
      </c>
      <c r="X15" s="286">
        <f t="shared" si="9"/>
        <v>0</v>
      </c>
      <c r="Y15" s="286"/>
      <c r="Z15" s="286"/>
      <c r="AA15" s="286">
        <f t="shared" ref="AA15" si="34">AB15+AC15</f>
        <v>0</v>
      </c>
      <c r="AB15" s="286"/>
      <c r="AC15" s="286"/>
      <c r="AD15" s="220">
        <f t="shared" si="10"/>
        <v>1</v>
      </c>
      <c r="AE15" s="220">
        <f t="shared" si="11"/>
        <v>0</v>
      </c>
      <c r="AF15" s="220">
        <f t="shared" si="12"/>
        <v>1</v>
      </c>
    </row>
    <row r="16" spans="1:34" s="69" customFormat="1" ht="18" customHeight="1">
      <c r="A16" s="76"/>
      <c r="B16" s="3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6"/>
      <c r="AE16" s="126"/>
      <c r="AF16" s="126"/>
    </row>
    <row r="17" spans="1:32" s="69" customFormat="1" ht="18" customHeight="1">
      <c r="A17" s="76"/>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6"/>
      <c r="AE17" s="126"/>
      <c r="AF17" s="126"/>
    </row>
    <row r="18" spans="1:32" s="69" customFormat="1" ht="18" customHeight="1">
      <c r="A18" s="76"/>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6"/>
      <c r="AE18" s="126"/>
      <c r="AF18" s="126"/>
    </row>
    <row r="19" spans="1:32">
      <c r="F19" s="84"/>
      <c r="G19" s="84"/>
      <c r="H19" s="84"/>
    </row>
    <row r="20" spans="1:32">
      <c r="E20" s="84"/>
      <c r="F20" s="84"/>
      <c r="G20" s="84"/>
      <c r="H20" s="84"/>
    </row>
  </sheetData>
  <mergeCells count="43">
    <mergeCell ref="AA7:AC7"/>
    <mergeCell ref="X8:X9"/>
    <mergeCell ref="Y8:Z8"/>
    <mergeCell ref="AA8:AA9"/>
    <mergeCell ref="AB8:AC8"/>
    <mergeCell ref="D7:D9"/>
    <mergeCell ref="F6:F9"/>
    <mergeCell ref="H7:H9"/>
    <mergeCell ref="T7:V7"/>
    <mergeCell ref="U8:V8"/>
    <mergeCell ref="P7:P9"/>
    <mergeCell ref="AD5:AF5"/>
    <mergeCell ref="R8:S8"/>
    <mergeCell ref="I6:O6"/>
    <mergeCell ref="Q8:Q9"/>
    <mergeCell ref="J7:L7"/>
    <mergeCell ref="M8:M9"/>
    <mergeCell ref="AF7:AF9"/>
    <mergeCell ref="AE6:AF6"/>
    <mergeCell ref="T8:T9"/>
    <mergeCell ref="AE7:AE9"/>
    <mergeCell ref="AD6:AD9"/>
    <mergeCell ref="M7:O7"/>
    <mergeCell ref="P6:V6"/>
    <mergeCell ref="W6:AC6"/>
    <mergeCell ref="W7:W9"/>
    <mergeCell ref="X7:Z7"/>
    <mergeCell ref="A2:AF2"/>
    <mergeCell ref="A3:AF3"/>
    <mergeCell ref="J8:J9"/>
    <mergeCell ref="G6:H6"/>
    <mergeCell ref="N8:O8"/>
    <mergeCell ref="Q7:S7"/>
    <mergeCell ref="A5:A9"/>
    <mergeCell ref="K8:L8"/>
    <mergeCell ref="C5:E5"/>
    <mergeCell ref="I7:I9"/>
    <mergeCell ref="D6:E6"/>
    <mergeCell ref="G7:G9"/>
    <mergeCell ref="B5:B9"/>
    <mergeCell ref="E7:E9"/>
    <mergeCell ref="F5:AC5"/>
    <mergeCell ref="C6:C9"/>
  </mergeCells>
  <phoneticPr fontId="15" type="noConversion"/>
  <pageMargins left="0.23622047244094491" right="0" top="0.70866141732283472" bottom="0.35433070866141736" header="0" footer="0.27559055118110237"/>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A62"/>
  <sheetViews>
    <sheetView view="pageBreakPreview" zoomScale="60" zoomScaleNormal="100" workbookViewId="0">
      <selection activeCell="AO18" sqref="AO18"/>
    </sheetView>
  </sheetViews>
  <sheetFormatPr defaultColWidth="9" defaultRowHeight="13"/>
  <cols>
    <col min="1" max="1" width="6.07421875" style="223" customWidth="1"/>
    <col min="2" max="2" width="27.4609375" style="224" customWidth="1"/>
    <col min="3" max="4" width="6.23046875" style="223" customWidth="1"/>
    <col min="5" max="5" width="5.4609375" style="225" customWidth="1"/>
    <col min="6" max="6" width="10.07421875" style="225" customWidth="1"/>
    <col min="7" max="7" width="12.4609375" style="226" customWidth="1"/>
    <col min="8" max="8" width="5.69140625" style="212" customWidth="1"/>
    <col min="9" max="10" width="12.4609375" style="212" customWidth="1"/>
    <col min="11" max="11" width="5.53515625" style="227" customWidth="1"/>
    <col min="12" max="12" width="12.23046875" style="212" customWidth="1"/>
    <col min="13" max="13" width="5.84375" style="212" customWidth="1"/>
    <col min="14" max="15" width="12.4609375" style="212" customWidth="1"/>
    <col min="16" max="16" width="6.23046875" style="212" customWidth="1"/>
    <col min="17" max="17" width="12.84375" style="212" customWidth="1"/>
    <col min="18" max="18" width="5.69140625" style="212" customWidth="1"/>
    <col min="19" max="20" width="12.4609375" style="212" customWidth="1"/>
    <col min="21" max="21" width="6.53515625" style="227" customWidth="1"/>
    <col min="22" max="22" width="11.4609375" style="212" customWidth="1"/>
    <col min="23" max="23" width="5.84375" style="212" customWidth="1"/>
    <col min="24" max="24" width="9.84375" style="212" customWidth="1"/>
    <col min="25" max="25" width="11.23046875" style="212" customWidth="1"/>
    <col min="26" max="26" width="7.07421875" style="212" customWidth="1"/>
    <col min="27" max="27" width="11.23046875" style="212" customWidth="1"/>
    <col min="28" max="28" width="5.69140625" style="212" customWidth="1"/>
    <col min="29" max="29" width="9.4609375" style="212" customWidth="1"/>
    <col min="30" max="30" width="11" style="212" customWidth="1"/>
    <col min="31" max="31" width="6.07421875" style="212" customWidth="1"/>
    <col min="32" max="36" width="6.69140625" style="212" customWidth="1"/>
    <col min="37" max="37" width="8" style="212" customWidth="1"/>
    <col min="38" max="39" width="13.4609375" style="212" customWidth="1"/>
    <col min="40" max="16384" width="9" style="212"/>
  </cols>
  <sheetData>
    <row r="1" spans="1:131" ht="22.5" customHeight="1">
      <c r="AH1" s="228" t="s">
        <v>167</v>
      </c>
      <c r="AI1" s="228"/>
      <c r="AJ1" s="228"/>
      <c r="AK1" s="228"/>
    </row>
    <row r="2" spans="1:131" ht="24.75" customHeight="1">
      <c r="A2" s="493" t="s">
        <v>254</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278"/>
    </row>
    <row r="3" spans="1:131" ht="22.5" customHeight="1">
      <c r="A3" s="494" t="str">
        <f>'B61-CTMTQG'!A3:AF3</f>
        <v>(Kèm theo Báo cáo số:          /BC-UBND ngày       /3/2026 của UBND xã Tuần Giáo)</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279"/>
    </row>
    <row r="4" spans="1:131" ht="27.75" customHeight="1">
      <c r="A4" s="229"/>
      <c r="B4" s="230"/>
      <c r="C4" s="229"/>
      <c r="D4" s="229"/>
      <c r="E4" s="231"/>
      <c r="F4" s="231"/>
      <c r="G4" s="232"/>
      <c r="H4" s="232"/>
      <c r="I4" s="232"/>
      <c r="J4" s="232"/>
      <c r="K4" s="232"/>
      <c r="L4" s="229"/>
      <c r="M4" s="229"/>
      <c r="N4" s="229"/>
      <c r="O4" s="229"/>
      <c r="P4" s="229"/>
      <c r="Q4" s="229"/>
      <c r="R4" s="229"/>
      <c r="S4" s="229"/>
      <c r="T4" s="229"/>
      <c r="U4" s="229"/>
      <c r="V4" s="229"/>
      <c r="W4" s="229"/>
      <c r="X4" s="229"/>
      <c r="Y4" s="229"/>
      <c r="Z4" s="229"/>
      <c r="AA4" s="229"/>
      <c r="AB4" s="229"/>
      <c r="AC4" s="229"/>
      <c r="AD4" s="229"/>
      <c r="AE4" s="229"/>
      <c r="AF4" s="229"/>
      <c r="AG4" s="492" t="s">
        <v>303</v>
      </c>
      <c r="AH4" s="492"/>
      <c r="AI4" s="492"/>
      <c r="AJ4" s="492"/>
      <c r="AK4" s="339"/>
    </row>
    <row r="5" spans="1:131" s="233" customFormat="1" ht="21" customHeight="1">
      <c r="A5" s="489" t="s">
        <v>34</v>
      </c>
      <c r="B5" s="489" t="s">
        <v>168</v>
      </c>
      <c r="C5" s="489" t="s">
        <v>169</v>
      </c>
      <c r="D5" s="489" t="s">
        <v>170</v>
      </c>
      <c r="E5" s="491" t="s">
        <v>171</v>
      </c>
      <c r="F5" s="489" t="s">
        <v>172</v>
      </c>
      <c r="G5" s="489"/>
      <c r="H5" s="489"/>
      <c r="I5" s="489"/>
      <c r="J5" s="489"/>
      <c r="K5" s="489"/>
      <c r="L5" s="489" t="s">
        <v>316</v>
      </c>
      <c r="M5" s="489"/>
      <c r="N5" s="489"/>
      <c r="O5" s="489"/>
      <c r="P5" s="489"/>
      <c r="Q5" s="489" t="s">
        <v>317</v>
      </c>
      <c r="R5" s="489"/>
      <c r="S5" s="489"/>
      <c r="T5" s="489"/>
      <c r="U5" s="489"/>
      <c r="V5" s="489" t="s">
        <v>1</v>
      </c>
      <c r="W5" s="489"/>
      <c r="X5" s="489"/>
      <c r="Y5" s="489"/>
      <c r="Z5" s="489"/>
      <c r="AA5" s="489" t="s">
        <v>33</v>
      </c>
      <c r="AB5" s="489"/>
      <c r="AC5" s="489"/>
      <c r="AD5" s="489"/>
      <c r="AE5" s="489"/>
      <c r="AF5" s="489" t="s">
        <v>50</v>
      </c>
      <c r="AG5" s="489"/>
      <c r="AH5" s="489"/>
      <c r="AI5" s="489"/>
      <c r="AJ5" s="489"/>
      <c r="AK5" s="340"/>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c r="EA5" s="212"/>
    </row>
    <row r="6" spans="1:131" s="233" customFormat="1" ht="21" customHeight="1">
      <c r="A6" s="489"/>
      <c r="B6" s="489"/>
      <c r="C6" s="490"/>
      <c r="D6" s="489"/>
      <c r="E6" s="491"/>
      <c r="F6" s="491" t="s">
        <v>173</v>
      </c>
      <c r="G6" s="489" t="s">
        <v>174</v>
      </c>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340"/>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12"/>
      <c r="DJ6" s="212"/>
      <c r="DK6" s="212"/>
      <c r="DL6" s="212"/>
      <c r="DM6" s="212"/>
      <c r="DN6" s="212"/>
      <c r="DO6" s="212"/>
      <c r="DP6" s="212"/>
      <c r="DQ6" s="212"/>
      <c r="DR6" s="212"/>
      <c r="DS6" s="212"/>
      <c r="DT6" s="212"/>
      <c r="DU6" s="212"/>
      <c r="DV6" s="212"/>
      <c r="DW6" s="212"/>
      <c r="DX6" s="212"/>
      <c r="DY6" s="212"/>
      <c r="DZ6" s="212"/>
      <c r="EA6" s="212"/>
    </row>
    <row r="7" spans="1:131" s="233" customFormat="1" ht="21" customHeight="1">
      <c r="A7" s="489"/>
      <c r="B7" s="489"/>
      <c r="C7" s="490"/>
      <c r="D7" s="489"/>
      <c r="E7" s="491"/>
      <c r="F7" s="491"/>
      <c r="G7" s="495" t="s">
        <v>175</v>
      </c>
      <c r="H7" s="489" t="s">
        <v>176</v>
      </c>
      <c r="I7" s="489"/>
      <c r="J7" s="489"/>
      <c r="K7" s="489"/>
      <c r="L7" s="489" t="s">
        <v>44</v>
      </c>
      <c r="M7" s="489" t="s">
        <v>176</v>
      </c>
      <c r="N7" s="489"/>
      <c r="O7" s="489"/>
      <c r="P7" s="489"/>
      <c r="Q7" s="489" t="s">
        <v>44</v>
      </c>
      <c r="R7" s="489" t="s">
        <v>176</v>
      </c>
      <c r="S7" s="489"/>
      <c r="T7" s="489"/>
      <c r="U7" s="489"/>
      <c r="V7" s="489" t="s">
        <v>44</v>
      </c>
      <c r="W7" s="489" t="s">
        <v>176</v>
      </c>
      <c r="X7" s="489"/>
      <c r="Y7" s="489"/>
      <c r="Z7" s="489"/>
      <c r="AA7" s="489" t="s">
        <v>44</v>
      </c>
      <c r="AB7" s="489" t="s">
        <v>176</v>
      </c>
      <c r="AC7" s="489"/>
      <c r="AD7" s="489"/>
      <c r="AE7" s="489"/>
      <c r="AF7" s="489" t="s">
        <v>44</v>
      </c>
      <c r="AG7" s="489" t="s">
        <v>176</v>
      </c>
      <c r="AH7" s="489"/>
      <c r="AI7" s="489"/>
      <c r="AJ7" s="489"/>
      <c r="AK7" s="340"/>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row>
    <row r="8" spans="1:131" s="233" customFormat="1" ht="60.75" customHeight="1">
      <c r="A8" s="489"/>
      <c r="B8" s="489"/>
      <c r="C8" s="490"/>
      <c r="D8" s="489"/>
      <c r="E8" s="491"/>
      <c r="F8" s="491"/>
      <c r="G8" s="495"/>
      <c r="H8" s="234" t="s">
        <v>177</v>
      </c>
      <c r="I8" s="234" t="s">
        <v>178</v>
      </c>
      <c r="J8" s="235" t="s">
        <v>80</v>
      </c>
      <c r="K8" s="234" t="s">
        <v>179</v>
      </c>
      <c r="L8" s="489"/>
      <c r="M8" s="234" t="s">
        <v>177</v>
      </c>
      <c r="N8" s="234" t="s">
        <v>178</v>
      </c>
      <c r="O8" s="235"/>
      <c r="P8" s="234" t="s">
        <v>179</v>
      </c>
      <c r="Q8" s="489"/>
      <c r="R8" s="234" t="s">
        <v>177</v>
      </c>
      <c r="S8" s="234" t="s">
        <v>178</v>
      </c>
      <c r="T8" s="235" t="s">
        <v>80</v>
      </c>
      <c r="U8" s="234" t="s">
        <v>179</v>
      </c>
      <c r="V8" s="489"/>
      <c r="W8" s="234" t="s">
        <v>177</v>
      </c>
      <c r="X8" s="234" t="s">
        <v>178</v>
      </c>
      <c r="Y8" s="235" t="s">
        <v>80</v>
      </c>
      <c r="Z8" s="234" t="s">
        <v>179</v>
      </c>
      <c r="AA8" s="489"/>
      <c r="AB8" s="234" t="s">
        <v>177</v>
      </c>
      <c r="AC8" s="234" t="s">
        <v>178</v>
      </c>
      <c r="AD8" s="235" t="s">
        <v>80</v>
      </c>
      <c r="AE8" s="234" t="s">
        <v>179</v>
      </c>
      <c r="AF8" s="489"/>
      <c r="AG8" s="234" t="s">
        <v>177</v>
      </c>
      <c r="AH8" s="234" t="s">
        <v>178</v>
      </c>
      <c r="AI8" s="235" t="s">
        <v>206</v>
      </c>
      <c r="AJ8" s="234" t="s">
        <v>179</v>
      </c>
      <c r="AK8" s="340"/>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row>
    <row r="9" spans="1:131" s="307" customFormat="1" ht="18.75" customHeight="1">
      <c r="A9" s="305" t="s">
        <v>2</v>
      </c>
      <c r="B9" s="305" t="s">
        <v>3</v>
      </c>
      <c r="C9" s="305">
        <v>1</v>
      </c>
      <c r="D9" s="305">
        <v>2</v>
      </c>
      <c r="E9" s="305">
        <v>3</v>
      </c>
      <c r="F9" s="305">
        <v>4</v>
      </c>
      <c r="G9" s="305">
        <v>5</v>
      </c>
      <c r="H9" s="305">
        <v>6</v>
      </c>
      <c r="I9" s="305">
        <v>7</v>
      </c>
      <c r="J9" s="305">
        <v>8</v>
      </c>
      <c r="K9" s="305">
        <v>9</v>
      </c>
      <c r="L9" s="305">
        <v>10</v>
      </c>
      <c r="M9" s="305">
        <v>11</v>
      </c>
      <c r="N9" s="305">
        <v>12</v>
      </c>
      <c r="O9" s="305">
        <v>13</v>
      </c>
      <c r="P9" s="305">
        <v>14</v>
      </c>
      <c r="Q9" s="305">
        <v>15</v>
      </c>
      <c r="R9" s="305">
        <v>16</v>
      </c>
      <c r="S9" s="305">
        <v>17</v>
      </c>
      <c r="T9" s="305">
        <v>18</v>
      </c>
      <c r="U9" s="305">
        <v>19</v>
      </c>
      <c r="V9" s="305">
        <v>20</v>
      </c>
      <c r="W9" s="305">
        <v>21</v>
      </c>
      <c r="X9" s="305">
        <v>22</v>
      </c>
      <c r="Y9" s="305">
        <v>23</v>
      </c>
      <c r="Z9" s="305">
        <v>24</v>
      </c>
      <c r="AA9" s="305">
        <v>25</v>
      </c>
      <c r="AB9" s="305">
        <v>26</v>
      </c>
      <c r="AC9" s="305">
        <v>27</v>
      </c>
      <c r="AD9" s="305">
        <v>28</v>
      </c>
      <c r="AE9" s="305">
        <v>29</v>
      </c>
      <c r="AF9" s="347" t="s">
        <v>219</v>
      </c>
      <c r="AG9" s="347" t="s">
        <v>220</v>
      </c>
      <c r="AH9" s="347" t="s">
        <v>180</v>
      </c>
      <c r="AI9" s="347" t="s">
        <v>181</v>
      </c>
      <c r="AJ9" s="347" t="s">
        <v>182</v>
      </c>
      <c r="AK9" s="341"/>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6"/>
      <c r="DJ9" s="306"/>
      <c r="DK9" s="306"/>
      <c r="DL9" s="306"/>
      <c r="DM9" s="306"/>
      <c r="DN9" s="306"/>
      <c r="DO9" s="306"/>
      <c r="DP9" s="306"/>
      <c r="DQ9" s="306"/>
      <c r="DR9" s="306"/>
      <c r="DS9" s="306"/>
      <c r="DT9" s="306"/>
      <c r="DU9" s="306"/>
      <c r="DV9" s="306"/>
      <c r="DW9" s="306"/>
      <c r="DX9" s="306"/>
      <c r="DY9" s="306"/>
      <c r="DZ9" s="306"/>
      <c r="EA9" s="306"/>
    </row>
    <row r="10" spans="1:131" s="301" customFormat="1" ht="20.25" customHeight="1">
      <c r="A10" s="308"/>
      <c r="B10" s="309" t="s">
        <v>19</v>
      </c>
      <c r="C10" s="310"/>
      <c r="D10" s="310"/>
      <c r="E10" s="303"/>
      <c r="F10" s="303"/>
      <c r="G10" s="335">
        <f>+G11+G12</f>
        <v>18205000000</v>
      </c>
      <c r="H10" s="335">
        <f t="shared" ref="H10:AE10" si="0">+H11+H12</f>
        <v>0</v>
      </c>
      <c r="I10" s="335">
        <f t="shared" si="0"/>
        <v>0</v>
      </c>
      <c r="J10" s="335">
        <f t="shared" si="0"/>
        <v>18205000000</v>
      </c>
      <c r="K10" s="335">
        <f t="shared" si="0"/>
        <v>0</v>
      </c>
      <c r="L10" s="335">
        <f t="shared" si="0"/>
        <v>11856772246</v>
      </c>
      <c r="M10" s="335">
        <f t="shared" si="0"/>
        <v>0</v>
      </c>
      <c r="N10" s="335">
        <f t="shared" si="0"/>
        <v>0</v>
      </c>
      <c r="O10" s="335">
        <f t="shared" si="0"/>
        <v>11856772246</v>
      </c>
      <c r="P10" s="335">
        <f t="shared" si="0"/>
        <v>0</v>
      </c>
      <c r="Q10" s="335">
        <f t="shared" si="0"/>
        <v>13198139246</v>
      </c>
      <c r="R10" s="335">
        <f t="shared" si="0"/>
        <v>0</v>
      </c>
      <c r="S10" s="335">
        <f t="shared" si="0"/>
        <v>0</v>
      </c>
      <c r="T10" s="335">
        <f t="shared" si="0"/>
        <v>13198139246</v>
      </c>
      <c r="U10" s="335">
        <f t="shared" si="0"/>
        <v>0</v>
      </c>
      <c r="V10" s="335">
        <f t="shared" si="0"/>
        <v>4976816932</v>
      </c>
      <c r="W10" s="335">
        <f t="shared" si="0"/>
        <v>0</v>
      </c>
      <c r="X10" s="335">
        <f t="shared" si="0"/>
        <v>0</v>
      </c>
      <c r="Y10" s="335">
        <f t="shared" si="0"/>
        <v>4976816932</v>
      </c>
      <c r="Z10" s="335">
        <f t="shared" si="0"/>
        <v>0</v>
      </c>
      <c r="AA10" s="335">
        <f t="shared" si="0"/>
        <v>3635449932</v>
      </c>
      <c r="AB10" s="335">
        <f t="shared" si="0"/>
        <v>0</v>
      </c>
      <c r="AC10" s="335">
        <f t="shared" si="0"/>
        <v>0</v>
      </c>
      <c r="AD10" s="335">
        <f t="shared" si="0"/>
        <v>3635449932</v>
      </c>
      <c r="AE10" s="335">
        <f t="shared" si="0"/>
        <v>0</v>
      </c>
      <c r="AF10" s="311">
        <f>IFERROR(AA10/V10,0)</f>
        <v>0.73047692564794542</v>
      </c>
      <c r="AG10" s="312"/>
      <c r="AH10" s="312">
        <f>IFERROR(AC10/X10,0)</f>
        <v>0</v>
      </c>
      <c r="AI10" s="312">
        <f>IFERROR(AD10/Y10,0)</f>
        <v>0.73047692564794542</v>
      </c>
      <c r="AJ10" s="313"/>
      <c r="AK10" s="342"/>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row>
    <row r="11" spans="1:131" s="301" customFormat="1" ht="20.25" customHeight="1">
      <c r="A11" s="308"/>
      <c r="B11" s="309" t="s">
        <v>41</v>
      </c>
      <c r="C11" s="310"/>
      <c r="D11" s="310"/>
      <c r="E11" s="303"/>
      <c r="F11" s="303"/>
      <c r="G11" s="335">
        <f>G13+G39+G62</f>
        <v>18205000000</v>
      </c>
      <c r="H11" s="335">
        <f t="shared" ref="H11:AE11" si="1">H13+H39+H62</f>
        <v>0</v>
      </c>
      <c r="I11" s="335">
        <f t="shared" si="1"/>
        <v>0</v>
      </c>
      <c r="J11" s="335">
        <f t="shared" si="1"/>
        <v>18205000000</v>
      </c>
      <c r="K11" s="335">
        <f t="shared" si="1"/>
        <v>0</v>
      </c>
      <c r="L11" s="335">
        <f t="shared" si="1"/>
        <v>11856772246</v>
      </c>
      <c r="M11" s="335">
        <f t="shared" si="1"/>
        <v>0</v>
      </c>
      <c r="N11" s="335">
        <f t="shared" si="1"/>
        <v>0</v>
      </c>
      <c r="O11" s="335">
        <f t="shared" si="1"/>
        <v>11856772246</v>
      </c>
      <c r="P11" s="335">
        <f t="shared" si="1"/>
        <v>0</v>
      </c>
      <c r="Q11" s="335">
        <f t="shared" si="1"/>
        <v>13198139246</v>
      </c>
      <c r="R11" s="335">
        <f t="shared" si="1"/>
        <v>0</v>
      </c>
      <c r="S11" s="335">
        <f t="shared" si="1"/>
        <v>0</v>
      </c>
      <c r="T11" s="335">
        <f t="shared" si="1"/>
        <v>13198139246</v>
      </c>
      <c r="U11" s="335">
        <f t="shared" si="1"/>
        <v>0</v>
      </c>
      <c r="V11" s="335">
        <f t="shared" si="1"/>
        <v>4976816932</v>
      </c>
      <c r="W11" s="335">
        <f t="shared" si="1"/>
        <v>0</v>
      </c>
      <c r="X11" s="335">
        <f t="shared" si="1"/>
        <v>0</v>
      </c>
      <c r="Y11" s="335">
        <f t="shared" si="1"/>
        <v>4976816932</v>
      </c>
      <c r="Z11" s="335">
        <f t="shared" si="1"/>
        <v>0</v>
      </c>
      <c r="AA11" s="335">
        <f t="shared" si="1"/>
        <v>3635449932</v>
      </c>
      <c r="AB11" s="335">
        <f t="shared" si="1"/>
        <v>0</v>
      </c>
      <c r="AC11" s="335">
        <f t="shared" si="1"/>
        <v>0</v>
      </c>
      <c r="AD11" s="335">
        <f t="shared" si="1"/>
        <v>3635449932</v>
      </c>
      <c r="AE11" s="335">
        <f t="shared" si="1"/>
        <v>0</v>
      </c>
      <c r="AF11" s="311">
        <f t="shared" ref="AF11:AF32" si="2">IFERROR(AA11/V11,0)</f>
        <v>0.73047692564794542</v>
      </c>
      <c r="AG11" s="312"/>
      <c r="AH11" s="312">
        <f t="shared" ref="AH11:AH32" si="3">IFERROR(AC11/X11,0)</f>
        <v>0</v>
      </c>
      <c r="AI11" s="312">
        <f t="shared" ref="AI11:AI32" si="4">IFERROR(AD11/Y11,0)</f>
        <v>0.73047692564794542</v>
      </c>
      <c r="AJ11" s="313"/>
      <c r="AK11" s="342"/>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row>
    <row r="12" spans="1:131" s="301" customFormat="1" ht="48" customHeight="1">
      <c r="A12" s="308"/>
      <c r="B12" s="309" t="s">
        <v>185</v>
      </c>
      <c r="C12" s="310"/>
      <c r="D12" s="310"/>
      <c r="E12" s="303"/>
      <c r="F12" s="303"/>
      <c r="G12" s="335">
        <f>G40</f>
        <v>0</v>
      </c>
      <c r="H12" s="335">
        <f t="shared" ref="H12:AE12" si="5">H40</f>
        <v>0</v>
      </c>
      <c r="I12" s="335">
        <f t="shared" si="5"/>
        <v>0</v>
      </c>
      <c r="J12" s="335">
        <f t="shared" si="5"/>
        <v>0</v>
      </c>
      <c r="K12" s="335">
        <f t="shared" si="5"/>
        <v>0</v>
      </c>
      <c r="L12" s="335">
        <f t="shared" si="5"/>
        <v>0</v>
      </c>
      <c r="M12" s="335">
        <f t="shared" si="5"/>
        <v>0</v>
      </c>
      <c r="N12" s="335">
        <f t="shared" si="5"/>
        <v>0</v>
      </c>
      <c r="O12" s="335">
        <f t="shared" si="5"/>
        <v>0</v>
      </c>
      <c r="P12" s="335">
        <f t="shared" si="5"/>
        <v>0</v>
      </c>
      <c r="Q12" s="335">
        <f t="shared" si="5"/>
        <v>0</v>
      </c>
      <c r="R12" s="335">
        <f t="shared" si="5"/>
        <v>0</v>
      </c>
      <c r="S12" s="335">
        <f t="shared" si="5"/>
        <v>0</v>
      </c>
      <c r="T12" s="335">
        <f t="shared" si="5"/>
        <v>0</v>
      </c>
      <c r="U12" s="335">
        <f t="shared" si="5"/>
        <v>0</v>
      </c>
      <c r="V12" s="335">
        <f t="shared" si="5"/>
        <v>0</v>
      </c>
      <c r="W12" s="335">
        <f t="shared" si="5"/>
        <v>0</v>
      </c>
      <c r="X12" s="335">
        <f t="shared" si="5"/>
        <v>0</v>
      </c>
      <c r="Y12" s="335">
        <f t="shared" si="5"/>
        <v>0</v>
      </c>
      <c r="Z12" s="335">
        <f t="shared" si="5"/>
        <v>0</v>
      </c>
      <c r="AA12" s="335">
        <f t="shared" si="5"/>
        <v>0</v>
      </c>
      <c r="AB12" s="335">
        <f t="shared" si="5"/>
        <v>0</v>
      </c>
      <c r="AC12" s="335">
        <f t="shared" si="5"/>
        <v>0</v>
      </c>
      <c r="AD12" s="335">
        <f t="shared" si="5"/>
        <v>0</v>
      </c>
      <c r="AE12" s="335">
        <f t="shared" si="5"/>
        <v>0</v>
      </c>
      <c r="AF12" s="311">
        <f t="shared" si="2"/>
        <v>0</v>
      </c>
      <c r="AG12" s="312"/>
      <c r="AH12" s="312">
        <f t="shared" si="3"/>
        <v>0</v>
      </c>
      <c r="AI12" s="312">
        <f t="shared" si="4"/>
        <v>0</v>
      </c>
      <c r="AJ12" s="313"/>
      <c r="AK12" s="342"/>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6"/>
      <c r="CE12" s="306"/>
      <c r="CF12" s="306"/>
      <c r="CG12" s="306"/>
      <c r="CH12" s="306"/>
      <c r="CI12" s="306"/>
      <c r="CJ12" s="306"/>
      <c r="CK12" s="306"/>
      <c r="CL12" s="306"/>
      <c r="CM12" s="306"/>
      <c r="CN12" s="306"/>
      <c r="CO12" s="306"/>
      <c r="CP12" s="306"/>
      <c r="CQ12" s="306"/>
      <c r="CR12" s="306"/>
      <c r="CS12" s="306"/>
      <c r="CT12" s="306"/>
      <c r="CU12" s="306"/>
      <c r="CV12" s="306"/>
      <c r="CW12" s="306"/>
      <c r="CX12" s="306"/>
      <c r="CY12" s="306"/>
      <c r="CZ12" s="306"/>
      <c r="DA12" s="306"/>
      <c r="DB12" s="306"/>
      <c r="DC12" s="306"/>
      <c r="DD12" s="306"/>
      <c r="DE12" s="306"/>
      <c r="DF12" s="306"/>
      <c r="DG12" s="306"/>
      <c r="DH12" s="306"/>
      <c r="DI12" s="306"/>
      <c r="DJ12" s="306"/>
      <c r="DK12" s="306"/>
      <c r="DL12" s="306"/>
      <c r="DM12" s="306"/>
      <c r="DN12" s="306"/>
      <c r="DO12" s="306"/>
      <c r="DP12" s="306"/>
      <c r="DQ12" s="306"/>
      <c r="DR12" s="306"/>
      <c r="DS12" s="306"/>
      <c r="DT12" s="306"/>
      <c r="DU12" s="306"/>
      <c r="DV12" s="306"/>
      <c r="DW12" s="306"/>
      <c r="DX12" s="306"/>
      <c r="DY12" s="306"/>
      <c r="DZ12" s="306"/>
      <c r="EA12" s="306"/>
    </row>
    <row r="13" spans="1:131" s="320" customFormat="1" ht="20.25" customHeight="1">
      <c r="A13" s="314" t="s">
        <v>2</v>
      </c>
      <c r="B13" s="315" t="s">
        <v>202</v>
      </c>
      <c r="C13" s="316"/>
      <c r="D13" s="316"/>
      <c r="E13" s="317"/>
      <c r="F13" s="317"/>
      <c r="G13" s="336">
        <f>+G14+G32</f>
        <v>18205000000</v>
      </c>
      <c r="H13" s="336">
        <f t="shared" ref="H13:AE13" si="6">+H14+H32</f>
        <v>0</v>
      </c>
      <c r="I13" s="336">
        <f t="shared" si="6"/>
        <v>0</v>
      </c>
      <c r="J13" s="336">
        <f t="shared" si="6"/>
        <v>18205000000</v>
      </c>
      <c r="K13" s="336">
        <f t="shared" si="6"/>
        <v>0</v>
      </c>
      <c r="L13" s="336">
        <f t="shared" si="6"/>
        <v>11856772246</v>
      </c>
      <c r="M13" s="336">
        <f t="shared" si="6"/>
        <v>0</v>
      </c>
      <c r="N13" s="336">
        <f t="shared" si="6"/>
        <v>0</v>
      </c>
      <c r="O13" s="336">
        <f t="shared" si="6"/>
        <v>11856772246</v>
      </c>
      <c r="P13" s="336">
        <f t="shared" si="6"/>
        <v>0</v>
      </c>
      <c r="Q13" s="336">
        <f t="shared" si="6"/>
        <v>13198139246</v>
      </c>
      <c r="R13" s="336">
        <f t="shared" si="6"/>
        <v>0</v>
      </c>
      <c r="S13" s="336">
        <f t="shared" si="6"/>
        <v>0</v>
      </c>
      <c r="T13" s="336">
        <f t="shared" si="6"/>
        <v>13198139246</v>
      </c>
      <c r="U13" s="336">
        <f t="shared" si="6"/>
        <v>0</v>
      </c>
      <c r="V13" s="336">
        <f t="shared" si="6"/>
        <v>4976816932</v>
      </c>
      <c r="W13" s="336">
        <f t="shared" si="6"/>
        <v>0</v>
      </c>
      <c r="X13" s="336">
        <f t="shared" si="6"/>
        <v>0</v>
      </c>
      <c r="Y13" s="336">
        <f t="shared" si="6"/>
        <v>4976816932</v>
      </c>
      <c r="Z13" s="336">
        <f t="shared" si="6"/>
        <v>0</v>
      </c>
      <c r="AA13" s="336">
        <f t="shared" si="6"/>
        <v>3635449932</v>
      </c>
      <c r="AB13" s="336">
        <f t="shared" si="6"/>
        <v>0</v>
      </c>
      <c r="AC13" s="336">
        <f t="shared" si="6"/>
        <v>0</v>
      </c>
      <c r="AD13" s="336">
        <f t="shared" si="6"/>
        <v>3635449932</v>
      </c>
      <c r="AE13" s="336">
        <f t="shared" si="6"/>
        <v>0</v>
      </c>
      <c r="AF13" s="311">
        <f t="shared" si="2"/>
        <v>0.73047692564794542</v>
      </c>
      <c r="AG13" s="312"/>
      <c r="AH13" s="312">
        <f t="shared" si="3"/>
        <v>0</v>
      </c>
      <c r="AI13" s="312">
        <f t="shared" si="4"/>
        <v>0.73047692564794542</v>
      </c>
      <c r="AJ13" s="318"/>
      <c r="AK13" s="343"/>
      <c r="AL13" s="319"/>
      <c r="AM13" s="319"/>
      <c r="AN13" s="319"/>
      <c r="AO13" s="319"/>
      <c r="AP13" s="319"/>
      <c r="AQ13" s="319"/>
      <c r="AR13" s="319"/>
      <c r="AS13" s="319"/>
      <c r="AT13" s="319"/>
      <c r="AU13" s="319"/>
      <c r="AV13" s="319"/>
      <c r="AW13" s="319"/>
      <c r="AX13" s="319"/>
      <c r="AY13" s="319"/>
      <c r="AZ13" s="319"/>
      <c r="BA13" s="319"/>
      <c r="BB13" s="319"/>
      <c r="BC13" s="319"/>
      <c r="BD13" s="319"/>
      <c r="BE13" s="319"/>
      <c r="BF13" s="319"/>
      <c r="BG13" s="319"/>
      <c r="BH13" s="319"/>
      <c r="BI13" s="319"/>
      <c r="BJ13" s="319"/>
      <c r="BK13" s="319"/>
      <c r="BL13" s="319"/>
      <c r="BM13" s="319"/>
      <c r="BN13" s="319"/>
      <c r="BO13" s="319"/>
      <c r="BP13" s="319"/>
      <c r="BQ13" s="319"/>
      <c r="BR13" s="319"/>
      <c r="BS13" s="319"/>
      <c r="BT13" s="319"/>
      <c r="BU13" s="319"/>
      <c r="BV13" s="319"/>
      <c r="BW13" s="319"/>
      <c r="BX13" s="319"/>
      <c r="BY13" s="319"/>
      <c r="BZ13" s="319"/>
      <c r="CA13" s="319"/>
      <c r="CB13" s="319"/>
      <c r="CC13" s="319"/>
      <c r="CD13" s="319"/>
      <c r="CE13" s="319"/>
      <c r="CF13" s="319"/>
      <c r="CG13" s="319"/>
      <c r="CH13" s="319"/>
      <c r="CI13" s="319"/>
      <c r="CJ13" s="319"/>
      <c r="CK13" s="319"/>
      <c r="CL13" s="319"/>
      <c r="CM13" s="319"/>
      <c r="CN13" s="319"/>
      <c r="CO13" s="319"/>
      <c r="CP13" s="319"/>
      <c r="CQ13" s="319"/>
      <c r="CR13" s="319"/>
      <c r="CS13" s="319"/>
      <c r="CT13" s="319"/>
      <c r="CU13" s="319"/>
      <c r="CV13" s="319"/>
      <c r="CW13" s="319"/>
      <c r="CX13" s="319"/>
      <c r="CY13" s="319"/>
      <c r="CZ13" s="319"/>
      <c r="DA13" s="319"/>
      <c r="DB13" s="319"/>
      <c r="DC13" s="319"/>
      <c r="DD13" s="319"/>
      <c r="DE13" s="319"/>
      <c r="DF13" s="319"/>
      <c r="DG13" s="319"/>
      <c r="DH13" s="319"/>
      <c r="DI13" s="319"/>
      <c r="DJ13" s="319"/>
      <c r="DK13" s="319"/>
      <c r="DL13" s="319"/>
      <c r="DM13" s="319"/>
      <c r="DN13" s="319"/>
      <c r="DO13" s="319"/>
      <c r="DP13" s="319"/>
      <c r="DQ13" s="319"/>
      <c r="DR13" s="319"/>
      <c r="DS13" s="319"/>
      <c r="DT13" s="319"/>
      <c r="DU13" s="319"/>
      <c r="DV13" s="319"/>
      <c r="DW13" s="319"/>
      <c r="DX13" s="319"/>
      <c r="DY13" s="319"/>
      <c r="DZ13" s="319"/>
      <c r="EA13" s="319"/>
    </row>
    <row r="14" spans="1:131" s="301" customFormat="1" ht="36.75" customHeight="1">
      <c r="A14" s="321" t="s">
        <v>299</v>
      </c>
      <c r="B14" s="322" t="s">
        <v>318</v>
      </c>
      <c r="C14" s="310"/>
      <c r="D14" s="310"/>
      <c r="E14" s="323"/>
      <c r="F14" s="324"/>
      <c r="G14" s="335">
        <f>G15</f>
        <v>18205000000</v>
      </c>
      <c r="H14" s="335">
        <f t="shared" ref="H14:AE14" si="7">H15</f>
        <v>0</v>
      </c>
      <c r="I14" s="335">
        <f t="shared" si="7"/>
        <v>0</v>
      </c>
      <c r="J14" s="335">
        <f t="shared" si="7"/>
        <v>18205000000</v>
      </c>
      <c r="K14" s="335">
        <f t="shared" si="7"/>
        <v>0</v>
      </c>
      <c r="L14" s="335">
        <f t="shared" si="7"/>
        <v>11856772246</v>
      </c>
      <c r="M14" s="335">
        <f t="shared" si="7"/>
        <v>0</v>
      </c>
      <c r="N14" s="335">
        <f t="shared" si="7"/>
        <v>0</v>
      </c>
      <c r="O14" s="335">
        <f t="shared" si="7"/>
        <v>11856772246</v>
      </c>
      <c r="P14" s="335">
        <f t="shared" si="7"/>
        <v>0</v>
      </c>
      <c r="Q14" s="335">
        <f t="shared" si="7"/>
        <v>13198139246</v>
      </c>
      <c r="R14" s="335">
        <f t="shared" si="7"/>
        <v>0</v>
      </c>
      <c r="S14" s="335">
        <f t="shared" si="7"/>
        <v>0</v>
      </c>
      <c r="T14" s="335">
        <f t="shared" si="7"/>
        <v>13198139246</v>
      </c>
      <c r="U14" s="335">
        <f t="shared" si="7"/>
        <v>0</v>
      </c>
      <c r="V14" s="335">
        <f t="shared" si="7"/>
        <v>4976816932</v>
      </c>
      <c r="W14" s="335">
        <f t="shared" si="7"/>
        <v>0</v>
      </c>
      <c r="X14" s="335">
        <f t="shared" si="7"/>
        <v>0</v>
      </c>
      <c r="Y14" s="335">
        <f t="shared" si="7"/>
        <v>4976816932</v>
      </c>
      <c r="Z14" s="335">
        <f t="shared" si="7"/>
        <v>0</v>
      </c>
      <c r="AA14" s="335">
        <f t="shared" si="7"/>
        <v>3635449932</v>
      </c>
      <c r="AB14" s="335">
        <f t="shared" si="7"/>
        <v>0</v>
      </c>
      <c r="AC14" s="335">
        <f t="shared" si="7"/>
        <v>0</v>
      </c>
      <c r="AD14" s="335">
        <f t="shared" si="7"/>
        <v>3635449932</v>
      </c>
      <c r="AE14" s="335">
        <f t="shared" si="7"/>
        <v>0</v>
      </c>
      <c r="AF14" s="311">
        <f t="shared" si="2"/>
        <v>0.73047692564794542</v>
      </c>
      <c r="AG14" s="312"/>
      <c r="AH14" s="312">
        <f t="shared" si="3"/>
        <v>0</v>
      </c>
      <c r="AI14" s="312">
        <f t="shared" si="4"/>
        <v>0.73047692564794542</v>
      </c>
      <c r="AJ14" s="313"/>
      <c r="AK14" s="342"/>
      <c r="AL14" s="325"/>
      <c r="AM14" s="325"/>
      <c r="AN14" s="325"/>
      <c r="AO14" s="325"/>
      <c r="AP14" s="325"/>
      <c r="AQ14" s="325"/>
      <c r="AR14" s="325"/>
      <c r="AS14" s="325"/>
      <c r="AT14" s="325"/>
      <c r="AU14" s="325"/>
      <c r="AV14" s="325"/>
      <c r="AW14" s="325"/>
      <c r="AX14" s="325"/>
      <c r="AY14" s="325"/>
      <c r="AZ14" s="325"/>
      <c r="BA14" s="325"/>
      <c r="BB14" s="325"/>
      <c r="BC14" s="325"/>
      <c r="BD14" s="325"/>
      <c r="BE14" s="325"/>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25"/>
      <c r="CG14" s="325"/>
      <c r="CH14" s="325"/>
      <c r="CI14" s="325"/>
      <c r="CJ14" s="325"/>
      <c r="CK14" s="325"/>
      <c r="CL14" s="325"/>
      <c r="CM14" s="325"/>
      <c r="CN14" s="325"/>
      <c r="CO14" s="325"/>
      <c r="CP14" s="325"/>
      <c r="CQ14" s="325"/>
      <c r="CR14" s="325"/>
      <c r="CS14" s="325"/>
      <c r="CT14" s="325"/>
      <c r="CU14" s="325"/>
      <c r="CV14" s="325"/>
      <c r="CW14" s="325"/>
      <c r="CX14" s="325"/>
      <c r="CY14" s="325"/>
      <c r="CZ14" s="325"/>
      <c r="DA14" s="325"/>
      <c r="DB14" s="325"/>
      <c r="DC14" s="325"/>
      <c r="DD14" s="325"/>
      <c r="DE14" s="325"/>
      <c r="DF14" s="325"/>
      <c r="DG14" s="325"/>
      <c r="DH14" s="325"/>
      <c r="DI14" s="325"/>
      <c r="DJ14" s="325"/>
      <c r="DK14" s="325"/>
      <c r="DL14" s="325"/>
      <c r="DM14" s="325"/>
      <c r="DN14" s="325"/>
      <c r="DO14" s="325"/>
      <c r="DP14" s="325"/>
      <c r="DQ14" s="325"/>
      <c r="DR14" s="325"/>
      <c r="DS14" s="325"/>
      <c r="DT14" s="325"/>
      <c r="DU14" s="325"/>
      <c r="DV14" s="325"/>
      <c r="DW14" s="325"/>
      <c r="DX14" s="325"/>
      <c r="DY14" s="325"/>
      <c r="DZ14" s="325"/>
      <c r="EA14" s="325"/>
    </row>
    <row r="15" spans="1:131" s="301" customFormat="1" ht="20.25" customHeight="1">
      <c r="A15" s="326" t="s">
        <v>166</v>
      </c>
      <c r="B15" s="327" t="s">
        <v>263</v>
      </c>
      <c r="C15" s="310"/>
      <c r="D15" s="310"/>
      <c r="E15" s="303"/>
      <c r="F15" s="303"/>
      <c r="G15" s="335">
        <f>+G16+G24+G27+G30</f>
        <v>18205000000</v>
      </c>
      <c r="H15" s="335">
        <f t="shared" ref="H15:AE15" si="8">+H16+H24+H27+H30</f>
        <v>0</v>
      </c>
      <c r="I15" s="335">
        <f t="shared" si="8"/>
        <v>0</v>
      </c>
      <c r="J15" s="335">
        <f t="shared" si="8"/>
        <v>18205000000</v>
      </c>
      <c r="K15" s="335">
        <f t="shared" si="8"/>
        <v>0</v>
      </c>
      <c r="L15" s="335">
        <f t="shared" si="8"/>
        <v>11856772246</v>
      </c>
      <c r="M15" s="335">
        <f t="shared" si="8"/>
        <v>0</v>
      </c>
      <c r="N15" s="335">
        <f t="shared" si="8"/>
        <v>0</v>
      </c>
      <c r="O15" s="335">
        <f t="shared" si="8"/>
        <v>11856772246</v>
      </c>
      <c r="P15" s="335">
        <f t="shared" si="8"/>
        <v>0</v>
      </c>
      <c r="Q15" s="335">
        <f t="shared" si="8"/>
        <v>13198139246</v>
      </c>
      <c r="R15" s="335">
        <f t="shared" si="8"/>
        <v>0</v>
      </c>
      <c r="S15" s="335">
        <f t="shared" si="8"/>
        <v>0</v>
      </c>
      <c r="T15" s="335">
        <f t="shared" si="8"/>
        <v>13198139246</v>
      </c>
      <c r="U15" s="335">
        <f t="shared" si="8"/>
        <v>0</v>
      </c>
      <c r="V15" s="335">
        <f t="shared" si="8"/>
        <v>4976816932</v>
      </c>
      <c r="W15" s="335">
        <f t="shared" si="8"/>
        <v>0</v>
      </c>
      <c r="X15" s="335">
        <f t="shared" si="8"/>
        <v>0</v>
      </c>
      <c r="Y15" s="335">
        <f t="shared" si="8"/>
        <v>4976816932</v>
      </c>
      <c r="Z15" s="335">
        <f t="shared" si="8"/>
        <v>0</v>
      </c>
      <c r="AA15" s="335">
        <f t="shared" si="8"/>
        <v>3635449932</v>
      </c>
      <c r="AB15" s="335">
        <f t="shared" si="8"/>
        <v>0</v>
      </c>
      <c r="AC15" s="335">
        <f t="shared" si="8"/>
        <v>0</v>
      </c>
      <c r="AD15" s="335">
        <f t="shared" si="8"/>
        <v>3635449932</v>
      </c>
      <c r="AE15" s="335">
        <f t="shared" si="8"/>
        <v>0</v>
      </c>
      <c r="AF15" s="311">
        <f t="shared" si="2"/>
        <v>0.73047692564794542</v>
      </c>
      <c r="AG15" s="312"/>
      <c r="AH15" s="312">
        <f t="shared" si="3"/>
        <v>0</v>
      </c>
      <c r="AI15" s="312">
        <f t="shared" si="4"/>
        <v>0.73047692564794542</v>
      </c>
      <c r="AJ15" s="313"/>
      <c r="AK15" s="342"/>
      <c r="AL15" s="328"/>
      <c r="AM15" s="328"/>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c r="CS15" s="306"/>
      <c r="CT15" s="306"/>
      <c r="CU15" s="306"/>
      <c r="CV15" s="306"/>
      <c r="CW15" s="306"/>
      <c r="CX15" s="306"/>
      <c r="CY15" s="306"/>
      <c r="CZ15" s="306"/>
      <c r="DA15" s="306"/>
      <c r="DB15" s="306"/>
      <c r="DC15" s="306"/>
      <c r="DD15" s="306"/>
      <c r="DE15" s="306"/>
      <c r="DF15" s="306"/>
      <c r="DG15" s="306"/>
      <c r="DH15" s="306"/>
      <c r="DI15" s="306"/>
      <c r="DJ15" s="306"/>
      <c r="DK15" s="306"/>
      <c r="DL15" s="306"/>
      <c r="DM15" s="306"/>
      <c r="DN15" s="306"/>
      <c r="DO15" s="306"/>
      <c r="DP15" s="306"/>
      <c r="DQ15" s="306"/>
      <c r="DR15" s="306"/>
      <c r="DS15" s="306"/>
      <c r="DT15" s="306"/>
      <c r="DU15" s="306"/>
      <c r="DV15" s="306"/>
      <c r="DW15" s="306"/>
      <c r="DX15" s="306"/>
      <c r="DY15" s="306"/>
      <c r="DZ15" s="306"/>
      <c r="EA15" s="306"/>
    </row>
    <row r="16" spans="1:131" s="301" customFormat="1" ht="27.75" customHeight="1">
      <c r="A16" s="308"/>
      <c r="B16" s="309" t="s">
        <v>198</v>
      </c>
      <c r="C16" s="310"/>
      <c r="D16" s="310"/>
      <c r="E16" s="303"/>
      <c r="F16" s="303"/>
      <c r="G16" s="335">
        <f t="shared" ref="G16:AE16" si="9">SUM(G17:G23)</f>
        <v>8855000000</v>
      </c>
      <c r="H16" s="335">
        <f t="shared" si="9"/>
        <v>0</v>
      </c>
      <c r="I16" s="335">
        <f t="shared" si="9"/>
        <v>0</v>
      </c>
      <c r="J16" s="335">
        <f t="shared" si="9"/>
        <v>8855000000</v>
      </c>
      <c r="K16" s="335">
        <f t="shared" si="9"/>
        <v>0</v>
      </c>
      <c r="L16" s="335">
        <f t="shared" si="9"/>
        <v>8107455566</v>
      </c>
      <c r="M16" s="335">
        <f t="shared" si="9"/>
        <v>0</v>
      </c>
      <c r="N16" s="335">
        <f t="shared" si="9"/>
        <v>0</v>
      </c>
      <c r="O16" s="335">
        <f t="shared" si="9"/>
        <v>8107455566</v>
      </c>
      <c r="P16" s="335">
        <f t="shared" si="9"/>
        <v>0</v>
      </c>
      <c r="Q16" s="335">
        <f t="shared" si="9"/>
        <v>8277142566</v>
      </c>
      <c r="R16" s="335">
        <f t="shared" si="9"/>
        <v>0</v>
      </c>
      <c r="S16" s="335">
        <f t="shared" si="9"/>
        <v>0</v>
      </c>
      <c r="T16" s="335">
        <f t="shared" si="9"/>
        <v>8277142566</v>
      </c>
      <c r="U16" s="335">
        <f t="shared" si="9"/>
        <v>0</v>
      </c>
      <c r="V16" s="335">
        <f t="shared" si="9"/>
        <v>881206612</v>
      </c>
      <c r="W16" s="335">
        <f t="shared" si="9"/>
        <v>0</v>
      </c>
      <c r="X16" s="335">
        <f t="shared" si="9"/>
        <v>0</v>
      </c>
      <c r="Y16" s="335">
        <f t="shared" si="9"/>
        <v>881206612</v>
      </c>
      <c r="Z16" s="335">
        <f t="shared" si="9"/>
        <v>0</v>
      </c>
      <c r="AA16" s="335">
        <f t="shared" si="9"/>
        <v>711519612</v>
      </c>
      <c r="AB16" s="335">
        <f t="shared" si="9"/>
        <v>0</v>
      </c>
      <c r="AC16" s="335">
        <f t="shared" si="9"/>
        <v>0</v>
      </c>
      <c r="AD16" s="335">
        <f t="shared" si="9"/>
        <v>711519612</v>
      </c>
      <c r="AE16" s="335">
        <f t="shared" si="9"/>
        <v>0</v>
      </c>
      <c r="AF16" s="311">
        <f t="shared" si="2"/>
        <v>0.80743789516640618</v>
      </c>
      <c r="AG16" s="312"/>
      <c r="AH16" s="312">
        <f t="shared" si="3"/>
        <v>0</v>
      </c>
      <c r="AI16" s="312">
        <f t="shared" si="4"/>
        <v>0.80743789516640618</v>
      </c>
      <c r="AJ16" s="313"/>
      <c r="AK16" s="342"/>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6"/>
      <c r="CE16" s="306"/>
      <c r="CF16" s="306"/>
      <c r="CG16" s="306"/>
      <c r="CH16" s="306"/>
      <c r="CI16" s="306"/>
      <c r="CJ16" s="306"/>
      <c r="CK16" s="306"/>
      <c r="CL16" s="306"/>
      <c r="CM16" s="306"/>
      <c r="CN16" s="306"/>
      <c r="CO16" s="306"/>
      <c r="CP16" s="306"/>
      <c r="CQ16" s="306"/>
      <c r="CR16" s="306"/>
      <c r="CS16" s="306"/>
      <c r="CT16" s="306"/>
      <c r="CU16" s="306"/>
      <c r="CV16" s="306"/>
      <c r="CW16" s="306"/>
      <c r="CX16" s="306"/>
      <c r="CY16" s="306"/>
      <c r="CZ16" s="306"/>
      <c r="DA16" s="306"/>
      <c r="DB16" s="306"/>
      <c r="DC16" s="306"/>
      <c r="DD16" s="306"/>
      <c r="DE16" s="306"/>
      <c r="DF16" s="306"/>
      <c r="DG16" s="306"/>
      <c r="DH16" s="306"/>
      <c r="DI16" s="306"/>
      <c r="DJ16" s="306"/>
      <c r="DK16" s="306"/>
      <c r="DL16" s="306"/>
      <c r="DM16" s="306"/>
      <c r="DN16" s="306"/>
      <c r="DO16" s="306"/>
      <c r="DP16" s="306"/>
      <c r="DQ16" s="306"/>
      <c r="DR16" s="306"/>
      <c r="DS16" s="306"/>
      <c r="DT16" s="306"/>
      <c r="DU16" s="306"/>
      <c r="DV16" s="306"/>
      <c r="DW16" s="306"/>
      <c r="DX16" s="306"/>
      <c r="DY16" s="306"/>
      <c r="DZ16" s="306"/>
      <c r="EA16" s="306"/>
    </row>
    <row r="17" spans="1:131" s="320" customFormat="1" ht="45.75" customHeight="1">
      <c r="A17" s="329" t="s">
        <v>196</v>
      </c>
      <c r="B17" s="330" t="s">
        <v>287</v>
      </c>
      <c r="C17" s="300" t="s">
        <v>302</v>
      </c>
      <c r="D17" s="300"/>
      <c r="E17" s="331"/>
      <c r="F17" s="300" t="s">
        <v>304</v>
      </c>
      <c r="G17" s="337">
        <v>1465000000</v>
      </c>
      <c r="H17" s="337"/>
      <c r="I17" s="337"/>
      <c r="J17" s="337">
        <v>1465000000</v>
      </c>
      <c r="K17" s="337"/>
      <c r="L17" s="337">
        <f t="shared" ref="L17:L19" si="10">SUM(M17:P17)</f>
        <v>1362509139</v>
      </c>
      <c r="M17" s="337"/>
      <c r="N17" s="337"/>
      <c r="O17" s="337">
        <v>1362509139</v>
      </c>
      <c r="P17" s="337"/>
      <c r="Q17" s="337">
        <f>T17</f>
        <v>1362509139</v>
      </c>
      <c r="R17" s="337"/>
      <c r="S17" s="337"/>
      <c r="T17" s="337">
        <v>1362509139</v>
      </c>
      <c r="U17" s="337"/>
      <c r="V17" s="337">
        <f t="shared" ref="V17:V19" si="11">W17+X17+Y17+Z17</f>
        <v>89404139</v>
      </c>
      <c r="W17" s="337"/>
      <c r="X17" s="337"/>
      <c r="Y17" s="337">
        <v>89404139</v>
      </c>
      <c r="Z17" s="337"/>
      <c r="AA17" s="337">
        <f t="shared" ref="AA17:AA19" si="12">AB17+AC17+AD17+AE17</f>
        <v>89404139</v>
      </c>
      <c r="AB17" s="337"/>
      <c r="AC17" s="337"/>
      <c r="AD17" s="337">
        <v>89404139</v>
      </c>
      <c r="AE17" s="337"/>
      <c r="AF17" s="311">
        <f t="shared" si="2"/>
        <v>1</v>
      </c>
      <c r="AG17" s="312"/>
      <c r="AH17" s="312">
        <f t="shared" si="3"/>
        <v>0</v>
      </c>
      <c r="AI17" s="312">
        <f t="shared" si="4"/>
        <v>1</v>
      </c>
      <c r="AJ17" s="313"/>
      <c r="AK17" s="342"/>
      <c r="AL17" s="319">
        <f t="shared" ref="AL17:AL23" si="13">Y17-AD17</f>
        <v>0</v>
      </c>
      <c r="AM17" s="319">
        <f>T17-AL17</f>
        <v>1362509139</v>
      </c>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19"/>
      <c r="BV17" s="319"/>
      <c r="BW17" s="319"/>
      <c r="BX17" s="319"/>
      <c r="BY17" s="319"/>
      <c r="BZ17" s="319"/>
      <c r="CA17" s="319"/>
      <c r="CB17" s="319"/>
      <c r="CC17" s="319"/>
      <c r="CD17" s="319"/>
      <c r="CE17" s="319"/>
      <c r="CF17" s="319"/>
      <c r="CG17" s="319"/>
      <c r="CH17" s="319"/>
      <c r="CI17" s="319"/>
      <c r="CJ17" s="319"/>
      <c r="CK17" s="319"/>
      <c r="CL17" s="319"/>
      <c r="CM17" s="319"/>
      <c r="CN17" s="319"/>
      <c r="CO17" s="319"/>
      <c r="CP17" s="319"/>
      <c r="CQ17" s="319"/>
      <c r="CR17" s="319"/>
      <c r="CS17" s="319"/>
      <c r="CT17" s="319"/>
      <c r="CU17" s="319"/>
      <c r="CV17" s="319"/>
      <c r="CW17" s="319"/>
      <c r="CX17" s="319"/>
      <c r="CY17" s="319"/>
      <c r="CZ17" s="319"/>
      <c r="DA17" s="319"/>
      <c r="DB17" s="319"/>
      <c r="DC17" s="319"/>
      <c r="DD17" s="319"/>
      <c r="DE17" s="319"/>
      <c r="DF17" s="319"/>
      <c r="DG17" s="319"/>
      <c r="DH17" s="319"/>
      <c r="DI17" s="319"/>
      <c r="DJ17" s="319"/>
      <c r="DK17" s="319"/>
      <c r="DL17" s="319"/>
      <c r="DM17" s="319"/>
      <c r="DN17" s="319"/>
      <c r="DO17" s="319"/>
      <c r="DP17" s="319"/>
      <c r="DQ17" s="319"/>
      <c r="DR17" s="319"/>
      <c r="DS17" s="319"/>
      <c r="DT17" s="319"/>
      <c r="DU17" s="319"/>
      <c r="DV17" s="319"/>
      <c r="DW17" s="319"/>
      <c r="DX17" s="319"/>
      <c r="DY17" s="319"/>
      <c r="DZ17" s="319"/>
      <c r="EA17" s="319"/>
    </row>
    <row r="18" spans="1:131" s="320" customFormat="1" ht="45.75" customHeight="1">
      <c r="A18" s="329"/>
      <c r="B18" s="330" t="s">
        <v>288</v>
      </c>
      <c r="C18" s="300" t="s">
        <v>302</v>
      </c>
      <c r="D18" s="300"/>
      <c r="E18" s="331"/>
      <c r="F18" s="300" t="s">
        <v>305</v>
      </c>
      <c r="G18" s="337">
        <v>1500000000</v>
      </c>
      <c r="H18" s="337"/>
      <c r="I18" s="337"/>
      <c r="J18" s="337">
        <v>1500000000</v>
      </c>
      <c r="K18" s="337"/>
      <c r="L18" s="337">
        <f t="shared" si="10"/>
        <v>1388311000</v>
      </c>
      <c r="M18" s="337"/>
      <c r="N18" s="337"/>
      <c r="O18" s="337">
        <v>1388311000</v>
      </c>
      <c r="P18" s="337"/>
      <c r="Q18" s="337">
        <f>T18</f>
        <v>1388311000</v>
      </c>
      <c r="R18" s="337"/>
      <c r="S18" s="337"/>
      <c r="T18" s="337">
        <v>1388311000</v>
      </c>
      <c r="U18" s="337"/>
      <c r="V18" s="337">
        <f t="shared" si="11"/>
        <v>89069000</v>
      </c>
      <c r="W18" s="337"/>
      <c r="X18" s="337"/>
      <c r="Y18" s="337">
        <v>89069000</v>
      </c>
      <c r="Z18" s="337"/>
      <c r="AA18" s="337">
        <f t="shared" si="12"/>
        <v>89069000</v>
      </c>
      <c r="AB18" s="337"/>
      <c r="AC18" s="337"/>
      <c r="AD18" s="337">
        <v>89069000</v>
      </c>
      <c r="AE18" s="337"/>
      <c r="AF18" s="311">
        <f t="shared" si="2"/>
        <v>1</v>
      </c>
      <c r="AG18" s="312"/>
      <c r="AH18" s="312">
        <f t="shared" si="3"/>
        <v>0</v>
      </c>
      <c r="AI18" s="312">
        <f t="shared" si="4"/>
        <v>1</v>
      </c>
      <c r="AJ18" s="313"/>
      <c r="AK18" s="342"/>
      <c r="AL18" s="319">
        <f t="shared" si="13"/>
        <v>0</v>
      </c>
      <c r="AM18" s="319">
        <f t="shared" ref="AM18:AM31" si="14">T18-AL18</f>
        <v>1388311000</v>
      </c>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19"/>
      <c r="BW18" s="319"/>
      <c r="BX18" s="319"/>
      <c r="BY18" s="319"/>
      <c r="BZ18" s="319"/>
      <c r="CA18" s="319"/>
      <c r="CB18" s="319"/>
      <c r="CC18" s="319"/>
      <c r="CD18" s="319"/>
      <c r="CE18" s="319"/>
      <c r="CF18" s="319"/>
      <c r="CG18" s="319"/>
      <c r="CH18" s="319"/>
      <c r="CI18" s="319"/>
      <c r="CJ18" s="319"/>
      <c r="CK18" s="319"/>
      <c r="CL18" s="319"/>
      <c r="CM18" s="319"/>
      <c r="CN18" s="319"/>
      <c r="CO18" s="319"/>
      <c r="CP18" s="319"/>
      <c r="CQ18" s="319"/>
      <c r="CR18" s="319"/>
      <c r="CS18" s="319"/>
      <c r="CT18" s="319"/>
      <c r="CU18" s="319"/>
      <c r="CV18" s="319"/>
      <c r="CW18" s="319"/>
      <c r="CX18" s="319"/>
      <c r="CY18" s="319"/>
      <c r="CZ18" s="319"/>
      <c r="DA18" s="319"/>
      <c r="DB18" s="319"/>
      <c r="DC18" s="319"/>
      <c r="DD18" s="319"/>
      <c r="DE18" s="319"/>
      <c r="DF18" s="319"/>
      <c r="DG18" s="319"/>
      <c r="DH18" s="319"/>
      <c r="DI18" s="319"/>
      <c r="DJ18" s="319"/>
      <c r="DK18" s="319"/>
      <c r="DL18" s="319"/>
      <c r="DM18" s="319"/>
      <c r="DN18" s="319"/>
      <c r="DO18" s="319"/>
      <c r="DP18" s="319"/>
      <c r="DQ18" s="319"/>
      <c r="DR18" s="319"/>
      <c r="DS18" s="319"/>
      <c r="DT18" s="319"/>
      <c r="DU18" s="319"/>
      <c r="DV18" s="319"/>
      <c r="DW18" s="319"/>
      <c r="DX18" s="319"/>
      <c r="DY18" s="319"/>
      <c r="DZ18" s="319"/>
      <c r="EA18" s="319"/>
    </row>
    <row r="19" spans="1:131" s="320" customFormat="1" ht="45.75" customHeight="1">
      <c r="A19" s="329"/>
      <c r="B19" s="330" t="s">
        <v>289</v>
      </c>
      <c r="C19" s="300" t="s">
        <v>302</v>
      </c>
      <c r="D19" s="300"/>
      <c r="E19" s="331"/>
      <c r="F19" s="300" t="s">
        <v>306</v>
      </c>
      <c r="G19" s="337">
        <v>1090000000</v>
      </c>
      <c r="H19" s="337"/>
      <c r="I19" s="337"/>
      <c r="J19" s="337">
        <v>1090000000</v>
      </c>
      <c r="K19" s="337"/>
      <c r="L19" s="337">
        <f t="shared" si="10"/>
        <v>988931000</v>
      </c>
      <c r="M19" s="337"/>
      <c r="N19" s="337"/>
      <c r="O19" s="337">
        <v>988931000</v>
      </c>
      <c r="P19" s="337"/>
      <c r="Q19" s="337">
        <f t="shared" ref="Q19" si="15">T19</f>
        <v>988931000</v>
      </c>
      <c r="R19" s="337"/>
      <c r="S19" s="337"/>
      <c r="T19" s="337">
        <v>988931000</v>
      </c>
      <c r="U19" s="337"/>
      <c r="V19" s="337">
        <f t="shared" si="11"/>
        <v>15945000</v>
      </c>
      <c r="W19" s="337"/>
      <c r="X19" s="337"/>
      <c r="Y19" s="337">
        <v>15945000</v>
      </c>
      <c r="Z19" s="337"/>
      <c r="AA19" s="337">
        <f t="shared" si="12"/>
        <v>15945000</v>
      </c>
      <c r="AB19" s="337"/>
      <c r="AC19" s="337"/>
      <c r="AD19" s="337">
        <v>15945000</v>
      </c>
      <c r="AE19" s="337"/>
      <c r="AF19" s="311">
        <f t="shared" si="2"/>
        <v>1</v>
      </c>
      <c r="AG19" s="312"/>
      <c r="AH19" s="312">
        <f t="shared" si="3"/>
        <v>0</v>
      </c>
      <c r="AI19" s="312">
        <f t="shared" si="4"/>
        <v>1</v>
      </c>
      <c r="AJ19" s="313"/>
      <c r="AK19" s="342"/>
      <c r="AL19" s="319">
        <f t="shared" si="13"/>
        <v>0</v>
      </c>
      <c r="AM19" s="319">
        <f t="shared" si="14"/>
        <v>988931000</v>
      </c>
      <c r="AN19" s="319"/>
      <c r="AO19" s="319"/>
      <c r="AP19" s="319"/>
      <c r="AQ19" s="319"/>
      <c r="AR19" s="319"/>
      <c r="AS19" s="319"/>
      <c r="AT19" s="319"/>
      <c r="AU19" s="319"/>
      <c r="AV19" s="319"/>
      <c r="AW19" s="319"/>
      <c r="AX19" s="319"/>
      <c r="AY19" s="319"/>
      <c r="AZ19" s="319"/>
      <c r="BA19" s="319"/>
      <c r="BB19" s="319"/>
      <c r="BC19" s="319"/>
      <c r="BD19" s="319"/>
      <c r="BE19" s="319"/>
      <c r="BF19" s="319"/>
      <c r="BG19" s="319"/>
      <c r="BH19" s="319"/>
      <c r="BI19" s="319"/>
      <c r="BJ19" s="319"/>
      <c r="BK19" s="319"/>
      <c r="BL19" s="319"/>
      <c r="BM19" s="319"/>
      <c r="BN19" s="319"/>
      <c r="BO19" s="319"/>
      <c r="BP19" s="319"/>
      <c r="BQ19" s="319"/>
      <c r="BR19" s="319"/>
      <c r="BS19" s="319"/>
      <c r="BT19" s="319"/>
      <c r="BU19" s="319"/>
      <c r="BV19" s="319"/>
      <c r="BW19" s="319"/>
      <c r="BX19" s="319"/>
      <c r="BY19" s="319"/>
      <c r="BZ19" s="319"/>
      <c r="CA19" s="319"/>
      <c r="CB19" s="319"/>
      <c r="CC19" s="319"/>
      <c r="CD19" s="319"/>
      <c r="CE19" s="319"/>
      <c r="CF19" s="319"/>
      <c r="CG19" s="319"/>
      <c r="CH19" s="319"/>
      <c r="CI19" s="319"/>
      <c r="CJ19" s="319"/>
      <c r="CK19" s="319"/>
      <c r="CL19" s="319"/>
      <c r="CM19" s="319"/>
      <c r="CN19" s="319"/>
      <c r="CO19" s="319"/>
      <c r="CP19" s="319"/>
      <c r="CQ19" s="319"/>
      <c r="CR19" s="319"/>
      <c r="CS19" s="319"/>
      <c r="CT19" s="319"/>
      <c r="CU19" s="319"/>
      <c r="CV19" s="319"/>
      <c r="CW19" s="319"/>
      <c r="CX19" s="319"/>
      <c r="CY19" s="319"/>
      <c r="CZ19" s="319"/>
      <c r="DA19" s="319"/>
      <c r="DB19" s="319"/>
      <c r="DC19" s="319"/>
      <c r="DD19" s="319"/>
      <c r="DE19" s="319"/>
      <c r="DF19" s="319"/>
      <c r="DG19" s="319"/>
      <c r="DH19" s="319"/>
      <c r="DI19" s="319"/>
      <c r="DJ19" s="319"/>
      <c r="DK19" s="319"/>
      <c r="DL19" s="319"/>
      <c r="DM19" s="319"/>
      <c r="DN19" s="319"/>
      <c r="DO19" s="319"/>
      <c r="DP19" s="319"/>
      <c r="DQ19" s="319"/>
      <c r="DR19" s="319"/>
      <c r="DS19" s="319"/>
      <c r="DT19" s="319"/>
      <c r="DU19" s="319"/>
      <c r="DV19" s="319"/>
      <c r="DW19" s="319"/>
      <c r="DX19" s="319"/>
      <c r="DY19" s="319"/>
      <c r="DZ19" s="319"/>
      <c r="EA19" s="319"/>
    </row>
    <row r="20" spans="1:131" s="320" customFormat="1" ht="45.75" customHeight="1">
      <c r="A20" s="329"/>
      <c r="B20" s="330" t="s">
        <v>290</v>
      </c>
      <c r="C20" s="300" t="s">
        <v>302</v>
      </c>
      <c r="D20" s="300"/>
      <c r="E20" s="331"/>
      <c r="F20" s="300" t="s">
        <v>307</v>
      </c>
      <c r="G20" s="337">
        <v>1400000000</v>
      </c>
      <c r="H20" s="337"/>
      <c r="I20" s="337"/>
      <c r="J20" s="337">
        <v>1400000000</v>
      </c>
      <c r="K20" s="337"/>
      <c r="L20" s="337">
        <f t="shared" ref="L20" si="16">SUM(M20:P20)</f>
        <v>1251587900</v>
      </c>
      <c r="M20" s="337"/>
      <c r="N20" s="337"/>
      <c r="O20" s="337">
        <v>1251587900</v>
      </c>
      <c r="P20" s="337"/>
      <c r="Q20" s="337">
        <f t="shared" ref="Q20" si="17">T20</f>
        <v>1251587900</v>
      </c>
      <c r="R20" s="337"/>
      <c r="S20" s="337"/>
      <c r="T20" s="337">
        <v>1251587900</v>
      </c>
      <c r="U20" s="337"/>
      <c r="V20" s="337">
        <f t="shared" ref="V20" si="18">W20+X20+Y20+Z20</f>
        <v>61238000</v>
      </c>
      <c r="W20" s="337"/>
      <c r="X20" s="337"/>
      <c r="Y20" s="337">
        <v>61238000</v>
      </c>
      <c r="Z20" s="337"/>
      <c r="AA20" s="337">
        <f t="shared" ref="AA20" si="19">AB20+AC20+AD20+AE20</f>
        <v>61238000</v>
      </c>
      <c r="AB20" s="337"/>
      <c r="AC20" s="337"/>
      <c r="AD20" s="337">
        <v>61238000</v>
      </c>
      <c r="AE20" s="337"/>
      <c r="AF20" s="311">
        <f t="shared" si="2"/>
        <v>1</v>
      </c>
      <c r="AG20" s="312"/>
      <c r="AH20" s="312">
        <f t="shared" si="3"/>
        <v>0</v>
      </c>
      <c r="AI20" s="312">
        <f t="shared" si="4"/>
        <v>1</v>
      </c>
      <c r="AJ20" s="313"/>
      <c r="AK20" s="342"/>
      <c r="AL20" s="319">
        <f t="shared" si="13"/>
        <v>0</v>
      </c>
      <c r="AM20" s="319">
        <f t="shared" si="14"/>
        <v>1251587900</v>
      </c>
      <c r="AN20" s="319"/>
      <c r="AO20" s="319"/>
      <c r="AP20" s="319"/>
      <c r="AQ20" s="319"/>
      <c r="AR20" s="319"/>
      <c r="AS20" s="319"/>
      <c r="AT20" s="319"/>
      <c r="AU20" s="319"/>
      <c r="AV20" s="319"/>
      <c r="AW20" s="319"/>
      <c r="AX20" s="319"/>
      <c r="AY20" s="319"/>
      <c r="AZ20" s="319"/>
      <c r="BA20" s="319"/>
      <c r="BB20" s="319"/>
      <c r="BC20" s="319"/>
      <c r="BD20" s="319"/>
      <c r="BE20" s="319"/>
      <c r="BF20" s="319"/>
      <c r="BG20" s="319"/>
      <c r="BH20" s="319"/>
      <c r="BI20" s="319"/>
      <c r="BJ20" s="319"/>
      <c r="BK20" s="319"/>
      <c r="BL20" s="319"/>
      <c r="BM20" s="319"/>
      <c r="BN20" s="319"/>
      <c r="BO20" s="319"/>
      <c r="BP20" s="319"/>
      <c r="BQ20" s="319"/>
      <c r="BR20" s="319"/>
      <c r="BS20" s="319"/>
      <c r="BT20" s="319"/>
      <c r="BU20" s="319"/>
      <c r="BV20" s="319"/>
      <c r="BW20" s="319"/>
      <c r="BX20" s="319"/>
      <c r="BY20" s="319"/>
      <c r="BZ20" s="319"/>
      <c r="CA20" s="319"/>
      <c r="CB20" s="319"/>
      <c r="CC20" s="319"/>
      <c r="CD20" s="319"/>
      <c r="CE20" s="319"/>
      <c r="CF20" s="319"/>
      <c r="CG20" s="319"/>
      <c r="CH20" s="319"/>
      <c r="CI20" s="319"/>
      <c r="CJ20" s="319"/>
      <c r="CK20" s="319"/>
      <c r="CL20" s="319"/>
      <c r="CM20" s="319"/>
      <c r="CN20" s="319"/>
      <c r="CO20" s="319"/>
      <c r="CP20" s="319"/>
      <c r="CQ20" s="319"/>
      <c r="CR20" s="319"/>
      <c r="CS20" s="319"/>
      <c r="CT20" s="319"/>
      <c r="CU20" s="319"/>
      <c r="CV20" s="319"/>
      <c r="CW20" s="319"/>
      <c r="CX20" s="319"/>
      <c r="CY20" s="319"/>
      <c r="CZ20" s="319"/>
      <c r="DA20" s="319"/>
      <c r="DB20" s="319"/>
      <c r="DC20" s="319"/>
      <c r="DD20" s="319"/>
      <c r="DE20" s="319"/>
      <c r="DF20" s="319"/>
      <c r="DG20" s="319"/>
      <c r="DH20" s="319"/>
      <c r="DI20" s="319"/>
      <c r="DJ20" s="319"/>
      <c r="DK20" s="319"/>
      <c r="DL20" s="319"/>
      <c r="DM20" s="319"/>
      <c r="DN20" s="319"/>
      <c r="DO20" s="319"/>
      <c r="DP20" s="319"/>
      <c r="DQ20" s="319"/>
      <c r="DR20" s="319"/>
      <c r="DS20" s="319"/>
      <c r="DT20" s="319"/>
      <c r="DU20" s="319"/>
      <c r="DV20" s="319"/>
      <c r="DW20" s="319"/>
      <c r="DX20" s="319"/>
      <c r="DY20" s="319"/>
      <c r="DZ20" s="319"/>
      <c r="EA20" s="319"/>
    </row>
    <row r="21" spans="1:131" s="320" customFormat="1" ht="45.75" customHeight="1">
      <c r="A21" s="329"/>
      <c r="B21" s="330" t="s">
        <v>227</v>
      </c>
      <c r="C21" s="300" t="s">
        <v>302</v>
      </c>
      <c r="D21" s="300"/>
      <c r="E21" s="331"/>
      <c r="F21" s="300" t="s">
        <v>308</v>
      </c>
      <c r="G21" s="337">
        <v>1200000000</v>
      </c>
      <c r="H21" s="337"/>
      <c r="I21" s="337"/>
      <c r="J21" s="337">
        <v>1200000000</v>
      </c>
      <c r="K21" s="337"/>
      <c r="L21" s="337">
        <f t="shared" ref="L21:L23" si="20">SUM(M21:P21)</f>
        <v>1091498527</v>
      </c>
      <c r="M21" s="337"/>
      <c r="N21" s="337"/>
      <c r="O21" s="337">
        <v>1091498527</v>
      </c>
      <c r="P21" s="337"/>
      <c r="Q21" s="337">
        <f>T21</f>
        <v>1091498527</v>
      </c>
      <c r="R21" s="337"/>
      <c r="S21" s="337"/>
      <c r="T21" s="337">
        <v>1091498527</v>
      </c>
      <c r="U21" s="337"/>
      <c r="V21" s="337">
        <f t="shared" ref="V21:V23" si="21">W21+X21+Y21+Z21</f>
        <v>122934473</v>
      </c>
      <c r="W21" s="337"/>
      <c r="X21" s="337"/>
      <c r="Y21" s="337">
        <v>122934473</v>
      </c>
      <c r="Z21" s="337"/>
      <c r="AA21" s="337">
        <f t="shared" ref="AA21:AA23" si="22">AB21+AC21+AD21+AE21</f>
        <v>122934473</v>
      </c>
      <c r="AB21" s="337"/>
      <c r="AC21" s="337"/>
      <c r="AD21" s="337">
        <v>122934473</v>
      </c>
      <c r="AE21" s="337"/>
      <c r="AF21" s="311">
        <f t="shared" si="2"/>
        <v>1</v>
      </c>
      <c r="AG21" s="312"/>
      <c r="AH21" s="312">
        <f t="shared" si="3"/>
        <v>0</v>
      </c>
      <c r="AI21" s="312">
        <f t="shared" si="4"/>
        <v>1</v>
      </c>
      <c r="AJ21" s="313"/>
      <c r="AK21" s="342"/>
      <c r="AL21" s="319">
        <f t="shared" si="13"/>
        <v>0</v>
      </c>
      <c r="AM21" s="319">
        <f t="shared" si="14"/>
        <v>1091498527</v>
      </c>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19"/>
      <c r="BN21" s="319"/>
      <c r="BO21" s="319"/>
      <c r="BP21" s="319"/>
      <c r="BQ21" s="319"/>
      <c r="BR21" s="319"/>
      <c r="BS21" s="319"/>
      <c r="BT21" s="319"/>
      <c r="BU21" s="319"/>
      <c r="BV21" s="319"/>
      <c r="BW21" s="319"/>
      <c r="BX21" s="319"/>
      <c r="BY21" s="319"/>
      <c r="BZ21" s="319"/>
      <c r="CA21" s="319"/>
      <c r="CB21" s="319"/>
      <c r="CC21" s="319"/>
      <c r="CD21" s="319"/>
      <c r="CE21" s="319"/>
      <c r="CF21" s="319"/>
      <c r="CG21" s="319"/>
      <c r="CH21" s="319"/>
      <c r="CI21" s="319"/>
      <c r="CJ21" s="319"/>
      <c r="CK21" s="319"/>
      <c r="CL21" s="319"/>
      <c r="CM21" s="319"/>
      <c r="CN21" s="319"/>
      <c r="CO21" s="319"/>
      <c r="CP21" s="319"/>
      <c r="CQ21" s="319"/>
      <c r="CR21" s="319"/>
      <c r="CS21" s="319"/>
      <c r="CT21" s="319"/>
      <c r="CU21" s="319"/>
      <c r="CV21" s="319"/>
      <c r="CW21" s="319"/>
      <c r="CX21" s="319"/>
      <c r="CY21" s="319"/>
      <c r="CZ21" s="319"/>
      <c r="DA21" s="319"/>
      <c r="DB21" s="319"/>
      <c r="DC21" s="319"/>
      <c r="DD21" s="319"/>
      <c r="DE21" s="319"/>
      <c r="DF21" s="319"/>
      <c r="DG21" s="319"/>
      <c r="DH21" s="319"/>
      <c r="DI21" s="319"/>
      <c r="DJ21" s="319"/>
      <c r="DK21" s="319"/>
      <c r="DL21" s="319"/>
      <c r="DM21" s="319"/>
      <c r="DN21" s="319"/>
      <c r="DO21" s="319"/>
      <c r="DP21" s="319"/>
      <c r="DQ21" s="319"/>
      <c r="DR21" s="319"/>
      <c r="DS21" s="319"/>
      <c r="DT21" s="319"/>
      <c r="DU21" s="319"/>
      <c r="DV21" s="319"/>
      <c r="DW21" s="319"/>
      <c r="DX21" s="319"/>
      <c r="DY21" s="319"/>
      <c r="DZ21" s="319"/>
      <c r="EA21" s="319"/>
    </row>
    <row r="22" spans="1:131" s="320" customFormat="1" ht="45.75" customHeight="1">
      <c r="A22" s="329"/>
      <c r="B22" s="330" t="s">
        <v>291</v>
      </c>
      <c r="C22" s="300" t="s">
        <v>302</v>
      </c>
      <c r="D22" s="300"/>
      <c r="E22" s="331"/>
      <c r="F22" s="300" t="s">
        <v>309</v>
      </c>
      <c r="G22" s="337">
        <v>1100000000</v>
      </c>
      <c r="H22" s="337"/>
      <c r="I22" s="337"/>
      <c r="J22" s="337">
        <v>1100000000</v>
      </c>
      <c r="K22" s="337"/>
      <c r="L22" s="337">
        <f t="shared" ref="L22" si="23">SUM(M22:P22)</f>
        <v>1024365000</v>
      </c>
      <c r="M22" s="337"/>
      <c r="N22" s="337"/>
      <c r="O22" s="337">
        <v>1024365000</v>
      </c>
      <c r="P22" s="337"/>
      <c r="Q22" s="337">
        <f>T22</f>
        <v>1052610000</v>
      </c>
      <c r="R22" s="337"/>
      <c r="S22" s="337"/>
      <c r="T22" s="337">
        <v>1052610000</v>
      </c>
      <c r="U22" s="337"/>
      <c r="V22" s="337">
        <f t="shared" ref="V22" si="24">W22+X22+Y22+Z22</f>
        <v>125890000</v>
      </c>
      <c r="W22" s="337"/>
      <c r="X22" s="337"/>
      <c r="Y22" s="337">
        <v>125890000</v>
      </c>
      <c r="Z22" s="337"/>
      <c r="AA22" s="337">
        <f t="shared" ref="AA22" si="25">AB22+AC22+AD22+AE22</f>
        <v>97645000</v>
      </c>
      <c r="AB22" s="337"/>
      <c r="AC22" s="337"/>
      <c r="AD22" s="337">
        <v>97645000</v>
      </c>
      <c r="AE22" s="337"/>
      <c r="AF22" s="311">
        <f t="shared" si="2"/>
        <v>0.77563746127571687</v>
      </c>
      <c r="AG22" s="312"/>
      <c r="AH22" s="312">
        <f t="shared" si="3"/>
        <v>0</v>
      </c>
      <c r="AI22" s="312">
        <f t="shared" si="4"/>
        <v>0.77563746127571687</v>
      </c>
      <c r="AJ22" s="313"/>
      <c r="AK22" s="342"/>
      <c r="AL22" s="319">
        <f t="shared" si="13"/>
        <v>28245000</v>
      </c>
      <c r="AM22" s="319">
        <f t="shared" si="14"/>
        <v>1024365000</v>
      </c>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Q22" s="319"/>
      <c r="BR22" s="319"/>
      <c r="BS22" s="319"/>
      <c r="BT22" s="319"/>
      <c r="BU22" s="319"/>
      <c r="BV22" s="319"/>
      <c r="BW22" s="319"/>
      <c r="BX22" s="319"/>
      <c r="BY22" s="319"/>
      <c r="BZ22" s="319"/>
      <c r="CA22" s="319"/>
      <c r="CB22" s="319"/>
      <c r="CC22" s="319"/>
      <c r="CD22" s="319"/>
      <c r="CE22" s="319"/>
      <c r="CF22" s="319"/>
      <c r="CG22" s="319"/>
      <c r="CH22" s="319"/>
      <c r="CI22" s="319"/>
      <c r="CJ22" s="319"/>
      <c r="CK22" s="319"/>
      <c r="CL22" s="319"/>
      <c r="CM22" s="319"/>
      <c r="CN22" s="319"/>
      <c r="CO22" s="319"/>
      <c r="CP22" s="319"/>
      <c r="CQ22" s="319"/>
      <c r="CR22" s="319"/>
      <c r="CS22" s="319"/>
      <c r="CT22" s="319"/>
      <c r="CU22" s="319"/>
      <c r="CV22" s="319"/>
      <c r="CW22" s="319"/>
      <c r="CX22" s="319"/>
      <c r="CY22" s="319"/>
      <c r="CZ22" s="319"/>
      <c r="DA22" s="319"/>
      <c r="DB22" s="319"/>
      <c r="DC22" s="319"/>
      <c r="DD22" s="319"/>
      <c r="DE22" s="319"/>
      <c r="DF22" s="319"/>
      <c r="DG22" s="319"/>
      <c r="DH22" s="319"/>
      <c r="DI22" s="319"/>
      <c r="DJ22" s="319"/>
      <c r="DK22" s="319"/>
      <c r="DL22" s="319"/>
      <c r="DM22" s="319"/>
      <c r="DN22" s="319"/>
      <c r="DO22" s="319"/>
      <c r="DP22" s="319"/>
      <c r="DQ22" s="319"/>
      <c r="DR22" s="319"/>
      <c r="DS22" s="319"/>
      <c r="DT22" s="319"/>
      <c r="DU22" s="319"/>
      <c r="DV22" s="319"/>
      <c r="DW22" s="319"/>
      <c r="DX22" s="319"/>
      <c r="DY22" s="319"/>
      <c r="DZ22" s="319"/>
      <c r="EA22" s="319"/>
    </row>
    <row r="23" spans="1:131" s="320" customFormat="1" ht="45.75" customHeight="1">
      <c r="A23" s="329"/>
      <c r="B23" s="330" t="s">
        <v>292</v>
      </c>
      <c r="C23" s="300" t="s">
        <v>302</v>
      </c>
      <c r="D23" s="300"/>
      <c r="E23" s="331"/>
      <c r="F23" s="300" t="s">
        <v>310</v>
      </c>
      <c r="G23" s="337">
        <v>1100000000</v>
      </c>
      <c r="H23" s="337"/>
      <c r="I23" s="337"/>
      <c r="J23" s="337">
        <v>1100000000</v>
      </c>
      <c r="K23" s="337"/>
      <c r="L23" s="337">
        <f t="shared" si="20"/>
        <v>1000253000</v>
      </c>
      <c r="M23" s="337"/>
      <c r="N23" s="337"/>
      <c r="O23" s="337">
        <v>1000253000</v>
      </c>
      <c r="P23" s="337"/>
      <c r="Q23" s="337">
        <f t="shared" ref="Q23" si="26">T23</f>
        <v>1141695000</v>
      </c>
      <c r="R23" s="337"/>
      <c r="S23" s="337"/>
      <c r="T23" s="337">
        <v>1141695000</v>
      </c>
      <c r="U23" s="337"/>
      <c r="V23" s="337">
        <f t="shared" si="21"/>
        <v>376726000</v>
      </c>
      <c r="W23" s="337"/>
      <c r="X23" s="337"/>
      <c r="Y23" s="337">
        <v>376726000</v>
      </c>
      <c r="Z23" s="337"/>
      <c r="AA23" s="337">
        <f t="shared" si="22"/>
        <v>235284000</v>
      </c>
      <c r="AB23" s="337"/>
      <c r="AC23" s="337"/>
      <c r="AD23" s="337">
        <v>235284000</v>
      </c>
      <c r="AE23" s="337"/>
      <c r="AF23" s="311">
        <f t="shared" si="2"/>
        <v>0.62454940726151098</v>
      </c>
      <c r="AG23" s="312"/>
      <c r="AH23" s="312">
        <f t="shared" si="3"/>
        <v>0</v>
      </c>
      <c r="AI23" s="312">
        <f t="shared" si="4"/>
        <v>0.62454940726151098</v>
      </c>
      <c r="AJ23" s="313"/>
      <c r="AK23" s="342"/>
      <c r="AL23" s="319">
        <f t="shared" si="13"/>
        <v>141442000</v>
      </c>
      <c r="AM23" s="319">
        <f t="shared" si="14"/>
        <v>1000253000</v>
      </c>
      <c r="AN23" s="319"/>
      <c r="AO23" s="319"/>
      <c r="AP23" s="319"/>
      <c r="AQ23" s="319"/>
      <c r="AR23" s="319"/>
      <c r="AS23" s="319"/>
      <c r="AT23" s="319"/>
      <c r="AU23" s="319"/>
      <c r="AV23" s="319"/>
      <c r="AW23" s="319"/>
      <c r="AX23" s="319"/>
      <c r="AY23" s="319"/>
      <c r="AZ23" s="319"/>
      <c r="BA23" s="319"/>
      <c r="BB23" s="319"/>
      <c r="BC23" s="319"/>
      <c r="BD23" s="319"/>
      <c r="BE23" s="319"/>
      <c r="BF23" s="319"/>
      <c r="BG23" s="319"/>
      <c r="BH23" s="319"/>
      <c r="BI23" s="319"/>
      <c r="BJ23" s="319"/>
      <c r="BK23" s="319"/>
      <c r="BL23" s="319"/>
      <c r="BM23" s="319"/>
      <c r="BN23" s="319"/>
      <c r="BO23" s="319"/>
      <c r="BP23" s="319"/>
      <c r="BQ23" s="319"/>
      <c r="BR23" s="319"/>
      <c r="BS23" s="319"/>
      <c r="BT23" s="319"/>
      <c r="BU23" s="319"/>
      <c r="BV23" s="319"/>
      <c r="BW23" s="319"/>
      <c r="BX23" s="319"/>
      <c r="BY23" s="319"/>
      <c r="BZ23" s="319"/>
      <c r="CA23" s="319"/>
      <c r="CB23" s="319"/>
      <c r="CC23" s="319"/>
      <c r="CD23" s="319"/>
      <c r="CE23" s="319"/>
      <c r="CF23" s="319"/>
      <c r="CG23" s="319"/>
      <c r="CH23" s="319"/>
      <c r="CI23" s="319"/>
      <c r="CJ23" s="319"/>
      <c r="CK23" s="319"/>
      <c r="CL23" s="319"/>
      <c r="CM23" s="319"/>
      <c r="CN23" s="319"/>
      <c r="CO23" s="319"/>
      <c r="CP23" s="319"/>
      <c r="CQ23" s="319"/>
      <c r="CR23" s="319"/>
      <c r="CS23" s="319"/>
      <c r="CT23" s="319"/>
      <c r="CU23" s="319"/>
      <c r="CV23" s="319"/>
      <c r="CW23" s="319"/>
      <c r="CX23" s="319"/>
      <c r="CY23" s="319"/>
      <c r="CZ23" s="319"/>
      <c r="DA23" s="319"/>
      <c r="DB23" s="319"/>
      <c r="DC23" s="319"/>
      <c r="DD23" s="319"/>
      <c r="DE23" s="319"/>
      <c r="DF23" s="319"/>
      <c r="DG23" s="319"/>
      <c r="DH23" s="319"/>
      <c r="DI23" s="319"/>
      <c r="DJ23" s="319"/>
      <c r="DK23" s="319"/>
      <c r="DL23" s="319"/>
      <c r="DM23" s="319"/>
      <c r="DN23" s="319"/>
      <c r="DO23" s="319"/>
      <c r="DP23" s="319"/>
      <c r="DQ23" s="319"/>
      <c r="DR23" s="319"/>
      <c r="DS23" s="319"/>
      <c r="DT23" s="319"/>
      <c r="DU23" s="319"/>
      <c r="DV23" s="319"/>
      <c r="DW23" s="319"/>
      <c r="DX23" s="319"/>
      <c r="DY23" s="319"/>
      <c r="DZ23" s="319"/>
      <c r="EA23" s="319"/>
    </row>
    <row r="24" spans="1:131" s="301" customFormat="1" ht="27.75" customHeight="1">
      <c r="A24" s="308"/>
      <c r="B24" s="309" t="s">
        <v>199</v>
      </c>
      <c r="C24" s="310"/>
      <c r="D24" s="310"/>
      <c r="E24" s="303"/>
      <c r="G24" s="335">
        <f>SUM(G25:G26)</f>
        <v>2000000000</v>
      </c>
      <c r="H24" s="335">
        <f t="shared" ref="H24:AE24" si="27">SUM(H25:H26)</f>
        <v>0</v>
      </c>
      <c r="I24" s="335">
        <f t="shared" si="27"/>
        <v>0</v>
      </c>
      <c r="J24" s="335">
        <f t="shared" si="27"/>
        <v>2000000000</v>
      </c>
      <c r="K24" s="335">
        <f t="shared" si="27"/>
        <v>0</v>
      </c>
      <c r="L24" s="335">
        <f t="shared" si="27"/>
        <v>1937571680</v>
      </c>
      <c r="M24" s="335">
        <f t="shared" si="27"/>
        <v>0</v>
      </c>
      <c r="N24" s="335">
        <f t="shared" si="27"/>
        <v>0</v>
      </c>
      <c r="O24" s="335">
        <f t="shared" si="27"/>
        <v>1937571680</v>
      </c>
      <c r="P24" s="335">
        <f t="shared" si="27"/>
        <v>0</v>
      </c>
      <c r="Q24" s="335">
        <f t="shared" si="27"/>
        <v>1959579680</v>
      </c>
      <c r="R24" s="335">
        <f t="shared" si="27"/>
        <v>0</v>
      </c>
      <c r="S24" s="335">
        <f t="shared" si="27"/>
        <v>0</v>
      </c>
      <c r="T24" s="335">
        <f t="shared" si="27"/>
        <v>1959579680</v>
      </c>
      <c r="U24" s="335">
        <f t="shared" si="27"/>
        <v>0</v>
      </c>
      <c r="V24" s="335">
        <f t="shared" si="27"/>
        <v>1134193320</v>
      </c>
      <c r="W24" s="335">
        <f t="shared" si="27"/>
        <v>0</v>
      </c>
      <c r="X24" s="335">
        <f t="shared" si="27"/>
        <v>0</v>
      </c>
      <c r="Y24" s="335">
        <f t="shared" si="27"/>
        <v>1134193320</v>
      </c>
      <c r="Z24" s="335">
        <f t="shared" si="27"/>
        <v>0</v>
      </c>
      <c r="AA24" s="335">
        <f t="shared" si="27"/>
        <v>1112185320</v>
      </c>
      <c r="AB24" s="335">
        <f t="shared" si="27"/>
        <v>0</v>
      </c>
      <c r="AC24" s="335">
        <f t="shared" si="27"/>
        <v>0</v>
      </c>
      <c r="AD24" s="335">
        <f t="shared" si="27"/>
        <v>1112185320</v>
      </c>
      <c r="AE24" s="335">
        <f t="shared" si="27"/>
        <v>0</v>
      </c>
      <c r="AF24" s="311">
        <f t="shared" si="2"/>
        <v>0.98059590052954992</v>
      </c>
      <c r="AG24" s="312"/>
      <c r="AH24" s="312">
        <f t="shared" si="3"/>
        <v>0</v>
      </c>
      <c r="AI24" s="312">
        <f t="shared" si="4"/>
        <v>0.98059590052954992</v>
      </c>
      <c r="AJ24" s="313"/>
      <c r="AK24" s="342"/>
      <c r="AL24" s="319"/>
      <c r="AM24" s="319"/>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6"/>
      <c r="BY24" s="306"/>
      <c r="BZ24" s="306"/>
      <c r="CA24" s="306"/>
      <c r="CB24" s="306"/>
      <c r="CC24" s="306"/>
      <c r="CD24" s="306"/>
      <c r="CE24" s="306"/>
      <c r="CF24" s="306"/>
      <c r="CG24" s="306"/>
      <c r="CH24" s="306"/>
      <c r="CI24" s="306"/>
      <c r="CJ24" s="306"/>
      <c r="CK24" s="306"/>
      <c r="CL24" s="306"/>
      <c r="CM24" s="306"/>
      <c r="CN24" s="306"/>
      <c r="CO24" s="306"/>
      <c r="CP24" s="306"/>
      <c r="CQ24" s="306"/>
      <c r="CR24" s="306"/>
      <c r="CS24" s="306"/>
      <c r="CT24" s="306"/>
      <c r="CU24" s="306"/>
      <c r="CV24" s="306"/>
      <c r="CW24" s="306"/>
      <c r="CX24" s="306"/>
      <c r="CY24" s="306"/>
      <c r="CZ24" s="306"/>
      <c r="DA24" s="306"/>
      <c r="DB24" s="306"/>
      <c r="DC24" s="306"/>
      <c r="DD24" s="306"/>
      <c r="DE24" s="306"/>
      <c r="DF24" s="306"/>
      <c r="DG24" s="306"/>
      <c r="DH24" s="306"/>
      <c r="DI24" s="306"/>
      <c r="DJ24" s="306"/>
      <c r="DK24" s="306"/>
      <c r="DL24" s="306"/>
      <c r="DM24" s="306"/>
      <c r="DN24" s="306"/>
      <c r="DO24" s="306"/>
      <c r="DP24" s="306"/>
      <c r="DQ24" s="306"/>
      <c r="DR24" s="306"/>
      <c r="DS24" s="306"/>
      <c r="DT24" s="306"/>
      <c r="DU24" s="306"/>
      <c r="DV24" s="306"/>
      <c r="DW24" s="306"/>
      <c r="DX24" s="306"/>
      <c r="DY24" s="306"/>
      <c r="DZ24" s="306"/>
      <c r="EA24" s="306"/>
    </row>
    <row r="25" spans="1:131" s="320" customFormat="1" ht="49.5" customHeight="1">
      <c r="A25" s="329"/>
      <c r="B25" s="330" t="s">
        <v>293</v>
      </c>
      <c r="C25" s="300" t="s">
        <v>302</v>
      </c>
      <c r="D25" s="300"/>
      <c r="E25" s="331"/>
      <c r="F25" s="302" t="s">
        <v>311</v>
      </c>
      <c r="G25" s="337">
        <v>1100000000</v>
      </c>
      <c r="H25" s="337"/>
      <c r="I25" s="337"/>
      <c r="J25" s="337">
        <v>1100000000</v>
      </c>
      <c r="K25" s="337"/>
      <c r="L25" s="337">
        <f t="shared" ref="L25:L26" si="28">SUM(M25:P25)</f>
        <v>1087571680</v>
      </c>
      <c r="M25" s="337"/>
      <c r="N25" s="337"/>
      <c r="O25" s="337">
        <v>1087571680</v>
      </c>
      <c r="P25" s="337"/>
      <c r="Q25" s="337">
        <f>T25</f>
        <v>1109579680</v>
      </c>
      <c r="R25" s="337"/>
      <c r="S25" s="337"/>
      <c r="T25" s="337">
        <v>1109579680</v>
      </c>
      <c r="U25" s="337"/>
      <c r="V25" s="337">
        <f t="shared" ref="V25:V26" si="29">W25+X25+Y25+Z25</f>
        <v>284193320</v>
      </c>
      <c r="W25" s="337"/>
      <c r="X25" s="337"/>
      <c r="Y25" s="337">
        <v>284193320</v>
      </c>
      <c r="Z25" s="337"/>
      <c r="AA25" s="337">
        <f t="shared" ref="AA25:AA26" si="30">AB25+AC25+AD25+AE25</f>
        <v>262185320</v>
      </c>
      <c r="AB25" s="337"/>
      <c r="AC25" s="337"/>
      <c r="AD25" s="337">
        <v>262185320</v>
      </c>
      <c r="AE25" s="337"/>
      <c r="AF25" s="311">
        <f t="shared" si="2"/>
        <v>0.92255975615471886</v>
      </c>
      <c r="AG25" s="312"/>
      <c r="AH25" s="312">
        <f t="shared" si="3"/>
        <v>0</v>
      </c>
      <c r="AI25" s="312">
        <f t="shared" si="4"/>
        <v>0.92255975615471886</v>
      </c>
      <c r="AJ25" s="313"/>
      <c r="AK25" s="342"/>
      <c r="AL25" s="319">
        <f>Y25-AD25</f>
        <v>22008000</v>
      </c>
      <c r="AM25" s="319">
        <f t="shared" si="14"/>
        <v>1087571680</v>
      </c>
      <c r="AN25" s="319"/>
      <c r="AO25" s="319"/>
      <c r="AP25" s="319"/>
      <c r="AQ25" s="319"/>
      <c r="AR25" s="319"/>
      <c r="AS25" s="319"/>
      <c r="AT25" s="319"/>
      <c r="AU25" s="319"/>
      <c r="AV25" s="319"/>
      <c r="AW25" s="319"/>
      <c r="AX25" s="319"/>
      <c r="AY25" s="319"/>
      <c r="AZ25" s="319"/>
      <c r="BA25" s="319"/>
      <c r="BB25" s="319"/>
      <c r="BC25" s="319"/>
      <c r="BD25" s="319"/>
      <c r="BE25" s="319"/>
      <c r="BF25" s="319"/>
      <c r="BG25" s="319"/>
      <c r="BH25" s="319"/>
      <c r="BI25" s="319"/>
      <c r="BJ25" s="319"/>
      <c r="BK25" s="319"/>
      <c r="BL25" s="319"/>
      <c r="BM25" s="319"/>
      <c r="BN25" s="319"/>
      <c r="BO25" s="319"/>
      <c r="BP25" s="319"/>
      <c r="BQ25" s="319"/>
      <c r="BR25" s="319"/>
      <c r="BS25" s="319"/>
      <c r="BT25" s="319"/>
      <c r="BU25" s="319"/>
      <c r="BV25" s="319"/>
      <c r="BW25" s="319"/>
      <c r="BX25" s="319"/>
      <c r="BY25" s="319"/>
      <c r="BZ25" s="319"/>
      <c r="CA25" s="319"/>
      <c r="CB25" s="319"/>
      <c r="CC25" s="319"/>
      <c r="CD25" s="319"/>
      <c r="CE25" s="319"/>
      <c r="CF25" s="319"/>
      <c r="CG25" s="319"/>
      <c r="CH25" s="319"/>
      <c r="CI25" s="319"/>
      <c r="CJ25" s="319"/>
      <c r="CK25" s="319"/>
      <c r="CL25" s="319"/>
      <c r="CM25" s="319"/>
      <c r="CN25" s="319"/>
      <c r="CO25" s="319"/>
      <c r="CP25" s="319"/>
      <c r="CQ25" s="319"/>
      <c r="CR25" s="319"/>
      <c r="CS25" s="319"/>
      <c r="CT25" s="319"/>
      <c r="CU25" s="319"/>
      <c r="CV25" s="319"/>
      <c r="CW25" s="319"/>
      <c r="CX25" s="319"/>
      <c r="CY25" s="319"/>
      <c r="CZ25" s="319"/>
      <c r="DA25" s="319"/>
      <c r="DB25" s="319"/>
      <c r="DC25" s="319"/>
      <c r="DD25" s="319"/>
      <c r="DE25" s="319"/>
      <c r="DF25" s="319"/>
      <c r="DG25" s="319"/>
      <c r="DH25" s="319"/>
      <c r="DI25" s="319"/>
      <c r="DJ25" s="319"/>
      <c r="DK25" s="319"/>
      <c r="DL25" s="319"/>
      <c r="DM25" s="319"/>
      <c r="DN25" s="319"/>
      <c r="DO25" s="319"/>
      <c r="DP25" s="319"/>
      <c r="DQ25" s="319"/>
      <c r="DR25" s="319"/>
      <c r="DS25" s="319"/>
      <c r="DT25" s="319"/>
      <c r="DU25" s="319"/>
      <c r="DV25" s="319"/>
      <c r="DW25" s="319"/>
      <c r="DX25" s="319"/>
      <c r="DY25" s="319"/>
      <c r="DZ25" s="319"/>
      <c r="EA25" s="319"/>
    </row>
    <row r="26" spans="1:131" s="320" customFormat="1" ht="49.5" customHeight="1">
      <c r="A26" s="329"/>
      <c r="B26" s="330" t="s">
        <v>294</v>
      </c>
      <c r="C26" s="300" t="s">
        <v>302</v>
      </c>
      <c r="D26" s="300"/>
      <c r="E26" s="331"/>
      <c r="F26" s="302" t="s">
        <v>312</v>
      </c>
      <c r="G26" s="337">
        <v>900000000</v>
      </c>
      <c r="H26" s="337"/>
      <c r="I26" s="337"/>
      <c r="J26" s="337">
        <v>900000000</v>
      </c>
      <c r="K26" s="337"/>
      <c r="L26" s="337">
        <f t="shared" si="28"/>
        <v>850000000</v>
      </c>
      <c r="M26" s="337"/>
      <c r="N26" s="337"/>
      <c r="O26" s="337">
        <v>850000000</v>
      </c>
      <c r="P26" s="337"/>
      <c r="Q26" s="337">
        <f>T26</f>
        <v>850000000</v>
      </c>
      <c r="R26" s="337"/>
      <c r="S26" s="337"/>
      <c r="T26" s="337">
        <v>850000000</v>
      </c>
      <c r="U26" s="337"/>
      <c r="V26" s="337">
        <f t="shared" si="29"/>
        <v>850000000</v>
      </c>
      <c r="W26" s="337"/>
      <c r="X26" s="337"/>
      <c r="Y26" s="337">
        <v>850000000</v>
      </c>
      <c r="Z26" s="337"/>
      <c r="AA26" s="337">
        <f t="shared" si="30"/>
        <v>850000000</v>
      </c>
      <c r="AB26" s="337"/>
      <c r="AC26" s="337"/>
      <c r="AD26" s="337">
        <v>850000000</v>
      </c>
      <c r="AE26" s="337"/>
      <c r="AF26" s="311">
        <f t="shared" si="2"/>
        <v>1</v>
      </c>
      <c r="AG26" s="312"/>
      <c r="AH26" s="312">
        <f t="shared" si="3"/>
        <v>0</v>
      </c>
      <c r="AI26" s="312">
        <f t="shared" si="4"/>
        <v>1</v>
      </c>
      <c r="AJ26" s="313"/>
      <c r="AK26" s="342"/>
      <c r="AL26" s="319">
        <f>Y26-AD26</f>
        <v>0</v>
      </c>
      <c r="AM26" s="319">
        <f t="shared" si="14"/>
        <v>850000000</v>
      </c>
      <c r="AN26" s="319"/>
      <c r="AO26" s="319"/>
      <c r="AP26" s="319"/>
      <c r="AQ26" s="319"/>
      <c r="AR26" s="319"/>
      <c r="AS26" s="319"/>
      <c r="AT26" s="319"/>
      <c r="AU26" s="319"/>
      <c r="AV26" s="319"/>
      <c r="AW26" s="319"/>
      <c r="AX26" s="319"/>
      <c r="AY26" s="319"/>
      <c r="AZ26" s="319"/>
      <c r="BA26" s="319"/>
      <c r="BB26" s="319"/>
      <c r="BC26" s="319"/>
      <c r="BD26" s="319"/>
      <c r="BE26" s="319"/>
      <c r="BF26" s="319"/>
      <c r="BG26" s="319"/>
      <c r="BH26" s="319"/>
      <c r="BI26" s="319"/>
      <c r="BJ26" s="319"/>
      <c r="BK26" s="319"/>
      <c r="BL26" s="319"/>
      <c r="BM26" s="319"/>
      <c r="BN26" s="319"/>
      <c r="BO26" s="319"/>
      <c r="BP26" s="319"/>
      <c r="BQ26" s="319"/>
      <c r="BR26" s="319"/>
      <c r="BS26" s="319"/>
      <c r="BT26" s="319"/>
      <c r="BU26" s="319"/>
      <c r="BV26" s="319"/>
      <c r="BW26" s="319"/>
      <c r="BX26" s="319"/>
      <c r="BY26" s="319"/>
      <c r="BZ26" s="319"/>
      <c r="CA26" s="319"/>
      <c r="CB26" s="319"/>
      <c r="CC26" s="319"/>
      <c r="CD26" s="319"/>
      <c r="CE26" s="319"/>
      <c r="CF26" s="319"/>
      <c r="CG26" s="319"/>
      <c r="CH26" s="319"/>
      <c r="CI26" s="319"/>
      <c r="CJ26" s="319"/>
      <c r="CK26" s="319"/>
      <c r="CL26" s="319"/>
      <c r="CM26" s="319"/>
      <c r="CN26" s="319"/>
      <c r="CO26" s="319"/>
      <c r="CP26" s="319"/>
      <c r="CQ26" s="319"/>
      <c r="CR26" s="319"/>
      <c r="CS26" s="319"/>
      <c r="CT26" s="319"/>
      <c r="CU26" s="319"/>
      <c r="CV26" s="319"/>
      <c r="CW26" s="319"/>
      <c r="CX26" s="319"/>
      <c r="CY26" s="319"/>
      <c r="CZ26" s="319"/>
      <c r="DA26" s="319"/>
      <c r="DB26" s="319"/>
      <c r="DC26" s="319"/>
      <c r="DD26" s="319"/>
      <c r="DE26" s="319"/>
      <c r="DF26" s="319"/>
      <c r="DG26" s="319"/>
      <c r="DH26" s="319"/>
      <c r="DI26" s="319"/>
      <c r="DJ26" s="319"/>
      <c r="DK26" s="319"/>
      <c r="DL26" s="319"/>
      <c r="DM26" s="319"/>
      <c r="DN26" s="319"/>
      <c r="DO26" s="319"/>
      <c r="DP26" s="319"/>
      <c r="DQ26" s="319"/>
      <c r="DR26" s="319"/>
      <c r="DS26" s="319"/>
      <c r="DT26" s="319"/>
      <c r="DU26" s="319"/>
      <c r="DV26" s="319"/>
      <c r="DW26" s="319"/>
      <c r="DX26" s="319"/>
      <c r="DY26" s="319"/>
      <c r="DZ26" s="319"/>
      <c r="EA26" s="319"/>
    </row>
    <row r="27" spans="1:131" s="301" customFormat="1" ht="27.75" customHeight="1">
      <c r="A27" s="308"/>
      <c r="B27" s="338" t="s">
        <v>321</v>
      </c>
      <c r="C27" s="310"/>
      <c r="D27" s="310"/>
      <c r="E27" s="303"/>
      <c r="F27" s="303"/>
      <c r="G27" s="335">
        <f>SUM(G28:G29)</f>
        <v>6100000000</v>
      </c>
      <c r="H27" s="335">
        <f t="shared" ref="H27" si="31">SUM(H28:H29)</f>
        <v>0</v>
      </c>
      <c r="I27" s="335">
        <f t="shared" ref="I27" si="32">SUM(I28:I29)</f>
        <v>0</v>
      </c>
      <c r="J27" s="335">
        <f t="shared" ref="J27" si="33">SUM(J28:J29)</f>
        <v>6100000000</v>
      </c>
      <c r="K27" s="335">
        <f t="shared" ref="K27" si="34">SUM(K28:K29)</f>
        <v>0</v>
      </c>
      <c r="L27" s="335">
        <f t="shared" ref="L27" si="35">SUM(L28:L29)</f>
        <v>611744999.99999988</v>
      </c>
      <c r="M27" s="335">
        <f t="shared" ref="M27" si="36">SUM(M28:M29)</f>
        <v>0</v>
      </c>
      <c r="N27" s="335">
        <f t="shared" ref="N27" si="37">SUM(N28:N29)</f>
        <v>0</v>
      </c>
      <c r="O27" s="335">
        <f t="shared" ref="O27" si="38">SUM(O28:O29)</f>
        <v>611744999.99999988</v>
      </c>
      <c r="P27" s="335">
        <f t="shared" ref="P27" si="39">SUM(P28:P29)</f>
        <v>0</v>
      </c>
      <c r="Q27" s="335">
        <f t="shared" ref="Q27" si="40">SUM(Q28:Q29)</f>
        <v>1761417000</v>
      </c>
      <c r="R27" s="335">
        <f t="shared" ref="R27" si="41">SUM(R28:R29)</f>
        <v>0</v>
      </c>
      <c r="S27" s="335">
        <f t="shared" ref="S27" si="42">SUM(S28:S29)</f>
        <v>0</v>
      </c>
      <c r="T27" s="335">
        <f t="shared" ref="T27" si="43">SUM(T28:T29)</f>
        <v>1761417000</v>
      </c>
      <c r="U27" s="335">
        <f t="shared" ref="U27" si="44">SUM(U28:U29)</f>
        <v>0</v>
      </c>
      <c r="V27" s="335">
        <f t="shared" ref="V27" si="45">SUM(V28:V29)</f>
        <v>1761417000</v>
      </c>
      <c r="W27" s="335">
        <f t="shared" ref="W27" si="46">SUM(W28:W29)</f>
        <v>0</v>
      </c>
      <c r="X27" s="335">
        <f t="shared" ref="X27" si="47">SUM(X28:X29)</f>
        <v>0</v>
      </c>
      <c r="Y27" s="335">
        <f t="shared" ref="Y27" si="48">SUM(Y28:Y29)</f>
        <v>1761417000</v>
      </c>
      <c r="Z27" s="335">
        <f t="shared" ref="Z27" si="49">SUM(Z28:Z29)</f>
        <v>0</v>
      </c>
      <c r="AA27" s="335">
        <f t="shared" ref="AA27" si="50">SUM(AA28:AA29)</f>
        <v>611744999.99999988</v>
      </c>
      <c r="AB27" s="335">
        <f t="shared" ref="AB27" si="51">SUM(AB28:AB29)</f>
        <v>0</v>
      </c>
      <c r="AC27" s="335">
        <f t="shared" ref="AC27" si="52">SUM(AC28:AC29)</f>
        <v>0</v>
      </c>
      <c r="AD27" s="335">
        <f t="shared" ref="AD27" si="53">SUM(AD28:AD29)</f>
        <v>611744999.99999988</v>
      </c>
      <c r="AE27" s="335">
        <f t="shared" ref="AE27" si="54">SUM(AE28:AE29)</f>
        <v>0</v>
      </c>
      <c r="AF27" s="311">
        <f t="shared" si="2"/>
        <v>0.34730276816903655</v>
      </c>
      <c r="AG27" s="312"/>
      <c r="AH27" s="312">
        <f t="shared" si="3"/>
        <v>0</v>
      </c>
      <c r="AI27" s="312">
        <f t="shared" si="4"/>
        <v>0.34730276816903655</v>
      </c>
      <c r="AJ27" s="313"/>
      <c r="AK27" s="342"/>
      <c r="AL27" s="319"/>
      <c r="AM27" s="319"/>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row>
    <row r="28" spans="1:131" s="320" customFormat="1" ht="48" customHeight="1">
      <c r="A28" s="329"/>
      <c r="B28" s="332" t="s">
        <v>295</v>
      </c>
      <c r="C28" s="300" t="s">
        <v>302</v>
      </c>
      <c r="D28" s="300"/>
      <c r="E28" s="331"/>
      <c r="F28" s="302" t="s">
        <v>313</v>
      </c>
      <c r="G28" s="337">
        <v>5500000000</v>
      </c>
      <c r="H28" s="337"/>
      <c r="I28" s="337"/>
      <c r="J28" s="337">
        <v>5500000000</v>
      </c>
      <c r="K28" s="337"/>
      <c r="L28" s="337">
        <f t="shared" ref="L28:L29" si="55">SUM(M28:P28)</f>
        <v>264378999.99999991</v>
      </c>
      <c r="M28" s="337"/>
      <c r="N28" s="337"/>
      <c r="O28" s="337">
        <v>264378999.99999991</v>
      </c>
      <c r="P28" s="337"/>
      <c r="Q28" s="337">
        <f>T28</f>
        <v>1261417000</v>
      </c>
      <c r="R28" s="337"/>
      <c r="S28" s="337"/>
      <c r="T28" s="337">
        <v>1261417000</v>
      </c>
      <c r="U28" s="337"/>
      <c r="V28" s="337">
        <f t="shared" ref="V28:V29" si="56">W28+X28+Y28+Z28</f>
        <v>1261417000</v>
      </c>
      <c r="W28" s="337"/>
      <c r="X28" s="337"/>
      <c r="Y28" s="337">
        <v>1261417000</v>
      </c>
      <c r="Z28" s="337"/>
      <c r="AA28" s="337">
        <f t="shared" ref="AA28:AA29" si="57">AB28+AC28+AD28+AE28</f>
        <v>264378999.99999991</v>
      </c>
      <c r="AB28" s="337"/>
      <c r="AC28" s="337"/>
      <c r="AD28" s="337">
        <v>264378999.99999991</v>
      </c>
      <c r="AE28" s="337"/>
      <c r="AF28" s="311">
        <f t="shared" si="2"/>
        <v>0.20958889883361323</v>
      </c>
      <c r="AG28" s="312"/>
      <c r="AH28" s="312">
        <f t="shared" si="3"/>
        <v>0</v>
      </c>
      <c r="AI28" s="312">
        <f t="shared" si="4"/>
        <v>0.20958889883361323</v>
      </c>
      <c r="AJ28" s="313"/>
      <c r="AK28" s="342"/>
      <c r="AL28" s="319">
        <f>Y28-AD28</f>
        <v>997038000.00000012</v>
      </c>
      <c r="AM28" s="319">
        <f t="shared" si="14"/>
        <v>264378999.99999988</v>
      </c>
      <c r="AN28" s="319"/>
      <c r="AO28" s="319"/>
      <c r="AP28" s="319"/>
      <c r="AQ28" s="319"/>
      <c r="AR28" s="319"/>
      <c r="AS28" s="319"/>
      <c r="AT28" s="319"/>
      <c r="AU28" s="319"/>
      <c r="AV28" s="319"/>
      <c r="AW28" s="319"/>
      <c r="AX28" s="319"/>
      <c r="AY28" s="319"/>
      <c r="AZ28" s="319"/>
      <c r="BA28" s="319"/>
      <c r="BB28" s="319"/>
      <c r="BC28" s="319"/>
      <c r="BD28" s="319"/>
      <c r="BE28" s="319"/>
      <c r="BF28" s="319"/>
      <c r="BG28" s="319"/>
      <c r="BH28" s="319"/>
      <c r="BI28" s="319"/>
      <c r="BJ28" s="319"/>
      <c r="BK28" s="319"/>
      <c r="BL28" s="319"/>
      <c r="BM28" s="319"/>
      <c r="BN28" s="319"/>
      <c r="BO28" s="319"/>
      <c r="BP28" s="319"/>
      <c r="BQ28" s="319"/>
      <c r="BR28" s="319"/>
      <c r="BS28" s="319"/>
      <c r="BT28" s="319"/>
      <c r="BU28" s="319"/>
      <c r="BV28" s="319"/>
      <c r="BW28" s="319"/>
      <c r="BX28" s="319"/>
      <c r="BY28" s="319"/>
      <c r="BZ28" s="319"/>
      <c r="CA28" s="319"/>
      <c r="CB28" s="319"/>
      <c r="CC28" s="319"/>
      <c r="CD28" s="319"/>
      <c r="CE28" s="319"/>
      <c r="CF28" s="319"/>
      <c r="CG28" s="319"/>
      <c r="CH28" s="319"/>
      <c r="CI28" s="319"/>
      <c r="CJ28" s="319"/>
      <c r="CK28" s="319"/>
      <c r="CL28" s="319"/>
      <c r="CM28" s="319"/>
      <c r="CN28" s="319"/>
      <c r="CO28" s="319"/>
      <c r="CP28" s="319"/>
      <c r="CQ28" s="319"/>
      <c r="CR28" s="319"/>
      <c r="CS28" s="319"/>
      <c r="CT28" s="319"/>
      <c r="CU28" s="319"/>
      <c r="CV28" s="319"/>
      <c r="CW28" s="319"/>
      <c r="CX28" s="319"/>
      <c r="CY28" s="319"/>
      <c r="CZ28" s="319"/>
      <c r="DA28" s="319"/>
      <c r="DB28" s="319"/>
      <c r="DC28" s="319"/>
      <c r="DD28" s="319"/>
      <c r="DE28" s="319"/>
      <c r="DF28" s="319"/>
      <c r="DG28" s="319"/>
      <c r="DH28" s="319"/>
      <c r="DI28" s="319"/>
      <c r="DJ28" s="319"/>
      <c r="DK28" s="319"/>
      <c r="DL28" s="319"/>
      <c r="DM28" s="319"/>
      <c r="DN28" s="319"/>
      <c r="DO28" s="319"/>
      <c r="DP28" s="319"/>
      <c r="DQ28" s="319"/>
      <c r="DR28" s="319"/>
      <c r="DS28" s="319"/>
      <c r="DT28" s="319"/>
      <c r="DU28" s="319"/>
      <c r="DV28" s="319"/>
      <c r="DW28" s="319"/>
      <c r="DX28" s="319"/>
      <c r="DY28" s="319"/>
      <c r="DZ28" s="319"/>
      <c r="EA28" s="319"/>
    </row>
    <row r="29" spans="1:131" s="320" customFormat="1" ht="48" customHeight="1">
      <c r="A29" s="329"/>
      <c r="B29" s="332" t="s">
        <v>296</v>
      </c>
      <c r="C29" s="300" t="s">
        <v>302</v>
      </c>
      <c r="D29" s="300"/>
      <c r="E29" s="331"/>
      <c r="F29" s="302" t="s">
        <v>314</v>
      </c>
      <c r="G29" s="337">
        <v>600000000</v>
      </c>
      <c r="H29" s="337"/>
      <c r="I29" s="337"/>
      <c r="J29" s="337">
        <v>600000000</v>
      </c>
      <c r="K29" s="337"/>
      <c r="L29" s="337">
        <f t="shared" si="55"/>
        <v>347366000</v>
      </c>
      <c r="M29" s="337"/>
      <c r="N29" s="337"/>
      <c r="O29" s="337">
        <v>347366000</v>
      </c>
      <c r="P29" s="337"/>
      <c r="Q29" s="337">
        <f>T29</f>
        <v>500000000</v>
      </c>
      <c r="R29" s="337"/>
      <c r="S29" s="337"/>
      <c r="T29" s="337">
        <v>500000000</v>
      </c>
      <c r="U29" s="337"/>
      <c r="V29" s="337">
        <f t="shared" si="56"/>
        <v>500000000</v>
      </c>
      <c r="W29" s="337"/>
      <c r="X29" s="337"/>
      <c r="Y29" s="337">
        <v>500000000</v>
      </c>
      <c r="Z29" s="337"/>
      <c r="AA29" s="337">
        <f t="shared" si="57"/>
        <v>347366000</v>
      </c>
      <c r="AB29" s="337"/>
      <c r="AC29" s="337"/>
      <c r="AD29" s="337">
        <v>347366000</v>
      </c>
      <c r="AE29" s="337"/>
      <c r="AF29" s="311">
        <f t="shared" si="2"/>
        <v>0.69473200000000002</v>
      </c>
      <c r="AG29" s="312"/>
      <c r="AH29" s="312">
        <f t="shared" si="3"/>
        <v>0</v>
      </c>
      <c r="AI29" s="312">
        <f t="shared" si="4"/>
        <v>0.69473200000000002</v>
      </c>
      <c r="AJ29" s="313"/>
      <c r="AK29" s="342"/>
      <c r="AL29" s="319">
        <f>Y29-AD29</f>
        <v>152634000</v>
      </c>
      <c r="AM29" s="319">
        <f t="shared" si="14"/>
        <v>347366000</v>
      </c>
      <c r="AN29" s="319"/>
      <c r="AO29" s="319"/>
      <c r="AP29" s="319"/>
      <c r="AQ29" s="319"/>
      <c r="AR29" s="319"/>
      <c r="AS29" s="319"/>
      <c r="AT29" s="319"/>
      <c r="AU29" s="319"/>
      <c r="AV29" s="319"/>
      <c r="AW29" s="319"/>
      <c r="AX29" s="319"/>
      <c r="AY29" s="319"/>
      <c r="AZ29" s="319"/>
      <c r="BA29" s="319"/>
      <c r="BB29" s="319"/>
      <c r="BC29" s="319"/>
      <c r="BD29" s="319"/>
      <c r="BE29" s="319"/>
      <c r="BF29" s="319"/>
      <c r="BG29" s="319"/>
      <c r="BH29" s="319"/>
      <c r="BI29" s="319"/>
      <c r="BJ29" s="319"/>
      <c r="BK29" s="319"/>
      <c r="BL29" s="319"/>
      <c r="BM29" s="319"/>
      <c r="BN29" s="319"/>
      <c r="BO29" s="319"/>
      <c r="BP29" s="319"/>
      <c r="BQ29" s="319"/>
      <c r="BR29" s="319"/>
      <c r="BS29" s="319"/>
      <c r="BT29" s="319"/>
      <c r="BU29" s="319"/>
      <c r="BV29" s="319"/>
      <c r="BW29" s="319"/>
      <c r="BX29" s="319"/>
      <c r="BY29" s="319"/>
      <c r="BZ29" s="319"/>
      <c r="CA29" s="319"/>
      <c r="CB29" s="319"/>
      <c r="CC29" s="319"/>
      <c r="CD29" s="319"/>
      <c r="CE29" s="319"/>
      <c r="CF29" s="319"/>
      <c r="CG29" s="319"/>
      <c r="CH29" s="319"/>
      <c r="CI29" s="319"/>
      <c r="CJ29" s="319"/>
      <c r="CK29" s="319"/>
      <c r="CL29" s="319"/>
      <c r="CM29" s="319"/>
      <c r="CN29" s="319"/>
      <c r="CO29" s="319"/>
      <c r="CP29" s="319"/>
      <c r="CQ29" s="319"/>
      <c r="CR29" s="319"/>
      <c r="CS29" s="319"/>
      <c r="CT29" s="319"/>
      <c r="CU29" s="319"/>
      <c r="CV29" s="319"/>
      <c r="CW29" s="319"/>
      <c r="CX29" s="319"/>
      <c r="CY29" s="319"/>
      <c r="CZ29" s="319"/>
      <c r="DA29" s="319"/>
      <c r="DB29" s="319"/>
      <c r="DC29" s="319"/>
      <c r="DD29" s="319"/>
      <c r="DE29" s="319"/>
      <c r="DF29" s="319"/>
      <c r="DG29" s="319"/>
      <c r="DH29" s="319"/>
      <c r="DI29" s="319"/>
      <c r="DJ29" s="319"/>
      <c r="DK29" s="319"/>
      <c r="DL29" s="319"/>
      <c r="DM29" s="319"/>
      <c r="DN29" s="319"/>
      <c r="DO29" s="319"/>
      <c r="DP29" s="319"/>
      <c r="DQ29" s="319"/>
      <c r="DR29" s="319"/>
      <c r="DS29" s="319"/>
      <c r="DT29" s="319"/>
      <c r="DU29" s="319"/>
      <c r="DV29" s="319"/>
      <c r="DW29" s="319"/>
      <c r="DX29" s="319"/>
      <c r="DY29" s="319"/>
      <c r="DZ29" s="319"/>
      <c r="EA29" s="319"/>
    </row>
    <row r="30" spans="1:131" s="320" customFormat="1" ht="33" customHeight="1">
      <c r="A30" s="321"/>
      <c r="B30" s="333" t="s">
        <v>297</v>
      </c>
      <c r="C30" s="300"/>
      <c r="D30" s="300"/>
      <c r="E30" s="331"/>
      <c r="F30" s="302"/>
      <c r="G30" s="335">
        <f>+G31</f>
        <v>1250000000</v>
      </c>
      <c r="H30" s="335">
        <f t="shared" ref="H30:AE30" si="58">+H31</f>
        <v>0</v>
      </c>
      <c r="I30" s="335">
        <f t="shared" si="58"/>
        <v>0</v>
      </c>
      <c r="J30" s="335">
        <f t="shared" si="58"/>
        <v>1250000000</v>
      </c>
      <c r="K30" s="335">
        <f t="shared" si="58"/>
        <v>0</v>
      </c>
      <c r="L30" s="335">
        <f t="shared" si="58"/>
        <v>1200000000</v>
      </c>
      <c r="M30" s="335">
        <f t="shared" si="58"/>
        <v>0</v>
      </c>
      <c r="N30" s="335">
        <f t="shared" si="58"/>
        <v>0</v>
      </c>
      <c r="O30" s="335">
        <f t="shared" si="58"/>
        <v>1200000000</v>
      </c>
      <c r="P30" s="335">
        <f t="shared" si="58"/>
        <v>0</v>
      </c>
      <c r="Q30" s="335">
        <f t="shared" si="58"/>
        <v>1200000000</v>
      </c>
      <c r="R30" s="335">
        <f t="shared" si="58"/>
        <v>0</v>
      </c>
      <c r="S30" s="335">
        <f t="shared" si="58"/>
        <v>0</v>
      </c>
      <c r="T30" s="335">
        <f t="shared" si="58"/>
        <v>1200000000</v>
      </c>
      <c r="U30" s="335">
        <f t="shared" si="58"/>
        <v>0</v>
      </c>
      <c r="V30" s="335">
        <f t="shared" si="58"/>
        <v>1200000000</v>
      </c>
      <c r="W30" s="335">
        <f t="shared" si="58"/>
        <v>0</v>
      </c>
      <c r="X30" s="335">
        <f t="shared" si="58"/>
        <v>0</v>
      </c>
      <c r="Y30" s="335">
        <f t="shared" si="58"/>
        <v>1200000000</v>
      </c>
      <c r="Z30" s="335">
        <f t="shared" si="58"/>
        <v>0</v>
      </c>
      <c r="AA30" s="335">
        <f t="shared" si="58"/>
        <v>1200000000</v>
      </c>
      <c r="AB30" s="335">
        <f t="shared" si="58"/>
        <v>0</v>
      </c>
      <c r="AC30" s="335">
        <f t="shared" si="58"/>
        <v>0</v>
      </c>
      <c r="AD30" s="335">
        <f t="shared" si="58"/>
        <v>1200000000</v>
      </c>
      <c r="AE30" s="335">
        <f t="shared" si="58"/>
        <v>0</v>
      </c>
      <c r="AF30" s="311">
        <f t="shared" si="2"/>
        <v>1</v>
      </c>
      <c r="AG30" s="312"/>
      <c r="AH30" s="312">
        <f t="shared" si="3"/>
        <v>0</v>
      </c>
      <c r="AI30" s="312">
        <f t="shared" si="4"/>
        <v>1</v>
      </c>
      <c r="AJ30" s="313"/>
      <c r="AK30" s="342"/>
      <c r="AL30" s="319"/>
      <c r="AM30" s="319"/>
      <c r="AN30" s="319"/>
      <c r="AO30" s="319"/>
      <c r="AP30" s="319"/>
      <c r="AQ30" s="319"/>
      <c r="AR30" s="319"/>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19"/>
      <c r="BP30" s="319"/>
      <c r="BQ30" s="319"/>
      <c r="BR30" s="319"/>
      <c r="BS30" s="319"/>
      <c r="BT30" s="319"/>
      <c r="BU30" s="319"/>
      <c r="BV30" s="319"/>
      <c r="BW30" s="319"/>
      <c r="BX30" s="319"/>
      <c r="BY30" s="319"/>
      <c r="BZ30" s="319"/>
      <c r="CA30" s="319"/>
      <c r="CB30" s="319"/>
      <c r="CC30" s="319"/>
      <c r="CD30" s="319"/>
      <c r="CE30" s="319"/>
      <c r="CF30" s="319"/>
      <c r="CG30" s="319"/>
      <c r="CH30" s="319"/>
      <c r="CI30" s="319"/>
      <c r="CJ30" s="319"/>
      <c r="CK30" s="319"/>
      <c r="CL30" s="319"/>
      <c r="CM30" s="319"/>
      <c r="CN30" s="319"/>
      <c r="CO30" s="319"/>
      <c r="CP30" s="319"/>
      <c r="CQ30" s="319"/>
      <c r="CR30" s="319"/>
      <c r="CS30" s="319"/>
      <c r="CT30" s="319"/>
      <c r="CU30" s="319"/>
      <c r="CV30" s="319"/>
      <c r="CW30" s="319"/>
      <c r="CX30" s="319"/>
      <c r="CY30" s="319"/>
      <c r="CZ30" s="319"/>
      <c r="DA30" s="319"/>
      <c r="DB30" s="319"/>
      <c r="DC30" s="319"/>
      <c r="DD30" s="319"/>
      <c r="DE30" s="319"/>
      <c r="DF30" s="319"/>
      <c r="DG30" s="319"/>
      <c r="DH30" s="319"/>
      <c r="DI30" s="319"/>
      <c r="DJ30" s="319"/>
      <c r="DK30" s="319"/>
      <c r="DL30" s="319"/>
      <c r="DM30" s="319"/>
      <c r="DN30" s="319"/>
      <c r="DO30" s="319"/>
      <c r="DP30" s="319"/>
      <c r="DQ30" s="319"/>
      <c r="DR30" s="319"/>
      <c r="DS30" s="319"/>
      <c r="DT30" s="319"/>
      <c r="DU30" s="319"/>
      <c r="DV30" s="319"/>
      <c r="DW30" s="319"/>
      <c r="DX30" s="319"/>
      <c r="DY30" s="319"/>
      <c r="DZ30" s="319"/>
      <c r="EA30" s="319"/>
    </row>
    <row r="31" spans="1:131" s="320" customFormat="1" ht="47.25" customHeight="1">
      <c r="A31" s="329"/>
      <c r="B31" s="332" t="s">
        <v>298</v>
      </c>
      <c r="C31" s="300" t="s">
        <v>302</v>
      </c>
      <c r="D31" s="300"/>
      <c r="E31" s="331"/>
      <c r="F31" s="302" t="s">
        <v>315</v>
      </c>
      <c r="G31" s="337">
        <v>1250000000</v>
      </c>
      <c r="H31" s="337"/>
      <c r="I31" s="337"/>
      <c r="J31" s="337">
        <v>1250000000</v>
      </c>
      <c r="K31" s="337"/>
      <c r="L31" s="337">
        <f t="shared" ref="L31" si="59">SUM(M31:P31)</f>
        <v>1200000000</v>
      </c>
      <c r="M31" s="337"/>
      <c r="N31" s="337"/>
      <c r="O31" s="337">
        <v>1200000000</v>
      </c>
      <c r="P31" s="337"/>
      <c r="Q31" s="337">
        <f t="shared" ref="Q31" si="60">T31</f>
        <v>1200000000</v>
      </c>
      <c r="R31" s="337"/>
      <c r="S31" s="337"/>
      <c r="T31" s="337">
        <v>1200000000</v>
      </c>
      <c r="U31" s="337"/>
      <c r="V31" s="337">
        <f t="shared" ref="V31" si="61">W31+X31+Y31+Z31</f>
        <v>1200000000</v>
      </c>
      <c r="W31" s="337"/>
      <c r="X31" s="337"/>
      <c r="Y31" s="337">
        <v>1200000000</v>
      </c>
      <c r="Z31" s="337"/>
      <c r="AA31" s="337">
        <f t="shared" ref="AA31" si="62">AB31+AC31+AD31+AE31</f>
        <v>1200000000</v>
      </c>
      <c r="AB31" s="337"/>
      <c r="AC31" s="337"/>
      <c r="AD31" s="337">
        <v>1200000000</v>
      </c>
      <c r="AE31" s="337"/>
      <c r="AF31" s="311">
        <f t="shared" si="2"/>
        <v>1</v>
      </c>
      <c r="AG31" s="312"/>
      <c r="AH31" s="312">
        <f t="shared" si="3"/>
        <v>0</v>
      </c>
      <c r="AI31" s="312">
        <f t="shared" si="4"/>
        <v>1</v>
      </c>
      <c r="AJ31" s="313"/>
      <c r="AK31" s="342"/>
      <c r="AL31" s="319">
        <f>Y31-AD31</f>
        <v>0</v>
      </c>
      <c r="AM31" s="319">
        <f t="shared" si="14"/>
        <v>1200000000</v>
      </c>
      <c r="AN31" s="319"/>
      <c r="AO31" s="319"/>
      <c r="AP31" s="319"/>
      <c r="AQ31" s="319"/>
      <c r="AR31" s="319"/>
      <c r="AS31" s="319"/>
      <c r="AT31" s="319"/>
      <c r="AU31" s="319"/>
      <c r="AV31" s="319"/>
      <c r="AW31" s="319"/>
      <c r="AX31" s="319"/>
      <c r="AY31" s="319"/>
      <c r="AZ31" s="319"/>
      <c r="BA31" s="319"/>
      <c r="BB31" s="319"/>
      <c r="BC31" s="319"/>
      <c r="BD31" s="319"/>
      <c r="BE31" s="319"/>
      <c r="BF31" s="319"/>
      <c r="BG31" s="319"/>
      <c r="BH31" s="319"/>
      <c r="BI31" s="319"/>
      <c r="BJ31" s="319"/>
      <c r="BK31" s="319"/>
      <c r="BL31" s="319"/>
      <c r="BM31" s="319"/>
      <c r="BN31" s="319"/>
      <c r="BO31" s="319"/>
      <c r="BP31" s="319"/>
      <c r="BQ31" s="319"/>
      <c r="BR31" s="319"/>
      <c r="BS31" s="319"/>
      <c r="BT31" s="319"/>
      <c r="BU31" s="319"/>
      <c r="BV31" s="319"/>
      <c r="BW31" s="319"/>
      <c r="BX31" s="319"/>
      <c r="BY31" s="319"/>
      <c r="BZ31" s="319"/>
      <c r="CA31" s="319"/>
      <c r="CB31" s="319"/>
      <c r="CC31" s="319"/>
      <c r="CD31" s="319"/>
      <c r="CE31" s="319"/>
      <c r="CF31" s="319"/>
      <c r="CG31" s="319"/>
      <c r="CH31" s="319"/>
      <c r="CI31" s="319"/>
      <c r="CJ31" s="319"/>
      <c r="CK31" s="319"/>
      <c r="CL31" s="319"/>
      <c r="CM31" s="319"/>
      <c r="CN31" s="319"/>
      <c r="CO31" s="319"/>
      <c r="CP31" s="319"/>
      <c r="CQ31" s="319"/>
      <c r="CR31" s="319"/>
      <c r="CS31" s="319"/>
      <c r="CT31" s="319"/>
      <c r="CU31" s="319"/>
      <c r="CV31" s="319"/>
      <c r="CW31" s="319"/>
      <c r="CX31" s="319"/>
      <c r="CY31" s="319"/>
      <c r="CZ31" s="319"/>
      <c r="DA31" s="319"/>
      <c r="DB31" s="319"/>
      <c r="DC31" s="319"/>
      <c r="DD31" s="319"/>
      <c r="DE31" s="319"/>
      <c r="DF31" s="319"/>
      <c r="DG31" s="319"/>
      <c r="DH31" s="319"/>
      <c r="DI31" s="319"/>
      <c r="DJ31" s="319"/>
      <c r="DK31" s="319"/>
      <c r="DL31" s="319"/>
      <c r="DM31" s="319"/>
      <c r="DN31" s="319"/>
      <c r="DO31" s="319"/>
      <c r="DP31" s="319"/>
      <c r="DQ31" s="319"/>
      <c r="DR31" s="319"/>
      <c r="DS31" s="319"/>
      <c r="DT31" s="319"/>
      <c r="DU31" s="319"/>
      <c r="DV31" s="319"/>
      <c r="DW31" s="319"/>
      <c r="DX31" s="319"/>
      <c r="DY31" s="319"/>
      <c r="DZ31" s="319"/>
      <c r="EA31" s="319"/>
    </row>
    <row r="32" spans="1:131" s="334" customFormat="1" ht="48" customHeight="1">
      <c r="A32" s="321" t="s">
        <v>300</v>
      </c>
      <c r="B32" s="322" t="s">
        <v>301</v>
      </c>
      <c r="C32" s="300"/>
      <c r="D32" s="300"/>
      <c r="E32" s="304"/>
      <c r="F32" s="304"/>
      <c r="G32" s="335">
        <f>G33</f>
        <v>0</v>
      </c>
      <c r="H32" s="335">
        <f t="shared" ref="H32:AE32" si="63">H33</f>
        <v>0</v>
      </c>
      <c r="I32" s="335">
        <f t="shared" si="63"/>
        <v>0</v>
      </c>
      <c r="J32" s="335">
        <f t="shared" si="63"/>
        <v>0</v>
      </c>
      <c r="K32" s="335">
        <f t="shared" si="63"/>
        <v>0</v>
      </c>
      <c r="L32" s="335">
        <f t="shared" si="63"/>
        <v>0</v>
      </c>
      <c r="M32" s="335">
        <f t="shared" si="63"/>
        <v>0</v>
      </c>
      <c r="N32" s="335">
        <f t="shared" si="63"/>
        <v>0</v>
      </c>
      <c r="O32" s="335">
        <f t="shared" si="63"/>
        <v>0</v>
      </c>
      <c r="P32" s="335">
        <f t="shared" si="63"/>
        <v>0</v>
      </c>
      <c r="Q32" s="335">
        <f t="shared" si="63"/>
        <v>0</v>
      </c>
      <c r="R32" s="335">
        <f t="shared" si="63"/>
        <v>0</v>
      </c>
      <c r="S32" s="335">
        <f t="shared" si="63"/>
        <v>0</v>
      </c>
      <c r="T32" s="335">
        <f t="shared" si="63"/>
        <v>0</v>
      </c>
      <c r="U32" s="335">
        <f t="shared" si="63"/>
        <v>0</v>
      </c>
      <c r="V32" s="335">
        <f t="shared" si="63"/>
        <v>0</v>
      </c>
      <c r="W32" s="335">
        <f t="shared" si="63"/>
        <v>0</v>
      </c>
      <c r="X32" s="335">
        <f t="shared" si="63"/>
        <v>0</v>
      </c>
      <c r="Y32" s="335">
        <f t="shared" si="63"/>
        <v>0</v>
      </c>
      <c r="Z32" s="335">
        <f t="shared" si="63"/>
        <v>0</v>
      </c>
      <c r="AA32" s="335">
        <f t="shared" si="63"/>
        <v>0</v>
      </c>
      <c r="AB32" s="335">
        <f t="shared" si="63"/>
        <v>0</v>
      </c>
      <c r="AC32" s="335">
        <f t="shared" si="63"/>
        <v>0</v>
      </c>
      <c r="AD32" s="335">
        <f t="shared" si="63"/>
        <v>0</v>
      </c>
      <c r="AE32" s="335">
        <f t="shared" si="63"/>
        <v>0</v>
      </c>
      <c r="AF32" s="311">
        <f t="shared" si="2"/>
        <v>0</v>
      </c>
      <c r="AG32" s="312"/>
      <c r="AH32" s="312">
        <f t="shared" si="3"/>
        <v>0</v>
      </c>
      <c r="AI32" s="312">
        <f t="shared" si="4"/>
        <v>0</v>
      </c>
      <c r="AJ32" s="313"/>
      <c r="AK32" s="342"/>
      <c r="AL32" s="319"/>
      <c r="AM32" s="319"/>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c r="CQ32" s="306"/>
      <c r="CR32" s="306"/>
      <c r="CS32" s="306"/>
      <c r="CT32" s="306"/>
      <c r="CU32" s="306"/>
      <c r="CV32" s="306"/>
      <c r="CW32" s="306"/>
      <c r="CX32" s="306"/>
      <c r="CY32" s="306"/>
      <c r="CZ32" s="306"/>
      <c r="DA32" s="306"/>
      <c r="DB32" s="306"/>
      <c r="DC32" s="306"/>
      <c r="DD32" s="306"/>
      <c r="DE32" s="306"/>
      <c r="DF32" s="306"/>
      <c r="DG32" s="306"/>
      <c r="DH32" s="306"/>
      <c r="DI32" s="306"/>
      <c r="DJ32" s="306"/>
      <c r="DK32" s="306"/>
      <c r="DL32" s="306"/>
      <c r="DM32" s="306"/>
      <c r="DN32" s="306"/>
      <c r="DO32" s="306"/>
      <c r="DP32" s="306"/>
      <c r="DQ32" s="306"/>
      <c r="DR32" s="306"/>
      <c r="DS32" s="306"/>
      <c r="DT32" s="306"/>
      <c r="DU32" s="306"/>
      <c r="DV32" s="306"/>
      <c r="DW32" s="306"/>
      <c r="DX32" s="306"/>
      <c r="DY32" s="306"/>
      <c r="DZ32" s="306"/>
      <c r="EA32" s="306"/>
    </row>
    <row r="33" spans="1:131" s="134" customFormat="1" ht="34.75" hidden="1" customHeight="1">
      <c r="A33" s="251" t="s">
        <v>166</v>
      </c>
      <c r="B33" s="252" t="s">
        <v>263</v>
      </c>
      <c r="C33" s="127"/>
      <c r="D33" s="127"/>
      <c r="E33" s="131"/>
      <c r="F33" s="131"/>
      <c r="G33" s="184">
        <f t="shared" ref="G33:AE33" si="64">SUM(G34:G36)</f>
        <v>0</v>
      </c>
      <c r="H33" s="184">
        <f t="shared" si="64"/>
        <v>0</v>
      </c>
      <c r="I33" s="184">
        <f t="shared" si="64"/>
        <v>0</v>
      </c>
      <c r="J33" s="184">
        <f t="shared" si="64"/>
        <v>0</v>
      </c>
      <c r="K33" s="184">
        <f t="shared" si="64"/>
        <v>0</v>
      </c>
      <c r="L33" s="184">
        <f t="shared" si="64"/>
        <v>0</v>
      </c>
      <c r="M33" s="184">
        <f t="shared" si="64"/>
        <v>0</v>
      </c>
      <c r="N33" s="184">
        <f t="shared" si="64"/>
        <v>0</v>
      </c>
      <c r="O33" s="184">
        <f t="shared" si="64"/>
        <v>0</v>
      </c>
      <c r="P33" s="184">
        <f t="shared" si="64"/>
        <v>0</v>
      </c>
      <c r="Q33" s="184">
        <f t="shared" si="64"/>
        <v>0</v>
      </c>
      <c r="R33" s="184">
        <f t="shared" si="64"/>
        <v>0</v>
      </c>
      <c r="S33" s="184">
        <f t="shared" si="64"/>
        <v>0</v>
      </c>
      <c r="T33" s="184">
        <f t="shared" si="64"/>
        <v>0</v>
      </c>
      <c r="U33" s="184">
        <f t="shared" si="64"/>
        <v>0</v>
      </c>
      <c r="V33" s="184">
        <f t="shared" si="64"/>
        <v>0</v>
      </c>
      <c r="W33" s="184">
        <f t="shared" si="64"/>
        <v>0</v>
      </c>
      <c r="X33" s="184">
        <f t="shared" si="64"/>
        <v>0</v>
      </c>
      <c r="Y33" s="184">
        <f t="shared" si="64"/>
        <v>0</v>
      </c>
      <c r="Z33" s="184">
        <f t="shared" si="64"/>
        <v>0</v>
      </c>
      <c r="AA33" s="184">
        <f t="shared" si="64"/>
        <v>0</v>
      </c>
      <c r="AB33" s="184">
        <f t="shared" si="64"/>
        <v>0</v>
      </c>
      <c r="AC33" s="184">
        <f t="shared" si="64"/>
        <v>0</v>
      </c>
      <c r="AD33" s="184">
        <f t="shared" si="64"/>
        <v>0</v>
      </c>
      <c r="AE33" s="184">
        <f t="shared" si="64"/>
        <v>0</v>
      </c>
      <c r="AF33" s="238" t="e">
        <f t="shared" ref="AF33:AF39" si="65">AA33/V33</f>
        <v>#DIV/0!</v>
      </c>
      <c r="AG33" s="240"/>
      <c r="AH33" s="238"/>
      <c r="AI33" s="239" t="e">
        <f t="shared" ref="AI33" si="66">AD33/Y33</f>
        <v>#DIV/0!</v>
      </c>
      <c r="AJ33" s="240"/>
      <c r="AK33" s="344"/>
      <c r="AL33" s="260"/>
      <c r="AM33" s="260"/>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row>
    <row r="34" spans="1:131" s="250" customFormat="1" ht="23.25" hidden="1" customHeight="1">
      <c r="A34" s="253"/>
      <c r="B34" s="261"/>
      <c r="C34" s="127"/>
      <c r="D34" s="127"/>
      <c r="E34" s="128"/>
      <c r="F34" s="254"/>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255"/>
      <c r="AF34" s="256" t="e">
        <f t="shared" ref="AF34:AF36" si="67">AA34/V34</f>
        <v>#DIV/0!</v>
      </c>
      <c r="AG34" s="218"/>
      <c r="AH34" s="256"/>
      <c r="AI34" s="217" t="e">
        <f t="shared" ref="AI34:AI36" si="68">AD34/Y34</f>
        <v>#DIV/0!</v>
      </c>
      <c r="AJ34" s="240"/>
      <c r="AK34" s="344"/>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row>
    <row r="35" spans="1:131" s="250" customFormat="1" ht="23.25" hidden="1" customHeight="1">
      <c r="A35" s="253"/>
      <c r="B35" s="261"/>
      <c r="C35" s="127"/>
      <c r="D35" s="127"/>
      <c r="E35" s="128"/>
      <c r="F35" s="254"/>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255"/>
      <c r="AF35" s="256" t="e">
        <f t="shared" si="67"/>
        <v>#DIV/0!</v>
      </c>
      <c r="AG35" s="218"/>
      <c r="AH35" s="256"/>
      <c r="AI35" s="217" t="e">
        <f t="shared" si="68"/>
        <v>#DIV/0!</v>
      </c>
      <c r="AJ35" s="240"/>
      <c r="AK35" s="344"/>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row>
    <row r="36" spans="1:131" s="250" customFormat="1" ht="23.25" hidden="1" customHeight="1">
      <c r="A36" s="253"/>
      <c r="B36" s="261"/>
      <c r="C36" s="127"/>
      <c r="D36" s="127"/>
      <c r="E36" s="128"/>
      <c r="F36" s="254"/>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255"/>
      <c r="AF36" s="256" t="e">
        <f t="shared" si="67"/>
        <v>#DIV/0!</v>
      </c>
      <c r="AG36" s="218"/>
      <c r="AH36" s="256"/>
      <c r="AI36" s="217" t="e">
        <f t="shared" si="68"/>
        <v>#DIV/0!</v>
      </c>
      <c r="AJ36" s="240"/>
      <c r="AK36" s="344"/>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row>
    <row r="37" spans="1:131" s="250" customFormat="1" ht="33.4" hidden="1" customHeight="1">
      <c r="A37" s="242" t="s">
        <v>3</v>
      </c>
      <c r="B37" s="265" t="s">
        <v>200</v>
      </c>
      <c r="C37" s="243"/>
      <c r="D37" s="243"/>
      <c r="E37" s="244"/>
      <c r="F37" s="244"/>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6" t="e">
        <f t="shared" si="65"/>
        <v>#DIV/0!</v>
      </c>
      <c r="AG37" s="246"/>
      <c r="AH37" s="248" t="e">
        <f>AC37/X37</f>
        <v>#DIV/0!</v>
      </c>
      <c r="AI37" s="266"/>
      <c r="AJ37" s="247"/>
      <c r="AK37" s="345"/>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row>
    <row r="38" spans="1:131" s="241" customFormat="1" ht="26.5" hidden="1" customHeight="1">
      <c r="A38" s="251" t="s">
        <v>203</v>
      </c>
      <c r="B38" s="267" t="s">
        <v>201</v>
      </c>
      <c r="C38" s="236"/>
      <c r="D38" s="236"/>
      <c r="E38" s="237"/>
      <c r="F38" s="237"/>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238" t="e">
        <f t="shared" si="65"/>
        <v>#DIV/0!</v>
      </c>
      <c r="AG38" s="238"/>
      <c r="AH38" s="239" t="e">
        <f>AC38/X38</f>
        <v>#DIV/0!</v>
      </c>
      <c r="AI38" s="239"/>
      <c r="AJ38" s="240"/>
      <c r="AK38" s="344"/>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row>
    <row r="39" spans="1:131" s="241" customFormat="1" ht="26.5" hidden="1" customHeight="1">
      <c r="A39" s="251"/>
      <c r="B39" s="263" t="s">
        <v>41</v>
      </c>
      <c r="C39" s="236"/>
      <c r="D39" s="236"/>
      <c r="E39" s="237"/>
      <c r="F39" s="237"/>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238" t="e">
        <f t="shared" si="65"/>
        <v>#DIV/0!</v>
      </c>
      <c r="AG39" s="240"/>
      <c r="AH39" s="239" t="e">
        <f>AC39/X39</f>
        <v>#DIV/0!</v>
      </c>
      <c r="AI39" s="239"/>
      <c r="AJ39" s="240"/>
      <c r="AK39" s="344"/>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row>
    <row r="40" spans="1:131" s="241" customFormat="1" ht="26.5" hidden="1" customHeight="1">
      <c r="A40" s="251"/>
      <c r="B40" s="263" t="s">
        <v>185</v>
      </c>
      <c r="C40" s="236"/>
      <c r="D40" s="236"/>
      <c r="E40" s="237"/>
      <c r="F40" s="237"/>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238"/>
      <c r="AG40" s="238"/>
      <c r="AH40" s="239"/>
      <c r="AI40" s="239"/>
      <c r="AJ40" s="240"/>
      <c r="AK40" s="344"/>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row>
    <row r="41" spans="1:131" s="250" customFormat="1" ht="39.75" hidden="1" customHeight="1">
      <c r="A41" s="295" t="s">
        <v>136</v>
      </c>
      <c r="B41" s="296" t="s">
        <v>216</v>
      </c>
      <c r="C41" s="243"/>
      <c r="D41" s="243"/>
      <c r="E41" s="244"/>
      <c r="F41" s="244"/>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6" t="e">
        <f t="shared" ref="AF41:AF46" si="69">AA41/V41</f>
        <v>#DIV/0!</v>
      </c>
      <c r="AG41" s="247"/>
      <c r="AH41" s="246" t="e">
        <f t="shared" ref="AH41:AH46" si="70">AC41/X41</f>
        <v>#DIV/0!</v>
      </c>
      <c r="AI41" s="248"/>
      <c r="AJ41" s="247"/>
      <c r="AK41" s="345"/>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row>
    <row r="42" spans="1:131" s="241" customFormat="1" ht="24.4" hidden="1" customHeight="1">
      <c r="A42" s="251" t="s">
        <v>195</v>
      </c>
      <c r="B42" s="268" t="s">
        <v>41</v>
      </c>
      <c r="C42" s="236"/>
      <c r="D42" s="236"/>
      <c r="E42" s="237"/>
      <c r="F42" s="237"/>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238" t="e">
        <f t="shared" si="69"/>
        <v>#DIV/0!</v>
      </c>
      <c r="AG42" s="240"/>
      <c r="AH42" s="239" t="e">
        <f t="shared" si="70"/>
        <v>#DIV/0!</v>
      </c>
      <c r="AI42" s="239"/>
      <c r="AJ42" s="240"/>
      <c r="AK42" s="344"/>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row>
    <row r="43" spans="1:131" s="241" customFormat="1" ht="30.75" hidden="1" customHeight="1">
      <c r="A43" s="299" t="s">
        <v>166</v>
      </c>
      <c r="B43" s="252" t="s">
        <v>263</v>
      </c>
      <c r="C43" s="236"/>
      <c r="D43" s="236"/>
      <c r="E43" s="237"/>
      <c r="F43" s="237"/>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238" t="e">
        <f t="shared" si="69"/>
        <v>#DIV/0!</v>
      </c>
      <c r="AG43" s="240"/>
      <c r="AH43" s="239" t="e">
        <f t="shared" si="70"/>
        <v>#DIV/0!</v>
      </c>
      <c r="AI43" s="239"/>
      <c r="AJ43" s="240"/>
      <c r="AK43" s="344"/>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row>
    <row r="44" spans="1:131" s="262" customFormat="1" ht="34.9" hidden="1" customHeight="1">
      <c r="A44" s="253"/>
      <c r="B44" s="206"/>
      <c r="C44" s="207"/>
      <c r="D44" s="136"/>
      <c r="E44" s="269"/>
      <c r="F44" s="207"/>
      <c r="G44" s="129"/>
      <c r="H44" s="129"/>
      <c r="I44" s="129"/>
      <c r="J44" s="132"/>
      <c r="K44" s="129"/>
      <c r="L44" s="129"/>
      <c r="M44" s="129"/>
      <c r="N44" s="129"/>
      <c r="O44" s="129"/>
      <c r="P44" s="129"/>
      <c r="Q44" s="129"/>
      <c r="R44" s="129"/>
      <c r="S44" s="129"/>
      <c r="T44" s="129"/>
      <c r="U44" s="129"/>
      <c r="V44" s="129"/>
      <c r="W44" s="129"/>
      <c r="X44" s="135"/>
      <c r="Y44" s="129"/>
      <c r="Z44" s="129"/>
      <c r="AA44" s="129"/>
      <c r="AB44" s="129"/>
      <c r="AC44" s="129"/>
      <c r="AD44" s="129"/>
      <c r="AE44" s="133"/>
      <c r="AF44" s="256" t="e">
        <f t="shared" si="69"/>
        <v>#DIV/0!</v>
      </c>
      <c r="AG44" s="218"/>
      <c r="AH44" s="217" t="e">
        <f t="shared" si="70"/>
        <v>#DIV/0!</v>
      </c>
      <c r="AI44" s="217"/>
      <c r="AJ44" s="218"/>
      <c r="AK44" s="346"/>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row>
    <row r="45" spans="1:131" s="262" customFormat="1" ht="34.9" hidden="1" customHeight="1">
      <c r="A45" s="253"/>
      <c r="B45" s="208"/>
      <c r="C45" s="207"/>
      <c r="D45" s="136"/>
      <c r="E45" s="136"/>
      <c r="F45" s="207"/>
      <c r="G45" s="129"/>
      <c r="H45" s="129"/>
      <c r="I45" s="209"/>
      <c r="J45" s="132"/>
      <c r="K45" s="129"/>
      <c r="L45" s="129"/>
      <c r="M45" s="129"/>
      <c r="N45" s="129"/>
      <c r="O45" s="129"/>
      <c r="P45" s="129"/>
      <c r="Q45" s="129"/>
      <c r="R45" s="129"/>
      <c r="S45" s="129"/>
      <c r="T45" s="129"/>
      <c r="U45" s="129"/>
      <c r="V45" s="129"/>
      <c r="W45" s="129"/>
      <c r="X45" s="135"/>
      <c r="Y45" s="129"/>
      <c r="Z45" s="129"/>
      <c r="AA45" s="129"/>
      <c r="AB45" s="129"/>
      <c r="AC45" s="129"/>
      <c r="AD45" s="129"/>
      <c r="AE45" s="133"/>
      <c r="AF45" s="256" t="e">
        <f t="shared" si="69"/>
        <v>#DIV/0!</v>
      </c>
      <c r="AG45" s="218"/>
      <c r="AH45" s="217" t="e">
        <f t="shared" si="70"/>
        <v>#DIV/0!</v>
      </c>
      <c r="AI45" s="217"/>
      <c r="AJ45" s="218"/>
      <c r="AK45" s="346"/>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49"/>
      <c r="CC45" s="249"/>
      <c r="CD45" s="249"/>
      <c r="CE45" s="249"/>
      <c r="CF45" s="249"/>
      <c r="CG45" s="249"/>
      <c r="CH45" s="249"/>
      <c r="CI45" s="249"/>
      <c r="CJ45" s="249"/>
      <c r="CK45" s="249"/>
      <c r="CL45" s="249"/>
      <c r="CM45" s="249"/>
      <c r="CN45" s="249"/>
      <c r="CO45" s="249"/>
      <c r="CP45" s="249"/>
      <c r="CQ45" s="249"/>
      <c r="CR45" s="249"/>
      <c r="CS45" s="249"/>
      <c r="CT45" s="249"/>
      <c r="CU45" s="249"/>
      <c r="CV45" s="249"/>
      <c r="CW45" s="249"/>
      <c r="CX45" s="249"/>
      <c r="CY45" s="249"/>
      <c r="CZ45" s="249"/>
      <c r="DA45" s="249"/>
      <c r="DB45" s="249"/>
      <c r="DC45" s="249"/>
      <c r="DD45" s="249"/>
      <c r="DE45" s="249"/>
      <c r="DF45" s="249"/>
      <c r="DG45" s="249"/>
      <c r="DH45" s="249"/>
      <c r="DI45" s="249"/>
      <c r="DJ45" s="249"/>
      <c r="DK45" s="249"/>
      <c r="DL45" s="249"/>
      <c r="DM45" s="249"/>
      <c r="DN45" s="249"/>
      <c r="DO45" s="249"/>
      <c r="DP45" s="249"/>
      <c r="DQ45" s="249"/>
      <c r="DR45" s="249"/>
      <c r="DS45" s="249"/>
      <c r="DT45" s="249"/>
      <c r="DU45" s="249"/>
      <c r="DV45" s="249"/>
      <c r="DW45" s="249"/>
      <c r="DX45" s="249"/>
      <c r="DY45" s="249"/>
      <c r="DZ45" s="249"/>
      <c r="EA45" s="249"/>
    </row>
    <row r="46" spans="1:131" s="262" customFormat="1" ht="34.9" hidden="1" customHeight="1">
      <c r="A46" s="253"/>
      <c r="B46" s="208"/>
      <c r="C46" s="207"/>
      <c r="D46" s="136"/>
      <c r="E46" s="269"/>
      <c r="F46" s="210"/>
      <c r="G46" s="129"/>
      <c r="H46" s="129"/>
      <c r="I46" s="129"/>
      <c r="J46" s="132"/>
      <c r="K46" s="129"/>
      <c r="L46" s="129"/>
      <c r="M46" s="129"/>
      <c r="N46" s="129"/>
      <c r="O46" s="129"/>
      <c r="P46" s="129"/>
      <c r="Q46" s="129"/>
      <c r="R46" s="129"/>
      <c r="S46" s="129"/>
      <c r="T46" s="129"/>
      <c r="U46" s="129"/>
      <c r="V46" s="129"/>
      <c r="W46" s="129"/>
      <c r="X46" s="135"/>
      <c r="Y46" s="129"/>
      <c r="Z46" s="129"/>
      <c r="AA46" s="129"/>
      <c r="AB46" s="129"/>
      <c r="AC46" s="129"/>
      <c r="AD46" s="129"/>
      <c r="AE46" s="133"/>
      <c r="AF46" s="256" t="e">
        <f t="shared" si="69"/>
        <v>#DIV/0!</v>
      </c>
      <c r="AG46" s="218"/>
      <c r="AH46" s="217" t="e">
        <f t="shared" si="70"/>
        <v>#DIV/0!</v>
      </c>
      <c r="AI46" s="217"/>
      <c r="AJ46" s="218"/>
      <c r="AK46" s="346"/>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row>
    <row r="47" spans="1:131" s="241" customFormat="1" ht="30.75" hidden="1" customHeight="1">
      <c r="A47" s="251" t="s">
        <v>197</v>
      </c>
      <c r="B47" s="271" t="s">
        <v>185</v>
      </c>
      <c r="C47" s="236"/>
      <c r="D47" s="270"/>
      <c r="E47" s="258"/>
      <c r="F47" s="236"/>
      <c r="G47" s="184"/>
      <c r="H47" s="184"/>
      <c r="I47" s="184"/>
      <c r="J47" s="272"/>
      <c r="K47" s="184"/>
      <c r="L47" s="184"/>
      <c r="M47" s="184"/>
      <c r="N47" s="184"/>
      <c r="O47" s="184"/>
      <c r="P47" s="184"/>
      <c r="Q47" s="184"/>
      <c r="R47" s="184"/>
      <c r="S47" s="184"/>
      <c r="T47" s="184"/>
      <c r="U47" s="184"/>
      <c r="V47" s="184"/>
      <c r="W47" s="184"/>
      <c r="X47" s="273"/>
      <c r="Y47" s="184"/>
      <c r="Z47" s="184"/>
      <c r="AA47" s="184"/>
      <c r="AB47" s="184"/>
      <c r="AC47" s="184"/>
      <c r="AD47" s="184"/>
      <c r="AE47" s="274"/>
      <c r="AF47" s="256" t="e">
        <f t="shared" ref="AF47:AF62" si="71">AA47/V47</f>
        <v>#DIV/0!</v>
      </c>
      <c r="AG47" s="218"/>
      <c r="AH47" s="217" t="e">
        <f t="shared" ref="AH47:AH62" si="72">AC47/X47</f>
        <v>#DIV/0!</v>
      </c>
      <c r="AI47" s="239"/>
      <c r="AJ47" s="240"/>
      <c r="AK47" s="344"/>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3"/>
      <c r="BR47" s="233"/>
      <c r="BS47" s="233"/>
      <c r="BT47" s="233"/>
      <c r="BU47" s="233"/>
      <c r="BV47" s="233"/>
      <c r="BW47" s="233"/>
      <c r="BX47" s="233"/>
      <c r="BY47" s="233"/>
      <c r="BZ47" s="233"/>
      <c r="CA47" s="233"/>
      <c r="CB47" s="233"/>
      <c r="CC47" s="233"/>
      <c r="CD47" s="233"/>
      <c r="CE47" s="233"/>
      <c r="CF47" s="233"/>
      <c r="CG47" s="233"/>
      <c r="CH47" s="233"/>
      <c r="CI47" s="233"/>
      <c r="CJ47" s="233"/>
      <c r="CK47" s="233"/>
      <c r="CL47" s="233"/>
      <c r="CM47" s="233"/>
      <c r="CN47" s="233"/>
      <c r="CO47" s="233"/>
      <c r="CP47" s="233"/>
      <c r="CQ47" s="233"/>
      <c r="CR47" s="233"/>
      <c r="CS47" s="233"/>
      <c r="CT47" s="233"/>
      <c r="CU47" s="233"/>
      <c r="CV47" s="233"/>
      <c r="CW47" s="233"/>
      <c r="CX47" s="233"/>
      <c r="CY47" s="233"/>
      <c r="CZ47" s="233"/>
      <c r="DA47" s="233"/>
      <c r="DB47" s="233"/>
      <c r="DC47" s="233"/>
      <c r="DD47" s="233"/>
      <c r="DE47" s="233"/>
      <c r="DF47" s="233"/>
      <c r="DG47" s="233"/>
      <c r="DH47" s="233"/>
      <c r="DI47" s="233"/>
      <c r="DJ47" s="233"/>
      <c r="DK47" s="233"/>
      <c r="DL47" s="233"/>
      <c r="DM47" s="233"/>
      <c r="DN47" s="233"/>
      <c r="DO47" s="233"/>
      <c r="DP47" s="233"/>
      <c r="DQ47" s="233"/>
      <c r="DR47" s="233"/>
      <c r="DS47" s="233"/>
      <c r="DT47" s="233"/>
      <c r="DU47" s="233"/>
      <c r="DV47" s="233"/>
      <c r="DW47" s="233"/>
      <c r="DX47" s="233"/>
      <c r="DY47" s="233"/>
      <c r="DZ47" s="233"/>
      <c r="EA47" s="233"/>
    </row>
    <row r="48" spans="1:131" s="262" customFormat="1" ht="46.5" hidden="1" customHeight="1">
      <c r="A48" s="242" t="s">
        <v>137</v>
      </c>
      <c r="B48" s="296" t="s">
        <v>217</v>
      </c>
      <c r="C48" s="297"/>
      <c r="D48" s="298"/>
      <c r="E48" s="264"/>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56" t="e">
        <f t="shared" si="71"/>
        <v>#DIV/0!</v>
      </c>
      <c r="AG48" s="218"/>
      <c r="AH48" s="217" t="e">
        <f t="shared" si="72"/>
        <v>#DIV/0!</v>
      </c>
      <c r="AI48" s="248"/>
      <c r="AJ48" s="247"/>
      <c r="AK48" s="345"/>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DZ48" s="249"/>
      <c r="EA48" s="249"/>
    </row>
    <row r="49" spans="1:131" s="241" customFormat="1" ht="26.25" hidden="1" customHeight="1">
      <c r="A49" s="251" t="s">
        <v>128</v>
      </c>
      <c r="B49" s="268" t="s">
        <v>41</v>
      </c>
      <c r="C49" s="236"/>
      <c r="D49" s="270"/>
      <c r="E49" s="258"/>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256" t="e">
        <f t="shared" si="71"/>
        <v>#DIV/0!</v>
      </c>
      <c r="AG49" s="218"/>
      <c r="AH49" s="217" t="e">
        <f t="shared" si="72"/>
        <v>#DIV/0!</v>
      </c>
      <c r="AI49" s="239"/>
      <c r="AJ49" s="240"/>
      <c r="AK49" s="344"/>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3"/>
      <c r="BR49" s="233"/>
      <c r="BS49" s="233"/>
      <c r="BT49" s="233"/>
      <c r="BU49" s="233"/>
      <c r="BV49" s="233"/>
      <c r="BW49" s="233"/>
      <c r="BX49" s="233"/>
      <c r="BY49" s="233"/>
      <c r="BZ49" s="233"/>
      <c r="CA49" s="233"/>
      <c r="CB49" s="233"/>
      <c r="CC49" s="233"/>
      <c r="CD49" s="233"/>
      <c r="CE49" s="233"/>
      <c r="CF49" s="233"/>
      <c r="CG49" s="233"/>
      <c r="CH49" s="233"/>
      <c r="CI49" s="233"/>
      <c r="CJ49" s="233"/>
      <c r="CK49" s="233"/>
      <c r="CL49" s="233"/>
      <c r="CM49" s="233"/>
      <c r="CN49" s="233"/>
      <c r="CO49" s="233"/>
      <c r="CP49" s="233"/>
      <c r="CQ49" s="233"/>
      <c r="CR49" s="233"/>
      <c r="CS49" s="233"/>
      <c r="CT49" s="233"/>
      <c r="CU49" s="233"/>
      <c r="CV49" s="233"/>
      <c r="CW49" s="233"/>
      <c r="CX49" s="233"/>
      <c r="CY49" s="233"/>
      <c r="CZ49" s="233"/>
      <c r="DA49" s="233"/>
      <c r="DB49" s="233"/>
      <c r="DC49" s="233"/>
      <c r="DD49" s="233"/>
      <c r="DE49" s="233"/>
      <c r="DF49" s="233"/>
      <c r="DG49" s="233"/>
      <c r="DH49" s="233"/>
      <c r="DI49" s="233"/>
      <c r="DJ49" s="233"/>
      <c r="DK49" s="233"/>
      <c r="DL49" s="233"/>
      <c r="DM49" s="233"/>
      <c r="DN49" s="233"/>
      <c r="DO49" s="233"/>
      <c r="DP49" s="233"/>
      <c r="DQ49" s="233"/>
      <c r="DR49" s="233"/>
      <c r="DS49" s="233"/>
      <c r="DT49" s="233"/>
      <c r="DU49" s="233"/>
      <c r="DV49" s="233"/>
      <c r="DW49" s="233"/>
      <c r="DX49" s="233"/>
      <c r="DY49" s="233"/>
      <c r="DZ49" s="233"/>
      <c r="EA49" s="233"/>
    </row>
    <row r="50" spans="1:131" s="241" customFormat="1" ht="30" hidden="1" customHeight="1">
      <c r="A50" s="251" t="s">
        <v>166</v>
      </c>
      <c r="B50" s="252" t="s">
        <v>263</v>
      </c>
      <c r="C50" s="236"/>
      <c r="D50" s="270"/>
      <c r="E50" s="258"/>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256" t="e">
        <f t="shared" si="71"/>
        <v>#DIV/0!</v>
      </c>
      <c r="AG50" s="218"/>
      <c r="AH50" s="217" t="e">
        <f t="shared" si="72"/>
        <v>#DIV/0!</v>
      </c>
      <c r="AI50" s="239"/>
      <c r="AJ50" s="240"/>
      <c r="AK50" s="344"/>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3"/>
      <c r="BR50" s="233"/>
      <c r="BS50" s="233"/>
      <c r="BT50" s="233"/>
      <c r="BU50" s="233"/>
      <c r="BV50" s="233"/>
      <c r="BW50" s="233"/>
      <c r="BX50" s="233"/>
      <c r="BY50" s="233"/>
      <c r="BZ50" s="233"/>
      <c r="CA50" s="233"/>
      <c r="CB50" s="233"/>
      <c r="CC50" s="233"/>
      <c r="CD50" s="233"/>
      <c r="CE50" s="233"/>
      <c r="CF50" s="233"/>
      <c r="CG50" s="233"/>
      <c r="CH50" s="233"/>
      <c r="CI50" s="233"/>
      <c r="CJ50" s="233"/>
      <c r="CK50" s="233"/>
      <c r="CL50" s="233"/>
      <c r="CM50" s="233"/>
      <c r="CN50" s="233"/>
      <c r="CO50" s="233"/>
      <c r="CP50" s="233"/>
      <c r="CQ50" s="233"/>
      <c r="CR50" s="233"/>
      <c r="CS50" s="233"/>
      <c r="CT50" s="233"/>
      <c r="CU50" s="233"/>
      <c r="CV50" s="233"/>
      <c r="CW50" s="233"/>
      <c r="CX50" s="233"/>
      <c r="CY50" s="233"/>
      <c r="CZ50" s="233"/>
      <c r="DA50" s="233"/>
      <c r="DB50" s="233"/>
      <c r="DC50" s="233"/>
      <c r="DD50" s="233"/>
      <c r="DE50" s="233"/>
      <c r="DF50" s="233"/>
      <c r="DG50" s="233"/>
      <c r="DH50" s="233"/>
      <c r="DI50" s="233"/>
      <c r="DJ50" s="233"/>
      <c r="DK50" s="233"/>
      <c r="DL50" s="233"/>
      <c r="DM50" s="233"/>
      <c r="DN50" s="233"/>
      <c r="DO50" s="233"/>
      <c r="DP50" s="233"/>
      <c r="DQ50" s="233"/>
      <c r="DR50" s="233"/>
      <c r="DS50" s="233"/>
      <c r="DT50" s="233"/>
      <c r="DU50" s="233"/>
      <c r="DV50" s="233"/>
      <c r="DW50" s="233"/>
      <c r="DX50" s="233"/>
      <c r="DY50" s="233"/>
      <c r="DZ50" s="233"/>
      <c r="EA50" s="233"/>
    </row>
    <row r="51" spans="1:131" s="241" customFormat="1" ht="46.5" hidden="1" customHeight="1">
      <c r="A51" s="251"/>
      <c r="B51" s="130"/>
      <c r="C51" s="136"/>
      <c r="D51" s="136"/>
      <c r="E51" s="128"/>
      <c r="F51" s="275"/>
      <c r="G51" s="129"/>
      <c r="H51" s="184"/>
      <c r="I51" s="129"/>
      <c r="J51" s="184"/>
      <c r="K51" s="184"/>
      <c r="L51" s="129"/>
      <c r="M51" s="184"/>
      <c r="N51" s="129"/>
      <c r="O51" s="184"/>
      <c r="P51" s="184"/>
      <c r="Q51" s="129"/>
      <c r="R51" s="184"/>
      <c r="S51" s="129"/>
      <c r="T51" s="184"/>
      <c r="U51" s="184"/>
      <c r="V51" s="129"/>
      <c r="W51" s="184"/>
      <c r="X51" s="129"/>
      <c r="Y51" s="184"/>
      <c r="Z51" s="184"/>
      <c r="AA51" s="129"/>
      <c r="AB51" s="184"/>
      <c r="AC51" s="129"/>
      <c r="AD51" s="184"/>
      <c r="AE51" s="184"/>
      <c r="AF51" s="256" t="e">
        <f t="shared" si="71"/>
        <v>#DIV/0!</v>
      </c>
      <c r="AG51" s="218"/>
      <c r="AH51" s="217" t="e">
        <f t="shared" si="72"/>
        <v>#DIV/0!</v>
      </c>
      <c r="AI51" s="239"/>
      <c r="AJ51" s="240"/>
      <c r="AK51" s="344"/>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3"/>
      <c r="BR51" s="233"/>
      <c r="BS51" s="233"/>
      <c r="BT51" s="233"/>
      <c r="BU51" s="233"/>
      <c r="BV51" s="233"/>
      <c r="BW51" s="233"/>
      <c r="BX51" s="233"/>
      <c r="BY51" s="233"/>
      <c r="BZ51" s="233"/>
      <c r="CA51" s="233"/>
      <c r="CB51" s="233"/>
      <c r="CC51" s="233"/>
      <c r="CD51" s="233"/>
      <c r="CE51" s="233"/>
      <c r="CF51" s="233"/>
      <c r="CG51" s="233"/>
      <c r="CH51" s="233"/>
      <c r="CI51" s="233"/>
      <c r="CJ51" s="233"/>
      <c r="CK51" s="233"/>
      <c r="CL51" s="233"/>
      <c r="CM51" s="233"/>
      <c r="CN51" s="233"/>
      <c r="CO51" s="233"/>
      <c r="CP51" s="233"/>
      <c r="CQ51" s="233"/>
      <c r="CR51" s="233"/>
      <c r="CS51" s="233"/>
      <c r="CT51" s="233"/>
      <c r="CU51" s="233"/>
      <c r="CV51" s="233"/>
      <c r="CW51" s="233"/>
      <c r="CX51" s="233"/>
      <c r="CY51" s="233"/>
      <c r="CZ51" s="233"/>
      <c r="DA51" s="233"/>
      <c r="DB51" s="233"/>
      <c r="DC51" s="233"/>
      <c r="DD51" s="233"/>
      <c r="DE51" s="233"/>
      <c r="DF51" s="233"/>
      <c r="DG51" s="233"/>
      <c r="DH51" s="233"/>
      <c r="DI51" s="233"/>
      <c r="DJ51" s="233"/>
      <c r="DK51" s="233"/>
      <c r="DL51" s="233"/>
      <c r="DM51" s="233"/>
      <c r="DN51" s="233"/>
      <c r="DO51" s="233"/>
      <c r="DP51" s="233"/>
      <c r="DQ51" s="233"/>
      <c r="DR51" s="233"/>
      <c r="DS51" s="233"/>
      <c r="DT51" s="233"/>
      <c r="DU51" s="233"/>
      <c r="DV51" s="233"/>
      <c r="DW51" s="233"/>
      <c r="DX51" s="233"/>
      <c r="DY51" s="233"/>
      <c r="DZ51" s="233"/>
      <c r="EA51" s="233"/>
    </row>
    <row r="52" spans="1:131" s="241" customFormat="1" ht="46.5" hidden="1" customHeight="1">
      <c r="A52" s="251"/>
      <c r="B52" s="130"/>
      <c r="C52" s="136"/>
      <c r="D52" s="136"/>
      <c r="E52" s="128"/>
      <c r="F52" s="275"/>
      <c r="G52" s="129"/>
      <c r="H52" s="184"/>
      <c r="I52" s="129"/>
      <c r="J52" s="184"/>
      <c r="K52" s="184"/>
      <c r="L52" s="129"/>
      <c r="M52" s="184"/>
      <c r="N52" s="129"/>
      <c r="O52" s="184"/>
      <c r="P52" s="184"/>
      <c r="Q52" s="129"/>
      <c r="R52" s="184"/>
      <c r="S52" s="129"/>
      <c r="T52" s="184"/>
      <c r="U52" s="184"/>
      <c r="V52" s="129"/>
      <c r="W52" s="184"/>
      <c r="X52" s="129"/>
      <c r="Y52" s="184"/>
      <c r="Z52" s="184"/>
      <c r="AA52" s="129"/>
      <c r="AB52" s="184"/>
      <c r="AC52" s="129"/>
      <c r="AD52" s="184"/>
      <c r="AE52" s="184"/>
      <c r="AF52" s="256" t="e">
        <f t="shared" si="71"/>
        <v>#DIV/0!</v>
      </c>
      <c r="AG52" s="218"/>
      <c r="AH52" s="217" t="e">
        <f t="shared" si="72"/>
        <v>#DIV/0!</v>
      </c>
      <c r="AI52" s="239"/>
      <c r="AJ52" s="240"/>
      <c r="AK52" s="344"/>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3"/>
      <c r="BR52" s="233"/>
      <c r="BS52" s="233"/>
      <c r="BT52" s="233"/>
      <c r="BU52" s="233"/>
      <c r="BV52" s="233"/>
      <c r="BW52" s="233"/>
      <c r="BX52" s="233"/>
      <c r="BY52" s="233"/>
      <c r="BZ52" s="233"/>
      <c r="CA52" s="233"/>
      <c r="CB52" s="233"/>
      <c r="CC52" s="233"/>
      <c r="CD52" s="233"/>
      <c r="CE52" s="233"/>
      <c r="CF52" s="233"/>
      <c r="CG52" s="233"/>
      <c r="CH52" s="233"/>
      <c r="CI52" s="233"/>
      <c r="CJ52" s="233"/>
      <c r="CK52" s="233"/>
      <c r="CL52" s="233"/>
      <c r="CM52" s="233"/>
      <c r="CN52" s="233"/>
      <c r="CO52" s="233"/>
      <c r="CP52" s="233"/>
      <c r="CQ52" s="233"/>
      <c r="CR52" s="233"/>
      <c r="CS52" s="233"/>
      <c r="CT52" s="233"/>
      <c r="CU52" s="233"/>
      <c r="CV52" s="233"/>
      <c r="CW52" s="233"/>
      <c r="CX52" s="233"/>
      <c r="CY52" s="233"/>
      <c r="CZ52" s="233"/>
      <c r="DA52" s="233"/>
      <c r="DB52" s="233"/>
      <c r="DC52" s="233"/>
      <c r="DD52" s="233"/>
      <c r="DE52" s="233"/>
      <c r="DF52" s="233"/>
      <c r="DG52" s="233"/>
      <c r="DH52" s="233"/>
      <c r="DI52" s="233"/>
      <c r="DJ52" s="233"/>
      <c r="DK52" s="233"/>
      <c r="DL52" s="233"/>
      <c r="DM52" s="233"/>
      <c r="DN52" s="233"/>
      <c r="DO52" s="233"/>
      <c r="DP52" s="233"/>
      <c r="DQ52" s="233"/>
      <c r="DR52" s="233"/>
      <c r="DS52" s="233"/>
      <c r="DT52" s="233"/>
      <c r="DU52" s="233"/>
      <c r="DV52" s="233"/>
      <c r="DW52" s="233"/>
      <c r="DX52" s="233"/>
      <c r="DY52" s="233"/>
      <c r="DZ52" s="233"/>
      <c r="EA52" s="233"/>
    </row>
    <row r="53" spans="1:131" s="241" customFormat="1" ht="37.5" hidden="1" customHeight="1">
      <c r="A53" s="251"/>
      <c r="B53" s="130"/>
      <c r="C53" s="275"/>
      <c r="D53" s="275"/>
      <c r="E53" s="275"/>
      <c r="F53" s="275"/>
      <c r="G53" s="129"/>
      <c r="H53" s="184"/>
      <c r="I53" s="129"/>
      <c r="J53" s="184"/>
      <c r="K53" s="184"/>
      <c r="L53" s="129"/>
      <c r="M53" s="184"/>
      <c r="N53" s="129"/>
      <c r="O53" s="184"/>
      <c r="P53" s="184"/>
      <c r="Q53" s="129"/>
      <c r="R53" s="184"/>
      <c r="S53" s="129"/>
      <c r="T53" s="184"/>
      <c r="U53" s="184"/>
      <c r="V53" s="129"/>
      <c r="W53" s="184"/>
      <c r="X53" s="129"/>
      <c r="Y53" s="184"/>
      <c r="Z53" s="184"/>
      <c r="AA53" s="129"/>
      <c r="AB53" s="184"/>
      <c r="AC53" s="129"/>
      <c r="AD53" s="184"/>
      <c r="AE53" s="184"/>
      <c r="AF53" s="256" t="e">
        <f t="shared" si="71"/>
        <v>#DIV/0!</v>
      </c>
      <c r="AG53" s="218"/>
      <c r="AH53" s="217" t="e">
        <f t="shared" si="72"/>
        <v>#DIV/0!</v>
      </c>
      <c r="AI53" s="239"/>
      <c r="AJ53" s="240"/>
      <c r="AK53" s="344"/>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3"/>
      <c r="BR53" s="233"/>
      <c r="BS53" s="233"/>
      <c r="BT53" s="233"/>
      <c r="BU53" s="233"/>
      <c r="BV53" s="233"/>
      <c r="BW53" s="233"/>
      <c r="BX53" s="233"/>
      <c r="BY53" s="233"/>
      <c r="BZ53" s="233"/>
      <c r="CA53" s="233"/>
      <c r="CB53" s="233"/>
      <c r="CC53" s="233"/>
      <c r="CD53" s="233"/>
      <c r="CE53" s="233"/>
      <c r="CF53" s="233"/>
      <c r="CG53" s="233"/>
      <c r="CH53" s="233"/>
      <c r="CI53" s="233"/>
      <c r="CJ53" s="233"/>
      <c r="CK53" s="233"/>
      <c r="CL53" s="233"/>
      <c r="CM53" s="233"/>
      <c r="CN53" s="233"/>
      <c r="CO53" s="233"/>
      <c r="CP53" s="233"/>
      <c r="CQ53" s="233"/>
      <c r="CR53" s="233"/>
      <c r="CS53" s="233"/>
      <c r="CT53" s="233"/>
      <c r="CU53" s="233"/>
      <c r="CV53" s="233"/>
      <c r="CW53" s="233"/>
      <c r="CX53" s="233"/>
      <c r="CY53" s="233"/>
      <c r="CZ53" s="233"/>
      <c r="DA53" s="233"/>
      <c r="DB53" s="233"/>
      <c r="DC53" s="233"/>
      <c r="DD53" s="233"/>
      <c r="DE53" s="233"/>
      <c r="DF53" s="233"/>
      <c r="DG53" s="233"/>
      <c r="DH53" s="233"/>
      <c r="DI53" s="233"/>
      <c r="DJ53" s="233"/>
      <c r="DK53" s="233"/>
      <c r="DL53" s="233"/>
      <c r="DM53" s="233"/>
      <c r="DN53" s="233"/>
      <c r="DO53" s="233"/>
      <c r="DP53" s="233"/>
      <c r="DQ53" s="233"/>
      <c r="DR53" s="233"/>
      <c r="DS53" s="233"/>
      <c r="DT53" s="233"/>
      <c r="DU53" s="233"/>
      <c r="DV53" s="233"/>
      <c r="DW53" s="233"/>
      <c r="DX53" s="233"/>
      <c r="DY53" s="233"/>
      <c r="DZ53" s="233"/>
      <c r="EA53" s="233"/>
    </row>
    <row r="54" spans="1:131" s="134" customFormat="1" ht="22.5" hidden="1" customHeight="1">
      <c r="A54" s="251" t="s">
        <v>129</v>
      </c>
      <c r="B54" s="268" t="s">
        <v>185</v>
      </c>
      <c r="C54" s="127"/>
      <c r="D54" s="136"/>
      <c r="E54" s="128"/>
      <c r="F54" s="127"/>
      <c r="G54" s="129"/>
      <c r="H54" s="129"/>
      <c r="I54" s="129"/>
      <c r="J54" s="132"/>
      <c r="K54" s="129"/>
      <c r="L54" s="129"/>
      <c r="M54" s="129"/>
      <c r="N54" s="129"/>
      <c r="O54" s="129"/>
      <c r="P54" s="129"/>
      <c r="Q54" s="129"/>
      <c r="R54" s="129"/>
      <c r="S54" s="129"/>
      <c r="T54" s="129"/>
      <c r="U54" s="129"/>
      <c r="V54" s="129"/>
      <c r="W54" s="129"/>
      <c r="X54" s="135"/>
      <c r="Y54" s="129"/>
      <c r="Z54" s="129"/>
      <c r="AA54" s="129"/>
      <c r="AB54" s="129"/>
      <c r="AC54" s="129"/>
      <c r="AD54" s="129"/>
      <c r="AE54" s="133"/>
      <c r="AF54" s="256" t="e">
        <f t="shared" si="71"/>
        <v>#DIV/0!</v>
      </c>
      <c r="AG54" s="218"/>
      <c r="AH54" s="217" t="e">
        <f t="shared" si="72"/>
        <v>#DIV/0!</v>
      </c>
      <c r="AI54" s="217"/>
      <c r="AJ54" s="218"/>
      <c r="AK54" s="346"/>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row>
    <row r="55" spans="1:131" s="262" customFormat="1" ht="35.25" hidden="1" customHeight="1">
      <c r="A55" s="257" t="s">
        <v>222</v>
      </c>
      <c r="B55" s="268" t="s">
        <v>134</v>
      </c>
      <c r="C55" s="127"/>
      <c r="D55" s="136"/>
      <c r="E55" s="128"/>
      <c r="F55" s="127"/>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56" t="e">
        <f t="shared" si="71"/>
        <v>#DIV/0!</v>
      </c>
      <c r="AG55" s="218"/>
      <c r="AH55" s="217" t="e">
        <f t="shared" si="72"/>
        <v>#DIV/0!</v>
      </c>
      <c r="AI55" s="239"/>
      <c r="AJ55" s="240"/>
      <c r="AK55" s="344"/>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c r="CL55" s="249"/>
      <c r="CM55" s="249"/>
      <c r="CN55" s="249"/>
      <c r="CO55" s="249"/>
      <c r="CP55" s="249"/>
      <c r="CQ55" s="249"/>
      <c r="CR55" s="249"/>
      <c r="CS55" s="249"/>
      <c r="CT55" s="249"/>
      <c r="CU55" s="249"/>
      <c r="CV55" s="249"/>
      <c r="CW55" s="249"/>
      <c r="CX55" s="249"/>
      <c r="CY55" s="249"/>
      <c r="CZ55" s="249"/>
      <c r="DA55" s="249"/>
      <c r="DB55" s="249"/>
      <c r="DC55" s="249"/>
      <c r="DD55" s="249"/>
      <c r="DE55" s="249"/>
      <c r="DF55" s="249"/>
      <c r="DG55" s="249"/>
      <c r="DH55" s="249"/>
      <c r="DI55" s="249"/>
      <c r="DJ55" s="249"/>
      <c r="DK55" s="249"/>
      <c r="DL55" s="249"/>
      <c r="DM55" s="249"/>
      <c r="DN55" s="249"/>
      <c r="DO55" s="249"/>
      <c r="DP55" s="249"/>
      <c r="DQ55" s="249"/>
      <c r="DR55" s="249"/>
      <c r="DS55" s="249"/>
      <c r="DT55" s="249"/>
      <c r="DU55" s="249"/>
      <c r="DV55" s="249"/>
      <c r="DW55" s="249"/>
      <c r="DX55" s="249"/>
      <c r="DY55" s="249"/>
      <c r="DZ55" s="249"/>
      <c r="EA55" s="249"/>
    </row>
    <row r="56" spans="1:131" s="262" customFormat="1" ht="25.5" hidden="1" customHeight="1">
      <c r="A56" s="251" t="s">
        <v>228</v>
      </c>
      <c r="B56" s="268" t="s">
        <v>41</v>
      </c>
      <c r="C56" s="127"/>
      <c r="D56" s="136"/>
      <c r="E56" s="128"/>
      <c r="F56" s="127"/>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56" t="e">
        <f t="shared" si="71"/>
        <v>#DIV/0!</v>
      </c>
      <c r="AG56" s="218"/>
      <c r="AH56" s="217" t="e">
        <f t="shared" si="72"/>
        <v>#DIV/0!</v>
      </c>
      <c r="AI56" s="239"/>
      <c r="AJ56" s="240"/>
      <c r="AK56" s="344"/>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49"/>
      <c r="BV56" s="249"/>
      <c r="BW56" s="249"/>
      <c r="BX56" s="249"/>
      <c r="BY56" s="249"/>
      <c r="BZ56" s="249"/>
      <c r="CA56" s="249"/>
      <c r="CB56" s="249"/>
      <c r="CC56" s="249"/>
      <c r="CD56" s="249"/>
      <c r="CE56" s="249"/>
      <c r="CF56" s="249"/>
      <c r="CG56" s="249"/>
      <c r="CH56" s="249"/>
      <c r="CI56" s="249"/>
      <c r="CJ56" s="249"/>
      <c r="CK56" s="249"/>
      <c r="CL56" s="249"/>
      <c r="CM56" s="249"/>
      <c r="CN56" s="249"/>
      <c r="CO56" s="249"/>
      <c r="CP56" s="249"/>
      <c r="CQ56" s="249"/>
      <c r="CR56" s="249"/>
      <c r="CS56" s="249"/>
      <c r="CT56" s="249"/>
      <c r="CU56" s="249"/>
      <c r="CV56" s="249"/>
      <c r="CW56" s="249"/>
      <c r="CX56" s="249"/>
      <c r="CY56" s="249"/>
      <c r="CZ56" s="249"/>
      <c r="DA56" s="249"/>
      <c r="DB56" s="249"/>
      <c r="DC56" s="249"/>
      <c r="DD56" s="249"/>
      <c r="DE56" s="249"/>
      <c r="DF56" s="249"/>
      <c r="DG56" s="249"/>
      <c r="DH56" s="249"/>
      <c r="DI56" s="249"/>
      <c r="DJ56" s="249"/>
      <c r="DK56" s="249"/>
      <c r="DL56" s="249"/>
      <c r="DM56" s="249"/>
      <c r="DN56" s="249"/>
      <c r="DO56" s="249"/>
      <c r="DP56" s="249"/>
      <c r="DQ56" s="249"/>
      <c r="DR56" s="249"/>
      <c r="DS56" s="249"/>
      <c r="DT56" s="249"/>
      <c r="DU56" s="249"/>
      <c r="DV56" s="249"/>
      <c r="DW56" s="249"/>
      <c r="DX56" s="249"/>
      <c r="DY56" s="249"/>
      <c r="DZ56" s="249"/>
      <c r="EA56" s="249"/>
    </row>
    <row r="57" spans="1:131" s="241" customFormat="1" ht="30" hidden="1" customHeight="1">
      <c r="A57" s="251" t="s">
        <v>166</v>
      </c>
      <c r="B57" s="252" t="s">
        <v>263</v>
      </c>
      <c r="C57" s="236"/>
      <c r="D57" s="270"/>
      <c r="E57" s="258"/>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56" t="e">
        <f t="shared" si="71"/>
        <v>#DIV/0!</v>
      </c>
      <c r="AG57" s="218"/>
      <c r="AH57" s="217" t="e">
        <f t="shared" si="72"/>
        <v>#DIV/0!</v>
      </c>
      <c r="AI57" s="239"/>
      <c r="AJ57" s="240"/>
      <c r="AK57" s="344"/>
      <c r="AL57" s="233"/>
      <c r="AM57" s="233"/>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3"/>
      <c r="BR57" s="233"/>
      <c r="BS57" s="233"/>
      <c r="BT57" s="233"/>
      <c r="BU57" s="233"/>
      <c r="BV57" s="233"/>
      <c r="BW57" s="233"/>
      <c r="BX57" s="233"/>
      <c r="BY57" s="233"/>
      <c r="BZ57" s="233"/>
      <c r="CA57" s="233"/>
      <c r="CB57" s="233"/>
      <c r="CC57" s="233"/>
      <c r="CD57" s="233"/>
      <c r="CE57" s="233"/>
      <c r="CF57" s="233"/>
      <c r="CG57" s="233"/>
      <c r="CH57" s="233"/>
      <c r="CI57" s="233"/>
      <c r="CJ57" s="233"/>
      <c r="CK57" s="233"/>
      <c r="CL57" s="233"/>
      <c r="CM57" s="233"/>
      <c r="CN57" s="233"/>
      <c r="CO57" s="233"/>
      <c r="CP57" s="233"/>
      <c r="CQ57" s="233"/>
      <c r="CR57" s="233"/>
      <c r="CS57" s="233"/>
      <c r="CT57" s="233"/>
      <c r="CU57" s="233"/>
      <c r="CV57" s="233"/>
      <c r="CW57" s="233"/>
      <c r="CX57" s="233"/>
      <c r="CY57" s="233"/>
      <c r="CZ57" s="233"/>
      <c r="DA57" s="233"/>
      <c r="DB57" s="233"/>
      <c r="DC57" s="233"/>
      <c r="DD57" s="233"/>
      <c r="DE57" s="233"/>
      <c r="DF57" s="233"/>
      <c r="DG57" s="233"/>
      <c r="DH57" s="233"/>
      <c r="DI57" s="233"/>
      <c r="DJ57" s="233"/>
      <c r="DK57" s="233"/>
      <c r="DL57" s="233"/>
      <c r="DM57" s="233"/>
      <c r="DN57" s="233"/>
      <c r="DO57" s="233"/>
      <c r="DP57" s="233"/>
      <c r="DQ57" s="233"/>
      <c r="DR57" s="233"/>
      <c r="DS57" s="233"/>
      <c r="DT57" s="233"/>
      <c r="DU57" s="233"/>
      <c r="DV57" s="233"/>
      <c r="DW57" s="233"/>
      <c r="DX57" s="233"/>
      <c r="DY57" s="233"/>
      <c r="DZ57" s="233"/>
      <c r="EA57" s="233"/>
    </row>
    <row r="58" spans="1:131" s="241" customFormat="1" ht="46.5" hidden="1" customHeight="1">
      <c r="A58" s="251"/>
      <c r="B58" s="130"/>
      <c r="C58" s="136"/>
      <c r="D58" s="136"/>
      <c r="E58" s="128"/>
      <c r="F58" s="275"/>
      <c r="G58" s="129"/>
      <c r="H58" s="184"/>
      <c r="I58" s="129"/>
      <c r="J58" s="184"/>
      <c r="K58" s="184"/>
      <c r="L58" s="129"/>
      <c r="M58" s="184"/>
      <c r="N58" s="129"/>
      <c r="O58" s="184"/>
      <c r="P58" s="184"/>
      <c r="Q58" s="129"/>
      <c r="R58" s="184"/>
      <c r="S58" s="129"/>
      <c r="T58" s="184"/>
      <c r="U58" s="184"/>
      <c r="V58" s="129"/>
      <c r="W58" s="184"/>
      <c r="X58" s="129"/>
      <c r="Y58" s="184"/>
      <c r="Z58" s="184"/>
      <c r="AA58" s="129"/>
      <c r="AB58" s="184"/>
      <c r="AC58" s="129"/>
      <c r="AD58" s="184"/>
      <c r="AE58" s="184"/>
      <c r="AF58" s="256" t="e">
        <f t="shared" si="71"/>
        <v>#DIV/0!</v>
      </c>
      <c r="AG58" s="218"/>
      <c r="AH58" s="217" t="e">
        <f t="shared" si="72"/>
        <v>#DIV/0!</v>
      </c>
      <c r="AI58" s="239"/>
      <c r="AJ58" s="240"/>
      <c r="AK58" s="344"/>
      <c r="AL58" s="233"/>
      <c r="AM58" s="233"/>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3"/>
      <c r="BR58" s="233"/>
      <c r="BS58" s="233"/>
      <c r="BT58" s="233"/>
      <c r="BU58" s="233"/>
      <c r="BV58" s="233"/>
      <c r="BW58" s="233"/>
      <c r="BX58" s="233"/>
      <c r="BY58" s="233"/>
      <c r="BZ58" s="233"/>
      <c r="CA58" s="233"/>
      <c r="CB58" s="233"/>
      <c r="CC58" s="233"/>
      <c r="CD58" s="233"/>
      <c r="CE58" s="233"/>
      <c r="CF58" s="233"/>
      <c r="CG58" s="233"/>
      <c r="CH58" s="233"/>
      <c r="CI58" s="233"/>
      <c r="CJ58" s="233"/>
      <c r="CK58" s="233"/>
      <c r="CL58" s="233"/>
      <c r="CM58" s="233"/>
      <c r="CN58" s="233"/>
      <c r="CO58" s="233"/>
      <c r="CP58" s="233"/>
      <c r="CQ58" s="233"/>
      <c r="CR58" s="233"/>
      <c r="CS58" s="233"/>
      <c r="CT58" s="233"/>
      <c r="CU58" s="233"/>
      <c r="CV58" s="233"/>
      <c r="CW58" s="233"/>
      <c r="CX58" s="233"/>
      <c r="CY58" s="233"/>
      <c r="CZ58" s="233"/>
      <c r="DA58" s="233"/>
      <c r="DB58" s="233"/>
      <c r="DC58" s="233"/>
      <c r="DD58" s="233"/>
      <c r="DE58" s="233"/>
      <c r="DF58" s="233"/>
      <c r="DG58" s="233"/>
      <c r="DH58" s="233"/>
      <c r="DI58" s="233"/>
      <c r="DJ58" s="233"/>
      <c r="DK58" s="233"/>
      <c r="DL58" s="233"/>
      <c r="DM58" s="233"/>
      <c r="DN58" s="233"/>
      <c r="DO58" s="233"/>
      <c r="DP58" s="233"/>
      <c r="DQ58" s="233"/>
      <c r="DR58" s="233"/>
      <c r="DS58" s="233"/>
      <c r="DT58" s="233"/>
      <c r="DU58" s="233"/>
      <c r="DV58" s="233"/>
      <c r="DW58" s="233"/>
      <c r="DX58" s="233"/>
      <c r="DY58" s="233"/>
      <c r="DZ58" s="233"/>
      <c r="EA58" s="233"/>
    </row>
    <row r="59" spans="1:131" s="241" customFormat="1" ht="46.5" hidden="1" customHeight="1">
      <c r="A59" s="251"/>
      <c r="B59" s="130"/>
      <c r="C59" s="136"/>
      <c r="D59" s="136"/>
      <c r="E59" s="128"/>
      <c r="F59" s="275"/>
      <c r="G59" s="129"/>
      <c r="H59" s="184"/>
      <c r="I59" s="129"/>
      <c r="J59" s="184"/>
      <c r="K59" s="184"/>
      <c r="L59" s="129"/>
      <c r="M59" s="184"/>
      <c r="N59" s="129"/>
      <c r="O59" s="184"/>
      <c r="P59" s="184"/>
      <c r="Q59" s="129"/>
      <c r="R59" s="184"/>
      <c r="S59" s="129"/>
      <c r="T59" s="184"/>
      <c r="U59" s="184"/>
      <c r="V59" s="129"/>
      <c r="W59" s="184"/>
      <c r="X59" s="129"/>
      <c r="Y59" s="184"/>
      <c r="Z59" s="184"/>
      <c r="AA59" s="129"/>
      <c r="AB59" s="184"/>
      <c r="AC59" s="129"/>
      <c r="AD59" s="184"/>
      <c r="AE59" s="184"/>
      <c r="AF59" s="256" t="e">
        <f t="shared" si="71"/>
        <v>#DIV/0!</v>
      </c>
      <c r="AG59" s="218"/>
      <c r="AH59" s="217" t="e">
        <f t="shared" si="72"/>
        <v>#DIV/0!</v>
      </c>
      <c r="AI59" s="239"/>
      <c r="AJ59" s="240"/>
      <c r="AK59" s="344"/>
      <c r="AL59" s="233"/>
      <c r="AM59" s="233"/>
      <c r="AN59" s="233"/>
      <c r="AO59" s="233"/>
      <c r="AP59" s="233"/>
      <c r="AQ59" s="233"/>
      <c r="AR59" s="233"/>
      <c r="AS59" s="233"/>
      <c r="AT59" s="233"/>
      <c r="AU59" s="233"/>
      <c r="AV59" s="233"/>
      <c r="AW59" s="233"/>
      <c r="AX59" s="233"/>
      <c r="AY59" s="233"/>
      <c r="AZ59" s="233"/>
      <c r="BA59" s="233"/>
      <c r="BB59" s="233"/>
      <c r="BC59" s="233"/>
      <c r="BD59" s="233"/>
      <c r="BE59" s="233"/>
      <c r="BF59" s="233"/>
      <c r="BG59" s="233"/>
      <c r="BH59" s="233"/>
      <c r="BI59" s="233"/>
      <c r="BJ59" s="233"/>
      <c r="BK59" s="233"/>
      <c r="BL59" s="233"/>
      <c r="BM59" s="233"/>
      <c r="BN59" s="233"/>
      <c r="BO59" s="233"/>
      <c r="BP59" s="233"/>
      <c r="BQ59" s="233"/>
      <c r="BR59" s="233"/>
      <c r="BS59" s="233"/>
      <c r="BT59" s="233"/>
      <c r="BU59" s="233"/>
      <c r="BV59" s="233"/>
      <c r="BW59" s="233"/>
      <c r="BX59" s="233"/>
      <c r="BY59" s="233"/>
      <c r="BZ59" s="233"/>
      <c r="CA59" s="233"/>
      <c r="CB59" s="233"/>
      <c r="CC59" s="233"/>
      <c r="CD59" s="233"/>
      <c r="CE59" s="233"/>
      <c r="CF59" s="233"/>
      <c r="CG59" s="233"/>
      <c r="CH59" s="233"/>
      <c r="CI59" s="233"/>
      <c r="CJ59" s="233"/>
      <c r="CK59" s="233"/>
      <c r="CL59" s="233"/>
      <c r="CM59" s="233"/>
      <c r="CN59" s="233"/>
      <c r="CO59" s="233"/>
      <c r="CP59" s="233"/>
      <c r="CQ59" s="233"/>
      <c r="CR59" s="233"/>
      <c r="CS59" s="233"/>
      <c r="CT59" s="233"/>
      <c r="CU59" s="233"/>
      <c r="CV59" s="233"/>
      <c r="CW59" s="233"/>
      <c r="CX59" s="233"/>
      <c r="CY59" s="233"/>
      <c r="CZ59" s="233"/>
      <c r="DA59" s="233"/>
      <c r="DB59" s="233"/>
      <c r="DC59" s="233"/>
      <c r="DD59" s="233"/>
      <c r="DE59" s="233"/>
      <c r="DF59" s="233"/>
      <c r="DG59" s="233"/>
      <c r="DH59" s="233"/>
      <c r="DI59" s="233"/>
      <c r="DJ59" s="233"/>
      <c r="DK59" s="233"/>
      <c r="DL59" s="233"/>
      <c r="DM59" s="233"/>
      <c r="DN59" s="233"/>
      <c r="DO59" s="233"/>
      <c r="DP59" s="233"/>
      <c r="DQ59" s="233"/>
      <c r="DR59" s="233"/>
      <c r="DS59" s="233"/>
      <c r="DT59" s="233"/>
      <c r="DU59" s="233"/>
      <c r="DV59" s="233"/>
      <c r="DW59" s="233"/>
      <c r="DX59" s="233"/>
      <c r="DY59" s="233"/>
      <c r="DZ59" s="233"/>
      <c r="EA59" s="233"/>
    </row>
    <row r="60" spans="1:131" s="241" customFormat="1" ht="37.5" hidden="1" customHeight="1">
      <c r="A60" s="251"/>
      <c r="B60" s="130"/>
      <c r="C60" s="275"/>
      <c r="D60" s="275"/>
      <c r="E60" s="275"/>
      <c r="F60" s="275"/>
      <c r="G60" s="129"/>
      <c r="H60" s="184"/>
      <c r="I60" s="129"/>
      <c r="J60" s="184"/>
      <c r="K60" s="184"/>
      <c r="L60" s="129"/>
      <c r="M60" s="184"/>
      <c r="N60" s="129"/>
      <c r="O60" s="184"/>
      <c r="P60" s="184"/>
      <c r="Q60" s="129"/>
      <c r="R60" s="184"/>
      <c r="S60" s="129"/>
      <c r="T60" s="184"/>
      <c r="U60" s="184"/>
      <c r="V60" s="129"/>
      <c r="W60" s="184"/>
      <c r="X60" s="129"/>
      <c r="Y60" s="184"/>
      <c r="Z60" s="184"/>
      <c r="AA60" s="129"/>
      <c r="AB60" s="184"/>
      <c r="AC60" s="129"/>
      <c r="AD60" s="184"/>
      <c r="AE60" s="184"/>
      <c r="AF60" s="256" t="e">
        <f t="shared" si="71"/>
        <v>#DIV/0!</v>
      </c>
      <c r="AG60" s="218"/>
      <c r="AH60" s="217" t="e">
        <f t="shared" si="72"/>
        <v>#DIV/0!</v>
      </c>
      <c r="AI60" s="239"/>
      <c r="AJ60" s="240"/>
      <c r="AK60" s="344"/>
      <c r="AL60" s="233"/>
      <c r="AM60" s="233"/>
      <c r="AN60" s="233"/>
      <c r="AO60" s="233"/>
      <c r="AP60" s="233"/>
      <c r="AQ60" s="233"/>
      <c r="AR60" s="233"/>
      <c r="AS60" s="233"/>
      <c r="AT60" s="233"/>
      <c r="AU60" s="233"/>
      <c r="AV60" s="233"/>
      <c r="AW60" s="233"/>
      <c r="AX60" s="233"/>
      <c r="AY60" s="233"/>
      <c r="AZ60" s="233"/>
      <c r="BA60" s="233"/>
      <c r="BB60" s="233"/>
      <c r="BC60" s="233"/>
      <c r="BD60" s="233"/>
      <c r="BE60" s="233"/>
      <c r="BF60" s="233"/>
      <c r="BG60" s="233"/>
      <c r="BH60" s="233"/>
      <c r="BI60" s="233"/>
      <c r="BJ60" s="233"/>
      <c r="BK60" s="233"/>
      <c r="BL60" s="233"/>
      <c r="BM60" s="233"/>
      <c r="BN60" s="233"/>
      <c r="BO60" s="233"/>
      <c r="BP60" s="233"/>
      <c r="BQ60" s="233"/>
      <c r="BR60" s="233"/>
      <c r="BS60" s="233"/>
      <c r="BT60" s="233"/>
      <c r="BU60" s="233"/>
      <c r="BV60" s="233"/>
      <c r="BW60" s="233"/>
      <c r="BX60" s="233"/>
      <c r="BY60" s="233"/>
      <c r="BZ60" s="233"/>
      <c r="CA60" s="233"/>
      <c r="CB60" s="233"/>
      <c r="CC60" s="233"/>
      <c r="CD60" s="233"/>
      <c r="CE60" s="233"/>
      <c r="CF60" s="233"/>
      <c r="CG60" s="233"/>
      <c r="CH60" s="233"/>
      <c r="CI60" s="233"/>
      <c r="CJ60" s="233"/>
      <c r="CK60" s="233"/>
      <c r="CL60" s="233"/>
      <c r="CM60" s="233"/>
      <c r="CN60" s="233"/>
      <c r="CO60" s="233"/>
      <c r="CP60" s="233"/>
      <c r="CQ60" s="233"/>
      <c r="CR60" s="233"/>
      <c r="CS60" s="233"/>
      <c r="CT60" s="233"/>
      <c r="CU60" s="233"/>
      <c r="CV60" s="233"/>
      <c r="CW60" s="233"/>
      <c r="CX60" s="233"/>
      <c r="CY60" s="233"/>
      <c r="CZ60" s="233"/>
      <c r="DA60" s="233"/>
      <c r="DB60" s="233"/>
      <c r="DC60" s="233"/>
      <c r="DD60" s="233"/>
      <c r="DE60" s="233"/>
      <c r="DF60" s="233"/>
      <c r="DG60" s="233"/>
      <c r="DH60" s="233"/>
      <c r="DI60" s="233"/>
      <c r="DJ60" s="233"/>
      <c r="DK60" s="233"/>
      <c r="DL60" s="233"/>
      <c r="DM60" s="233"/>
      <c r="DN60" s="233"/>
      <c r="DO60" s="233"/>
      <c r="DP60" s="233"/>
      <c r="DQ60" s="233"/>
      <c r="DR60" s="233"/>
      <c r="DS60" s="233"/>
      <c r="DT60" s="233"/>
      <c r="DU60" s="233"/>
      <c r="DV60" s="233"/>
      <c r="DW60" s="233"/>
      <c r="DX60" s="233"/>
      <c r="DY60" s="233"/>
      <c r="DZ60" s="233"/>
      <c r="EA60" s="233"/>
    </row>
    <row r="61" spans="1:131" s="134" customFormat="1" ht="28.5" hidden="1" customHeight="1">
      <c r="A61" s="251" t="s">
        <v>229</v>
      </c>
      <c r="B61" s="268" t="s">
        <v>185</v>
      </c>
      <c r="C61" s="127"/>
      <c r="D61" s="136"/>
      <c r="E61" s="128"/>
      <c r="F61" s="127"/>
      <c r="G61" s="129"/>
      <c r="H61" s="129"/>
      <c r="I61" s="129"/>
      <c r="J61" s="132"/>
      <c r="K61" s="129"/>
      <c r="L61" s="129"/>
      <c r="M61" s="129"/>
      <c r="N61" s="129"/>
      <c r="O61" s="129"/>
      <c r="P61" s="129"/>
      <c r="Q61" s="129"/>
      <c r="R61" s="129"/>
      <c r="S61" s="129"/>
      <c r="T61" s="129"/>
      <c r="U61" s="129"/>
      <c r="V61" s="129"/>
      <c r="W61" s="129"/>
      <c r="X61" s="135"/>
      <c r="Y61" s="129"/>
      <c r="Z61" s="129"/>
      <c r="AA61" s="129"/>
      <c r="AB61" s="129"/>
      <c r="AC61" s="129"/>
      <c r="AD61" s="129"/>
      <c r="AE61" s="133"/>
      <c r="AF61" s="256" t="e">
        <f t="shared" si="71"/>
        <v>#DIV/0!</v>
      </c>
      <c r="AG61" s="218"/>
      <c r="AH61" s="217" t="e">
        <f t="shared" si="72"/>
        <v>#DIV/0!</v>
      </c>
      <c r="AI61" s="217"/>
      <c r="AJ61" s="218"/>
      <c r="AK61" s="346"/>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row>
    <row r="62" spans="1:131" s="241" customFormat="1" ht="36.75" hidden="1" customHeight="1">
      <c r="A62" s="251" t="s">
        <v>204</v>
      </c>
      <c r="B62" s="267" t="s">
        <v>207</v>
      </c>
      <c r="C62" s="236"/>
      <c r="D62" s="270"/>
      <c r="E62" s="259"/>
      <c r="F62" s="236"/>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256" t="e">
        <f t="shared" si="71"/>
        <v>#DIV/0!</v>
      </c>
      <c r="AG62" s="218"/>
      <c r="AH62" s="217" t="e">
        <f t="shared" si="72"/>
        <v>#DIV/0!</v>
      </c>
      <c r="AI62" s="276"/>
      <c r="AJ62" s="240"/>
      <c r="AK62" s="344"/>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row>
  </sheetData>
  <mergeCells count="28">
    <mergeCell ref="AG4:AJ4"/>
    <mergeCell ref="AF7:AF8"/>
    <mergeCell ref="AG7:AJ7"/>
    <mergeCell ref="A2:AJ2"/>
    <mergeCell ref="A3:AJ3"/>
    <mergeCell ref="Q7:Q8"/>
    <mergeCell ref="R7:U7"/>
    <mergeCell ref="V7:V8"/>
    <mergeCell ref="W7:Z7"/>
    <mergeCell ref="V5:Z6"/>
    <mergeCell ref="AA5:AE6"/>
    <mergeCell ref="AF5:AJ6"/>
    <mergeCell ref="F6:F8"/>
    <mergeCell ref="G6:K6"/>
    <mergeCell ref="G7:G8"/>
    <mergeCell ref="H7:K7"/>
    <mergeCell ref="L7:L8"/>
    <mergeCell ref="AB7:AE7"/>
    <mergeCell ref="AA7:AA8"/>
    <mergeCell ref="Q5:U6"/>
    <mergeCell ref="M7:P7"/>
    <mergeCell ref="L5:P6"/>
    <mergeCell ref="F5:K5"/>
    <mergeCell ref="A5:A8"/>
    <mergeCell ref="B5:B8"/>
    <mergeCell ref="C5:C8"/>
    <mergeCell ref="D5:D8"/>
    <mergeCell ref="E5:E8"/>
  </mergeCells>
  <pageMargins left="0.19685039370078741" right="0.19685039370078741" top="0.62992125984251968" bottom="0.39370078740157483" header="0.19685039370078741" footer="0.31496062992125984"/>
  <pageSetup paperSize="9" scale="3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Line="0" autoPict="0" macro="[2]!Dutoan2001">
                <anchor moveWithCells="1" sizeWithCells="1">
                  <from>
                    <xdr:col>0</xdr:col>
                    <xdr:colOff>19050</xdr:colOff>
                    <xdr:row>0</xdr:row>
                    <xdr:rowOff>0</xdr:rowOff>
                  </from>
                  <to>
                    <xdr:col>5</xdr:col>
                    <xdr:colOff>361950</xdr:colOff>
                    <xdr:row>0</xdr:row>
                    <xdr:rowOff>0</xdr:rowOff>
                  </to>
                </anchor>
              </controlPr>
            </control>
          </mc:Choice>
        </mc:AlternateContent>
        <mc:AlternateContent xmlns:mc="http://schemas.openxmlformats.org/markup-compatibility/2006">
          <mc:Choice Requires="x14">
            <control shapeId="37360" r:id="rId5" name="Button 16880">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68" r:id="rId6" name="Button 16888">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69" r:id="rId7" name="Button 16889">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0" r:id="rId8" name="Button 16890">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71" r:id="rId9" name="Button 16891">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2" r:id="rId10" name="Button 16892">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73" r:id="rId11" name="Button 16893">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4" r:id="rId12" name="Button 16894">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75" r:id="rId13" name="Button 16895">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6" r:id="rId14" name="Button 16896">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77" r:id="rId15" name="Button 16897">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8" r:id="rId16" name="Button 16898">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AB19"/>
  <sheetViews>
    <sheetView view="pageBreakPreview" zoomScale="60" zoomScaleNormal="100" workbookViewId="0">
      <selection activeCell="J20" sqref="J20"/>
    </sheetView>
  </sheetViews>
  <sheetFormatPr defaultColWidth="7" defaultRowHeight="18"/>
  <cols>
    <col min="1" max="1" width="3.69140625" style="148" customWidth="1"/>
    <col min="2" max="2" width="20.23046875" style="148" customWidth="1"/>
    <col min="3" max="3" width="11" style="148" customWidth="1"/>
    <col min="4" max="4" width="11.4609375" style="148" customWidth="1"/>
    <col min="5" max="5" width="9.53515625" style="148" customWidth="1"/>
    <col min="6" max="6" width="10.69140625" style="148" customWidth="1"/>
    <col min="7" max="7" width="5.69140625" style="148" hidden="1" customWidth="1"/>
    <col min="8" max="8" width="11.07421875" style="148" customWidth="1"/>
    <col min="9" max="9" width="12" style="148" customWidth="1"/>
    <col min="10" max="10" width="10.07421875" style="148" customWidth="1"/>
    <col min="11" max="11" width="12" style="148" customWidth="1"/>
    <col min="12" max="12" width="12" style="148" hidden="1" customWidth="1"/>
    <col min="13" max="13" width="10.23046875" style="148" customWidth="1"/>
    <col min="14" max="14" width="11.4609375" style="148" customWidth="1"/>
    <col min="15" max="15" width="0.23046875" style="148" customWidth="1"/>
    <col min="16" max="16" width="12.4609375" style="148" hidden="1" customWidth="1"/>
    <col min="17" max="17" width="9.84375" style="150" customWidth="1"/>
    <col min="18" max="18" width="10.23046875" style="148" customWidth="1"/>
    <col min="19" max="16384" width="7" style="148"/>
  </cols>
  <sheetData>
    <row r="1" spans="1:28" ht="24" customHeight="1">
      <c r="N1" s="149" t="s">
        <v>101</v>
      </c>
      <c r="O1" s="357"/>
    </row>
    <row r="2" spans="1:28" s="151" customFormat="1" ht="21" customHeight="1">
      <c r="A2" s="496" t="s">
        <v>253</v>
      </c>
      <c r="B2" s="496"/>
      <c r="C2" s="496"/>
      <c r="D2" s="496"/>
      <c r="E2" s="496"/>
      <c r="F2" s="496"/>
      <c r="G2" s="496"/>
      <c r="H2" s="496"/>
      <c r="I2" s="496"/>
      <c r="J2" s="496"/>
      <c r="K2" s="496"/>
      <c r="L2" s="496"/>
      <c r="M2" s="496"/>
      <c r="N2" s="496"/>
      <c r="O2" s="358"/>
      <c r="Q2" s="152"/>
    </row>
    <row r="3" spans="1:28" s="153" customFormat="1" ht="18" customHeight="1">
      <c r="A3" s="443" t="str">
        <f>'B48'!A3</f>
        <v>(Kèm theo Báo cáo số:          /BC-UBND ngày       /3/2026 của UBND xã Tuần Giáo)</v>
      </c>
      <c r="B3" s="443"/>
      <c r="C3" s="443"/>
      <c r="D3" s="443"/>
      <c r="E3" s="443"/>
      <c r="F3" s="443"/>
      <c r="G3" s="443"/>
      <c r="H3" s="443"/>
      <c r="I3" s="443"/>
      <c r="J3" s="443"/>
      <c r="K3" s="443"/>
      <c r="L3" s="443"/>
      <c r="M3" s="443"/>
      <c r="N3" s="443"/>
      <c r="O3" s="359"/>
      <c r="Q3" s="154"/>
    </row>
    <row r="4" spans="1:28" ht="19.5" customHeight="1">
      <c r="C4" s="155"/>
      <c r="M4" s="501" t="s">
        <v>90</v>
      </c>
      <c r="N4" s="501"/>
      <c r="O4" s="2"/>
      <c r="P4" s="2"/>
    </row>
    <row r="5" spans="1:28" s="156" customFormat="1" ht="18.75" customHeight="1">
      <c r="A5" s="497" t="s">
        <v>34</v>
      </c>
      <c r="B5" s="499" t="s">
        <v>102</v>
      </c>
      <c r="C5" s="500" t="s">
        <v>260</v>
      </c>
      <c r="D5" s="500" t="s">
        <v>258</v>
      </c>
      <c r="E5" s="500"/>
      <c r="F5" s="500"/>
      <c r="G5" s="500"/>
      <c r="H5" s="500"/>
      <c r="I5" s="500" t="s">
        <v>259</v>
      </c>
      <c r="J5" s="500"/>
      <c r="K5" s="500"/>
      <c r="L5" s="500"/>
      <c r="M5" s="500"/>
      <c r="N5" s="500" t="s">
        <v>261</v>
      </c>
      <c r="O5" s="360"/>
      <c r="Q5" s="157"/>
    </row>
    <row r="6" spans="1:28" s="156" customFormat="1" ht="32.25" customHeight="1">
      <c r="A6" s="498"/>
      <c r="B6" s="499"/>
      <c r="C6" s="500"/>
      <c r="D6" s="500" t="s">
        <v>103</v>
      </c>
      <c r="E6" s="500"/>
      <c r="F6" s="500" t="s">
        <v>104</v>
      </c>
      <c r="G6" s="365"/>
      <c r="H6" s="500" t="s">
        <v>105</v>
      </c>
      <c r="I6" s="500" t="s">
        <v>103</v>
      </c>
      <c r="J6" s="500"/>
      <c r="K6" s="500" t="s">
        <v>104</v>
      </c>
      <c r="L6" s="365"/>
      <c r="M6" s="500" t="s">
        <v>105</v>
      </c>
      <c r="N6" s="500"/>
      <c r="O6" s="360"/>
      <c r="Q6" s="157"/>
    </row>
    <row r="7" spans="1:28" s="156" customFormat="1" ht="43.5" customHeight="1">
      <c r="A7" s="498"/>
      <c r="B7" s="499"/>
      <c r="C7" s="500"/>
      <c r="D7" s="168" t="s">
        <v>44</v>
      </c>
      <c r="E7" s="168" t="s">
        <v>150</v>
      </c>
      <c r="F7" s="500"/>
      <c r="G7" s="365"/>
      <c r="H7" s="500"/>
      <c r="I7" s="168" t="s">
        <v>44</v>
      </c>
      <c r="J7" s="168" t="s">
        <v>150</v>
      </c>
      <c r="K7" s="500"/>
      <c r="L7" s="365"/>
      <c r="M7" s="500"/>
      <c r="N7" s="500"/>
      <c r="O7" s="360"/>
      <c r="Q7" s="158"/>
    </row>
    <row r="8" spans="1:28" s="161" customFormat="1" ht="15.75" customHeight="1">
      <c r="A8" s="159" t="s">
        <v>2</v>
      </c>
      <c r="B8" s="159" t="s">
        <v>3</v>
      </c>
      <c r="C8" s="159">
        <v>1</v>
      </c>
      <c r="D8" s="159">
        <f>C8+1</f>
        <v>2</v>
      </c>
      <c r="E8" s="159">
        <f>D8+1</f>
        <v>3</v>
      </c>
      <c r="F8" s="159">
        <f>E8+1</f>
        <v>4</v>
      </c>
      <c r="G8" s="159"/>
      <c r="H8" s="159" t="s">
        <v>106</v>
      </c>
      <c r="I8" s="159">
        <v>6</v>
      </c>
      <c r="J8" s="159">
        <f>I8+1</f>
        <v>7</v>
      </c>
      <c r="K8" s="159">
        <f>J8+1</f>
        <v>8</v>
      </c>
      <c r="L8" s="159"/>
      <c r="M8" s="159" t="s">
        <v>107</v>
      </c>
      <c r="N8" s="159" t="s">
        <v>108</v>
      </c>
      <c r="O8" s="158"/>
      <c r="P8" s="156"/>
      <c r="Q8" s="157"/>
      <c r="R8" s="156"/>
      <c r="S8" s="160"/>
    </row>
    <row r="9" spans="1:28" s="156" customFormat="1" ht="23.25" customHeight="1">
      <c r="A9" s="365"/>
      <c r="B9" s="366" t="s">
        <v>44</v>
      </c>
      <c r="C9" s="367">
        <f>SUM(C10:C17)</f>
        <v>24155000</v>
      </c>
      <c r="D9" s="367">
        <f t="shared" ref="D9:N9" si="0">SUM(D10:D17)</f>
        <v>634099234</v>
      </c>
      <c r="E9" s="367">
        <f t="shared" si="0"/>
        <v>0</v>
      </c>
      <c r="F9" s="367">
        <f t="shared" si="0"/>
        <v>40000000</v>
      </c>
      <c r="G9" s="367">
        <f t="shared" si="0"/>
        <v>0</v>
      </c>
      <c r="H9" s="367">
        <f t="shared" si="0"/>
        <v>594099234</v>
      </c>
      <c r="I9" s="367">
        <f t="shared" si="0"/>
        <v>358171081</v>
      </c>
      <c r="J9" s="367">
        <f t="shared" si="0"/>
        <v>0</v>
      </c>
      <c r="K9" s="367">
        <f t="shared" si="0"/>
        <v>72668066</v>
      </c>
      <c r="L9" s="367">
        <f t="shared" si="0"/>
        <v>0</v>
      </c>
      <c r="M9" s="367">
        <f t="shared" si="0"/>
        <v>285503015</v>
      </c>
      <c r="N9" s="367">
        <f t="shared" si="0"/>
        <v>309658015</v>
      </c>
      <c r="O9" s="361"/>
      <c r="Q9" s="157"/>
    </row>
    <row r="10" spans="1:28" customFormat="1" ht="23.25" customHeight="1">
      <c r="A10" s="368">
        <v>1</v>
      </c>
      <c r="B10" s="369" t="s">
        <v>142</v>
      </c>
      <c r="C10" s="370"/>
      <c r="D10" s="370">
        <v>321309234</v>
      </c>
      <c r="E10" s="370"/>
      <c r="F10" s="370"/>
      <c r="G10" s="370"/>
      <c r="H10" s="370">
        <f t="shared" ref="H10:H17" si="1">D10-F10</f>
        <v>321309234</v>
      </c>
      <c r="I10" s="370">
        <v>34268066</v>
      </c>
      <c r="J10" s="370"/>
      <c r="K10" s="370">
        <v>32068066</v>
      </c>
      <c r="L10" s="370"/>
      <c r="M10" s="370">
        <f>I10-K10</f>
        <v>2200000</v>
      </c>
      <c r="N10" s="370">
        <f t="shared" ref="N10:N17" si="2">C10+I10-K10</f>
        <v>2200000</v>
      </c>
      <c r="O10" s="362" t="s">
        <v>323</v>
      </c>
      <c r="P10" s="363">
        <v>536616232</v>
      </c>
      <c r="Q10" s="354"/>
      <c r="R10" s="354"/>
      <c r="S10" s="355"/>
      <c r="T10" s="356"/>
      <c r="U10" s="356"/>
      <c r="V10" s="356"/>
      <c r="W10" s="356"/>
      <c r="X10" s="356"/>
      <c r="Y10" s="356"/>
      <c r="Z10" s="356"/>
      <c r="AA10" s="356"/>
      <c r="AB10" s="356"/>
    </row>
    <row r="11" spans="1:28" customFormat="1" ht="23.25" hidden="1" customHeight="1">
      <c r="A11" s="368"/>
      <c r="B11" s="369" t="s">
        <v>209</v>
      </c>
      <c r="C11" s="370"/>
      <c r="D11" s="370"/>
      <c r="E11" s="370"/>
      <c r="F11" s="370"/>
      <c r="G11" s="370"/>
      <c r="H11" s="370">
        <f t="shared" si="1"/>
        <v>0</v>
      </c>
      <c r="I11" s="370"/>
      <c r="J11" s="370"/>
      <c r="K11" s="370"/>
      <c r="L11" s="370"/>
      <c r="M11" s="370"/>
      <c r="N11" s="370">
        <f t="shared" si="2"/>
        <v>0</v>
      </c>
      <c r="O11" s="362" t="s">
        <v>324</v>
      </c>
      <c r="P11" s="353" t="s">
        <v>329</v>
      </c>
      <c r="Q11" s="354"/>
      <c r="R11" s="354"/>
      <c r="S11" s="355"/>
      <c r="T11" s="356"/>
      <c r="U11" s="356"/>
      <c r="V11" s="356"/>
      <c r="W11" s="356"/>
      <c r="X11" s="356"/>
      <c r="Y11" s="356"/>
      <c r="Z11" s="356"/>
      <c r="AA11" s="356"/>
      <c r="AB11" s="356"/>
    </row>
    <row r="12" spans="1:28" customFormat="1" ht="23.25" customHeight="1">
      <c r="A12" s="368">
        <v>2</v>
      </c>
      <c r="B12" s="369" t="s">
        <v>148</v>
      </c>
      <c r="C12" s="370">
        <v>24155000</v>
      </c>
      <c r="D12" s="370">
        <v>82790000</v>
      </c>
      <c r="E12" s="370"/>
      <c r="F12" s="370"/>
      <c r="G12" s="370"/>
      <c r="H12" s="370">
        <f t="shared" si="1"/>
        <v>82790000</v>
      </c>
      <c r="I12" s="370">
        <v>106954000</v>
      </c>
      <c r="J12" s="370"/>
      <c r="K12" s="370">
        <v>27000000</v>
      </c>
      <c r="L12" s="370"/>
      <c r="M12" s="370">
        <f>I12-K12</f>
        <v>79954000</v>
      </c>
      <c r="N12" s="370">
        <f t="shared" si="2"/>
        <v>104109000</v>
      </c>
      <c r="O12" s="362" t="s">
        <v>324</v>
      </c>
      <c r="P12" s="355"/>
      <c r="Q12" s="354"/>
      <c r="R12" s="354"/>
      <c r="S12" s="355"/>
      <c r="T12" s="356"/>
      <c r="U12" s="356"/>
      <c r="V12" s="356"/>
      <c r="W12" s="356"/>
      <c r="X12" s="356"/>
      <c r="Y12" s="356"/>
      <c r="Z12" s="356"/>
      <c r="AA12" s="356"/>
      <c r="AB12" s="356"/>
    </row>
    <row r="13" spans="1:28" customFormat="1" ht="23.25" hidden="1" customHeight="1">
      <c r="A13" s="368"/>
      <c r="B13" s="369" t="s">
        <v>208</v>
      </c>
      <c r="C13" s="370"/>
      <c r="D13" s="370"/>
      <c r="E13" s="370"/>
      <c r="F13" s="370"/>
      <c r="G13" s="370"/>
      <c r="H13" s="370">
        <f t="shared" si="1"/>
        <v>0</v>
      </c>
      <c r="I13" s="370"/>
      <c r="J13" s="370"/>
      <c r="K13" s="370"/>
      <c r="L13" s="370"/>
      <c r="M13" s="370"/>
      <c r="N13" s="370">
        <f t="shared" si="2"/>
        <v>0</v>
      </c>
      <c r="O13" s="362" t="s">
        <v>324</v>
      </c>
      <c r="P13" s="353" t="s">
        <v>330</v>
      </c>
      <c r="Q13" s="354"/>
      <c r="R13" s="354"/>
      <c r="S13" s="355"/>
      <c r="T13" s="356"/>
      <c r="U13" s="356"/>
      <c r="V13" s="356"/>
      <c r="W13" s="356"/>
      <c r="X13" s="356"/>
      <c r="Y13" s="356"/>
      <c r="Z13" s="356"/>
      <c r="AA13" s="356"/>
      <c r="AB13" s="356"/>
    </row>
    <row r="14" spans="1:28" customFormat="1" ht="23.25" hidden="1" customHeight="1">
      <c r="A14" s="368"/>
      <c r="B14" s="369" t="s">
        <v>149</v>
      </c>
      <c r="C14" s="370"/>
      <c r="D14" s="370"/>
      <c r="E14" s="370"/>
      <c r="F14" s="370"/>
      <c r="G14" s="370"/>
      <c r="H14" s="370">
        <f t="shared" si="1"/>
        <v>0</v>
      </c>
      <c r="I14" s="370"/>
      <c r="J14" s="370"/>
      <c r="K14" s="370"/>
      <c r="L14" s="370"/>
      <c r="M14" s="370"/>
      <c r="N14" s="370">
        <f t="shared" si="2"/>
        <v>0</v>
      </c>
      <c r="O14" s="362" t="s">
        <v>324</v>
      </c>
      <c r="P14" s="353" t="s">
        <v>328</v>
      </c>
      <c r="Q14" s="354"/>
      <c r="R14" s="354"/>
      <c r="S14" s="355"/>
      <c r="T14" s="356"/>
      <c r="U14" s="356"/>
      <c r="V14" s="356"/>
      <c r="W14" s="356"/>
      <c r="X14" s="356"/>
      <c r="Y14" s="356"/>
      <c r="Z14" s="356"/>
      <c r="AA14" s="356"/>
      <c r="AB14" s="356"/>
    </row>
    <row r="15" spans="1:28" customFormat="1" ht="23.25" hidden="1" customHeight="1">
      <c r="A15" s="368"/>
      <c r="B15" s="369" t="s">
        <v>141</v>
      </c>
      <c r="C15" s="370"/>
      <c r="D15" s="370"/>
      <c r="E15" s="370"/>
      <c r="F15" s="370"/>
      <c r="G15" s="370"/>
      <c r="H15" s="370">
        <f t="shared" si="1"/>
        <v>0</v>
      </c>
      <c r="I15" s="370"/>
      <c r="J15" s="370"/>
      <c r="K15" s="370"/>
      <c r="L15" s="370"/>
      <c r="M15" s="370"/>
      <c r="N15" s="370">
        <f t="shared" si="2"/>
        <v>0</v>
      </c>
      <c r="O15" s="362" t="s">
        <v>325</v>
      </c>
      <c r="P15" s="353" t="s">
        <v>329</v>
      </c>
      <c r="Q15" s="354"/>
      <c r="R15" s="354"/>
      <c r="S15" s="355"/>
      <c r="T15" s="356"/>
      <c r="U15" s="356"/>
      <c r="V15" s="356"/>
      <c r="W15" s="356"/>
      <c r="X15" s="356"/>
      <c r="Y15" s="356"/>
      <c r="Z15" s="356"/>
      <c r="AA15" s="356"/>
      <c r="AB15" s="356"/>
    </row>
    <row r="16" spans="1:28" customFormat="1" ht="23.25" customHeight="1">
      <c r="A16" s="368">
        <v>3</v>
      </c>
      <c r="B16" s="369" t="s">
        <v>140</v>
      </c>
      <c r="C16" s="370"/>
      <c r="D16" s="370">
        <v>120000000</v>
      </c>
      <c r="E16" s="370"/>
      <c r="F16" s="370">
        <v>20000000</v>
      </c>
      <c r="G16" s="370"/>
      <c r="H16" s="370">
        <f t="shared" si="1"/>
        <v>100000000</v>
      </c>
      <c r="I16" s="370">
        <v>112886000</v>
      </c>
      <c r="J16" s="370"/>
      <c r="K16" s="370">
        <v>12600000</v>
      </c>
      <c r="L16" s="370"/>
      <c r="M16" s="370">
        <f>I16-K16</f>
        <v>100286000</v>
      </c>
      <c r="N16" s="370">
        <f t="shared" si="2"/>
        <v>100286000</v>
      </c>
      <c r="O16" s="362" t="s">
        <v>325</v>
      </c>
      <c r="P16" s="353"/>
      <c r="Q16" s="354"/>
      <c r="R16" s="354"/>
      <c r="S16" s="355"/>
      <c r="T16" s="356"/>
      <c r="U16" s="356"/>
      <c r="V16" s="356"/>
      <c r="W16" s="356"/>
      <c r="X16" s="356"/>
      <c r="Y16" s="356"/>
      <c r="Z16" s="356"/>
      <c r="AA16" s="356"/>
      <c r="AB16" s="356"/>
    </row>
    <row r="17" spans="1:28" customFormat="1" ht="23.25" customHeight="1">
      <c r="A17" s="368">
        <v>4</v>
      </c>
      <c r="B17" s="369" t="s">
        <v>139</v>
      </c>
      <c r="C17" s="370"/>
      <c r="D17" s="370">
        <v>110000000</v>
      </c>
      <c r="E17" s="370"/>
      <c r="F17" s="370">
        <v>20000000</v>
      </c>
      <c r="G17" s="370"/>
      <c r="H17" s="370">
        <f t="shared" si="1"/>
        <v>90000000</v>
      </c>
      <c r="I17" s="370">
        <v>104063015</v>
      </c>
      <c r="J17" s="370"/>
      <c r="K17" s="370">
        <v>1000000</v>
      </c>
      <c r="L17" s="370"/>
      <c r="M17" s="370">
        <f>I17-K17</f>
        <v>103063015</v>
      </c>
      <c r="N17" s="370">
        <f t="shared" si="2"/>
        <v>103063015</v>
      </c>
      <c r="O17" s="362" t="s">
        <v>325</v>
      </c>
      <c r="P17" s="353"/>
      <c r="Q17" s="354"/>
      <c r="R17" s="354"/>
      <c r="S17" s="355"/>
      <c r="T17" s="356"/>
      <c r="U17" s="356"/>
      <c r="V17" s="356"/>
      <c r="W17" s="356"/>
      <c r="X17" s="356"/>
      <c r="Y17" s="356"/>
      <c r="Z17" s="356"/>
      <c r="AA17" s="356"/>
      <c r="AB17" s="356"/>
    </row>
    <row r="19" spans="1:28">
      <c r="I19" s="412"/>
    </row>
  </sheetData>
  <mergeCells count="15">
    <mergeCell ref="A2:N2"/>
    <mergeCell ref="A3:N3"/>
    <mergeCell ref="A5:A7"/>
    <mergeCell ref="B5:B7"/>
    <mergeCell ref="C5:C7"/>
    <mergeCell ref="D5:H5"/>
    <mergeCell ref="I5:M5"/>
    <mergeCell ref="N5:N7"/>
    <mergeCell ref="K6:K7"/>
    <mergeCell ref="M6:M7"/>
    <mergeCell ref="D6:E6"/>
    <mergeCell ref="F6:F7"/>
    <mergeCell ref="H6:H7"/>
    <mergeCell ref="I6:J6"/>
    <mergeCell ref="M4:N4"/>
  </mergeCells>
  <phoneticPr fontId="15" type="noConversion"/>
  <pageMargins left="0.24" right="0.2" top="0.48" bottom="1" header="0.32" footer="0.5"/>
  <pageSetup paperSize="9" scale="90" fitToHeight="0"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00"/>
  </sheetPr>
  <dimension ref="A1:I66"/>
  <sheetViews>
    <sheetView topLeftCell="A4" workbookViewId="0">
      <selection activeCell="G11" sqref="G11"/>
    </sheetView>
  </sheetViews>
  <sheetFormatPr defaultColWidth="9" defaultRowHeight="15.5"/>
  <cols>
    <col min="1" max="1" width="6.69140625" style="7" customWidth="1"/>
    <col min="2" max="2" width="31.4609375" style="7" customWidth="1"/>
    <col min="3" max="5" width="15" style="7" customWidth="1"/>
    <col min="6" max="6" width="11" style="139" customWidth="1"/>
    <col min="7" max="16384" width="9" style="7"/>
  </cols>
  <sheetData>
    <row r="1" spans="1:9" s="5" customFormat="1" ht="27.75" customHeight="1">
      <c r="A1" s="3"/>
      <c r="B1" s="4"/>
      <c r="D1" s="141"/>
      <c r="E1" s="71" t="s">
        <v>109</v>
      </c>
      <c r="F1" s="138"/>
    </row>
    <row r="2" spans="1:9" ht="24" customHeight="1">
      <c r="A2" s="505" t="s">
        <v>252</v>
      </c>
      <c r="B2" s="505"/>
      <c r="C2" s="505"/>
      <c r="D2" s="505"/>
      <c r="E2" s="505"/>
    </row>
    <row r="3" spans="1:9" ht="24" customHeight="1">
      <c r="A3" s="505" t="s">
        <v>110</v>
      </c>
      <c r="B3" s="505"/>
      <c r="C3" s="505"/>
      <c r="D3" s="505"/>
      <c r="E3" s="505"/>
    </row>
    <row r="4" spans="1:9" ht="22.5" customHeight="1">
      <c r="A4" s="443" t="str">
        <f>'B48'!A3</f>
        <v>(Kèm theo Báo cáo số:          /BC-UBND ngày       /3/2026 của UBND xã Tuần Giáo)</v>
      </c>
      <c r="B4" s="443"/>
      <c r="C4" s="443"/>
      <c r="D4" s="443"/>
      <c r="E4" s="443"/>
    </row>
    <row r="5" spans="1:9" ht="25.5" customHeight="1">
      <c r="D5" s="506" t="s">
        <v>90</v>
      </c>
      <c r="E5" s="506"/>
    </row>
    <row r="6" spans="1:9" s="174" customFormat="1" ht="50.25" customHeight="1">
      <c r="A6" s="169" t="s">
        <v>34</v>
      </c>
      <c r="B6" s="169" t="s">
        <v>0</v>
      </c>
      <c r="C6" s="170" t="s">
        <v>258</v>
      </c>
      <c r="D6" s="171" t="s">
        <v>259</v>
      </c>
      <c r="E6" s="172" t="s">
        <v>50</v>
      </c>
      <c r="F6" s="173"/>
    </row>
    <row r="7" spans="1:9" s="178" customFormat="1" ht="17.25" customHeight="1">
      <c r="A7" s="175" t="s">
        <v>2</v>
      </c>
      <c r="B7" s="175" t="s">
        <v>3</v>
      </c>
      <c r="C7" s="175">
        <v>1</v>
      </c>
      <c r="D7" s="175">
        <v>2</v>
      </c>
      <c r="E7" s="175" t="s">
        <v>29</v>
      </c>
      <c r="F7" s="176"/>
      <c r="G7" s="177"/>
      <c r="H7" s="177"/>
      <c r="I7" s="177"/>
    </row>
    <row r="8" spans="1:9" s="5" customFormat="1" ht="24.75" customHeight="1">
      <c r="A8" s="413"/>
      <c r="B8" s="414" t="s">
        <v>19</v>
      </c>
      <c r="C8" s="415">
        <f>+C9+C13+C11</f>
        <v>0</v>
      </c>
      <c r="D8" s="415">
        <f>+D9+D13+D11</f>
        <v>0</v>
      </c>
      <c r="E8" s="416">
        <f>IFERROR(D8/C8,0)</f>
        <v>0</v>
      </c>
      <c r="F8" s="139"/>
      <c r="G8" s="7"/>
      <c r="H8" s="7"/>
      <c r="I8" s="7"/>
    </row>
    <row r="9" spans="1:9" ht="24.75" customHeight="1">
      <c r="A9" s="417">
        <v>1</v>
      </c>
      <c r="B9" s="418" t="s">
        <v>157</v>
      </c>
      <c r="C9" s="419">
        <f>C10</f>
        <v>0</v>
      </c>
      <c r="D9" s="419">
        <f>D10</f>
        <v>0</v>
      </c>
      <c r="E9" s="416">
        <f>IFERROR(D9/C9,0)</f>
        <v>0</v>
      </c>
    </row>
    <row r="10" spans="1:9" ht="24.75" customHeight="1">
      <c r="A10" s="417"/>
      <c r="B10" s="418" t="s">
        <v>262</v>
      </c>
      <c r="C10" s="420"/>
      <c r="D10" s="421"/>
      <c r="E10" s="416">
        <f t="shared" ref="E10:E14" si="0">IFERROR(D10/C10,0)</f>
        <v>0</v>
      </c>
      <c r="F10" s="139" t="s">
        <v>326</v>
      </c>
      <c r="G10" s="139"/>
    </row>
    <row r="11" spans="1:9" ht="24.75" customHeight="1">
      <c r="A11" s="417">
        <v>2</v>
      </c>
      <c r="B11" s="418" t="s">
        <v>158</v>
      </c>
      <c r="C11" s="419">
        <f>C12</f>
        <v>0</v>
      </c>
      <c r="D11" s="419">
        <f>D12</f>
        <v>0</v>
      </c>
      <c r="E11" s="416">
        <f t="shared" ref="E11:E12" si="1">IFERROR(D11/C11,0)</f>
        <v>0</v>
      </c>
      <c r="G11" s="139"/>
    </row>
    <row r="12" spans="1:9" ht="24.75" customHeight="1">
      <c r="A12" s="417"/>
      <c r="B12" s="418" t="s">
        <v>262</v>
      </c>
      <c r="C12" s="420"/>
      <c r="D12" s="421"/>
      <c r="E12" s="416">
        <f t="shared" si="1"/>
        <v>0</v>
      </c>
      <c r="F12" s="139" t="s">
        <v>327</v>
      </c>
      <c r="G12" s="139"/>
      <c r="H12" s="179"/>
    </row>
    <row r="13" spans="1:9" ht="24.75" customHeight="1">
      <c r="A13" s="417">
        <v>3</v>
      </c>
      <c r="B13" s="418" t="s">
        <v>334</v>
      </c>
      <c r="C13" s="419">
        <f>C14</f>
        <v>0</v>
      </c>
      <c r="D13" s="419">
        <f>D14</f>
        <v>0</v>
      </c>
      <c r="E13" s="416">
        <f t="shared" si="0"/>
        <v>0</v>
      </c>
      <c r="F13" s="139" t="s">
        <v>337</v>
      </c>
      <c r="G13" s="139"/>
    </row>
    <row r="14" spans="1:9" ht="24.75" customHeight="1">
      <c r="A14" s="417" t="s">
        <v>335</v>
      </c>
      <c r="B14" s="418" t="s">
        <v>262</v>
      </c>
      <c r="C14" s="420"/>
      <c r="D14" s="421"/>
      <c r="E14" s="416">
        <f t="shared" si="0"/>
        <v>0</v>
      </c>
      <c r="F14" s="139" t="s">
        <v>336</v>
      </c>
      <c r="G14" s="139"/>
      <c r="H14" s="179"/>
    </row>
    <row r="15" spans="1:9" s="95" customFormat="1" ht="16.5">
      <c r="D15" s="142"/>
      <c r="F15" s="140"/>
    </row>
    <row r="16" spans="1:9" s="95" customFormat="1" ht="16.5">
      <c r="D16" s="143"/>
      <c r="F16" s="140"/>
    </row>
    <row r="17" spans="1:6" s="95" customFormat="1" ht="16.5">
      <c r="D17" s="44"/>
      <c r="F17" s="140"/>
    </row>
    <row r="18" spans="1:6" s="95" customFormat="1" ht="16.5">
      <c r="D18" s="44"/>
      <c r="F18" s="140"/>
    </row>
    <row r="19" spans="1:6" s="95" customFormat="1" ht="16.5">
      <c r="D19" s="44"/>
      <c r="F19" s="140"/>
    </row>
    <row r="20" spans="1:6" s="95" customFormat="1" ht="16.5">
      <c r="D20" s="44"/>
      <c r="F20" s="140"/>
    </row>
    <row r="21" spans="1:6" s="95" customFormat="1" ht="21.75" customHeight="1">
      <c r="D21" s="44"/>
      <c r="F21" s="140"/>
    </row>
    <row r="22" spans="1:6" s="95" customFormat="1" ht="16.5">
      <c r="D22" s="144"/>
      <c r="F22" s="140"/>
    </row>
    <row r="30" spans="1:6" ht="17.5" hidden="1">
      <c r="A30" s="3"/>
      <c r="B30" s="4"/>
      <c r="C30" s="5"/>
      <c r="D30" s="141"/>
      <c r="E30" s="6" t="s">
        <v>111</v>
      </c>
    </row>
    <row r="31" spans="1:6" ht="15.75" hidden="1" customHeight="1">
      <c r="A31" s="3"/>
      <c r="B31" s="4"/>
      <c r="C31" s="5"/>
      <c r="D31" s="5"/>
      <c r="E31" s="4"/>
    </row>
    <row r="32" spans="1:6" ht="18.75" hidden="1" customHeight="1">
      <c r="A32" s="502" t="s">
        <v>112</v>
      </c>
      <c r="B32" s="502"/>
      <c r="C32" s="502"/>
      <c r="D32" s="502"/>
      <c r="E32" s="502"/>
    </row>
    <row r="33" spans="1:6" ht="18.75" hidden="1" customHeight="1">
      <c r="A33" s="502" t="s">
        <v>113</v>
      </c>
      <c r="B33" s="502"/>
      <c r="C33" s="502"/>
      <c r="D33" s="502"/>
      <c r="E33" s="502"/>
    </row>
    <row r="34" spans="1:6" ht="17.5" hidden="1">
      <c r="A34" s="423" t="s">
        <v>25</v>
      </c>
      <c r="B34" s="423"/>
      <c r="C34" s="423"/>
      <c r="D34" s="423"/>
      <c r="E34" s="423"/>
    </row>
    <row r="35" spans="1:6" ht="17.5" hidden="1">
      <c r="A35" s="167"/>
      <c r="B35" s="167"/>
      <c r="C35" s="167"/>
      <c r="D35" s="167"/>
      <c r="E35" s="167"/>
      <c r="F35" s="7"/>
    </row>
    <row r="36" spans="1:6" ht="18.5" hidden="1" thickBot="1">
      <c r="D36" s="145"/>
      <c r="E36" s="8" t="s">
        <v>46</v>
      </c>
      <c r="F36" s="7"/>
    </row>
    <row r="37" spans="1:6" ht="56.25" hidden="1" customHeight="1">
      <c r="A37" s="9" t="s">
        <v>34</v>
      </c>
      <c r="B37" s="10" t="s">
        <v>0</v>
      </c>
      <c r="C37" s="11" t="s">
        <v>114</v>
      </c>
      <c r="D37" s="146" t="s">
        <v>115</v>
      </c>
      <c r="E37" s="12" t="s">
        <v>50</v>
      </c>
      <c r="F37" s="7"/>
    </row>
    <row r="38" spans="1:6" ht="15.75" hidden="1" customHeight="1">
      <c r="A38" s="13"/>
      <c r="B38" s="14"/>
      <c r="C38" s="503" t="s">
        <v>19</v>
      </c>
      <c r="D38" s="503" t="s">
        <v>19</v>
      </c>
      <c r="E38" s="15"/>
      <c r="F38" s="7"/>
    </row>
    <row r="39" spans="1:6" hidden="1">
      <c r="A39" s="16"/>
      <c r="B39" s="17"/>
      <c r="C39" s="504"/>
      <c r="D39" s="504"/>
      <c r="E39" s="18"/>
      <c r="F39" s="7"/>
    </row>
    <row r="40" spans="1:6" hidden="1">
      <c r="A40" s="19" t="s">
        <v>2</v>
      </c>
      <c r="B40" s="20" t="s">
        <v>3</v>
      </c>
      <c r="C40" s="20">
        <v>1</v>
      </c>
      <c r="D40" s="20">
        <v>2</v>
      </c>
      <c r="E40" s="21" t="s">
        <v>29</v>
      </c>
      <c r="F40" s="7"/>
    </row>
    <row r="41" spans="1:6" ht="17.5" hidden="1">
      <c r="A41" s="22"/>
      <c r="B41" s="23" t="s">
        <v>19</v>
      </c>
      <c r="C41" s="24"/>
      <c r="D41" s="24"/>
      <c r="E41" s="25"/>
      <c r="F41" s="7"/>
    </row>
    <row r="42" spans="1:6" ht="18" hidden="1">
      <c r="A42" s="26"/>
      <c r="B42" s="27" t="s">
        <v>22</v>
      </c>
      <c r="C42" s="180"/>
      <c r="D42" s="180"/>
      <c r="E42" s="181"/>
      <c r="F42" s="7"/>
    </row>
    <row r="43" spans="1:6" ht="18" hidden="1">
      <c r="A43" s="26"/>
      <c r="B43" s="28" t="s">
        <v>116</v>
      </c>
      <c r="C43" s="180"/>
      <c r="D43" s="180"/>
      <c r="E43" s="181"/>
      <c r="F43" s="7"/>
    </row>
    <row r="44" spans="1:6" ht="18" hidden="1">
      <c r="A44" s="26"/>
      <c r="B44" s="28" t="s">
        <v>117</v>
      </c>
      <c r="C44" s="180"/>
      <c r="D44" s="180"/>
      <c r="E44" s="181"/>
      <c r="F44" s="7"/>
    </row>
    <row r="45" spans="1:6" ht="18" hidden="1">
      <c r="A45" s="26"/>
      <c r="B45" s="28" t="s">
        <v>118</v>
      </c>
      <c r="C45" s="180"/>
      <c r="D45" s="180"/>
      <c r="E45" s="181"/>
      <c r="F45" s="7"/>
    </row>
    <row r="46" spans="1:6" ht="17.5" hidden="1">
      <c r="A46" s="29">
        <v>1</v>
      </c>
      <c r="B46" s="30" t="s">
        <v>119</v>
      </c>
      <c r="C46" s="182"/>
      <c r="D46" s="182"/>
      <c r="E46" s="183"/>
      <c r="F46" s="7"/>
    </row>
    <row r="47" spans="1:6" ht="18" hidden="1">
      <c r="A47" s="26"/>
      <c r="B47" s="27" t="s">
        <v>22</v>
      </c>
      <c r="C47" s="180"/>
      <c r="D47" s="180"/>
      <c r="E47" s="181"/>
      <c r="F47" s="7"/>
    </row>
    <row r="48" spans="1:6" ht="18" hidden="1">
      <c r="A48" s="26"/>
      <c r="B48" s="28" t="s">
        <v>116</v>
      </c>
      <c r="C48" s="180"/>
      <c r="D48" s="180"/>
      <c r="E48" s="181"/>
      <c r="F48" s="7"/>
    </row>
    <row r="49" spans="1:6" ht="18" hidden="1">
      <c r="A49" s="26"/>
      <c r="B49" s="28" t="s">
        <v>117</v>
      </c>
      <c r="C49" s="180"/>
      <c r="D49" s="180"/>
      <c r="E49" s="181"/>
      <c r="F49" s="7"/>
    </row>
    <row r="50" spans="1:6" ht="18" hidden="1">
      <c r="A50" s="26"/>
      <c r="B50" s="28" t="s">
        <v>118</v>
      </c>
      <c r="C50" s="180"/>
      <c r="D50" s="180"/>
      <c r="E50" s="181"/>
      <c r="F50" s="7"/>
    </row>
    <row r="51" spans="1:6" ht="17.5" hidden="1">
      <c r="A51" s="29">
        <v>2</v>
      </c>
      <c r="B51" s="30" t="s">
        <v>120</v>
      </c>
      <c r="C51" s="31"/>
      <c r="D51" s="31"/>
      <c r="E51" s="32"/>
      <c r="F51" s="7"/>
    </row>
    <row r="52" spans="1:6" ht="18" hidden="1">
      <c r="A52" s="26"/>
      <c r="B52" s="27" t="s">
        <v>22</v>
      </c>
      <c r="C52" s="31"/>
      <c r="D52" s="31"/>
      <c r="E52" s="32"/>
      <c r="F52" s="7"/>
    </row>
    <row r="53" spans="1:6" ht="18" hidden="1">
      <c r="A53" s="26"/>
      <c r="B53" s="28" t="s">
        <v>116</v>
      </c>
      <c r="C53" s="31"/>
      <c r="D53" s="31"/>
      <c r="E53" s="32"/>
      <c r="F53" s="7"/>
    </row>
    <row r="54" spans="1:6" ht="18" hidden="1">
      <c r="A54" s="26"/>
      <c r="B54" s="28" t="s">
        <v>117</v>
      </c>
      <c r="C54" s="31"/>
      <c r="D54" s="31"/>
      <c r="E54" s="32"/>
      <c r="F54" s="7"/>
    </row>
    <row r="55" spans="1:6" ht="18" hidden="1">
      <c r="A55" s="26"/>
      <c r="B55" s="28" t="s">
        <v>118</v>
      </c>
      <c r="C55" s="180"/>
      <c r="D55" s="180"/>
      <c r="E55" s="181"/>
      <c r="F55" s="7"/>
    </row>
    <row r="56" spans="1:6" ht="17.5" hidden="1">
      <c r="A56" s="29">
        <v>3</v>
      </c>
      <c r="B56" s="30" t="s">
        <v>121</v>
      </c>
      <c r="C56" s="31"/>
      <c r="D56" s="31"/>
      <c r="E56" s="32"/>
      <c r="F56" s="7"/>
    </row>
    <row r="57" spans="1:6" ht="18" hidden="1">
      <c r="A57" s="26"/>
      <c r="B57" s="27" t="s">
        <v>22</v>
      </c>
      <c r="C57" s="31"/>
      <c r="D57" s="31"/>
      <c r="E57" s="32"/>
      <c r="F57" s="7"/>
    </row>
    <row r="58" spans="1:6" ht="18" hidden="1">
      <c r="A58" s="26"/>
      <c r="B58" s="28" t="s">
        <v>116</v>
      </c>
      <c r="C58" s="31"/>
      <c r="D58" s="31"/>
      <c r="E58" s="32"/>
      <c r="F58" s="7"/>
    </row>
    <row r="59" spans="1:6" ht="18" hidden="1">
      <c r="A59" s="26"/>
      <c r="B59" s="28" t="s">
        <v>117</v>
      </c>
      <c r="C59" s="31"/>
      <c r="D59" s="31"/>
      <c r="E59" s="32"/>
      <c r="F59" s="7"/>
    </row>
    <row r="60" spans="1:6" ht="18" hidden="1">
      <c r="A60" s="26"/>
      <c r="B60" s="28" t="s">
        <v>118</v>
      </c>
      <c r="C60" s="180"/>
      <c r="D60" s="180"/>
      <c r="E60" s="181"/>
      <c r="F60" s="7"/>
    </row>
    <row r="61" spans="1:6" ht="18.5" hidden="1" thickBot="1">
      <c r="A61" s="33"/>
      <c r="B61" s="34"/>
      <c r="C61" s="35"/>
      <c r="D61" s="35"/>
      <c r="E61" s="36"/>
      <c r="F61" s="7"/>
    </row>
    <row r="62" spans="1:6" hidden="1">
      <c r="F62" s="7"/>
    </row>
    <row r="63" spans="1:6" hidden="1">
      <c r="F63" s="7"/>
    </row>
    <row r="64" spans="1:6" hidden="1">
      <c r="F64" s="7"/>
    </row>
    <row r="65" spans="6:6" hidden="1">
      <c r="F65" s="7"/>
    </row>
    <row r="66" spans="6:6" hidden="1">
      <c r="F66" s="7"/>
    </row>
  </sheetData>
  <mergeCells count="9">
    <mergeCell ref="A33:E33"/>
    <mergeCell ref="A34:E34"/>
    <mergeCell ref="C38:C39"/>
    <mergeCell ref="D38:D39"/>
    <mergeCell ref="A2:E2"/>
    <mergeCell ref="A3:E3"/>
    <mergeCell ref="A4:E4"/>
    <mergeCell ref="A32:E32"/>
    <mergeCell ref="D5:E5"/>
  </mergeCells>
  <phoneticPr fontId="15" type="noConversion"/>
  <pageMargins left="0.69" right="0" top="0.65"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pageSetUpPr fitToPage="1"/>
  </sheetPr>
  <dimension ref="A1:R35"/>
  <sheetViews>
    <sheetView tabSelected="1" view="pageBreakPreview" topLeftCell="A13" zoomScale="60" zoomScaleNormal="80" workbookViewId="0">
      <selection activeCell="I8" sqref="I8"/>
    </sheetView>
  </sheetViews>
  <sheetFormatPr defaultColWidth="9" defaultRowHeight="15.5"/>
  <cols>
    <col min="1" max="1" width="5" style="39" customWidth="1"/>
    <col min="2" max="2" width="32" style="39" customWidth="1"/>
    <col min="3" max="4" width="15.53515625" style="39" customWidth="1"/>
    <col min="5" max="5" width="14.53515625" style="39" customWidth="1"/>
    <col min="6" max="6" width="9.69140625" style="39" customWidth="1"/>
    <col min="7" max="7" width="8.69140625" style="39" customWidth="1"/>
    <col min="8" max="8" width="12.84375" style="39" customWidth="1"/>
    <col min="9" max="16384" width="9" style="39"/>
  </cols>
  <sheetData>
    <row r="1" spans="1:18" ht="21" customHeight="1">
      <c r="A1" s="40"/>
      <c r="B1" s="40"/>
      <c r="C1" s="41"/>
      <c r="D1" s="42"/>
      <c r="E1" s="507" t="s">
        <v>69</v>
      </c>
      <c r="F1" s="507"/>
    </row>
    <row r="2" spans="1:18" ht="26.25" customHeight="1">
      <c r="A2" s="423" t="s">
        <v>236</v>
      </c>
      <c r="B2" s="423"/>
      <c r="C2" s="423"/>
      <c r="D2" s="423"/>
      <c r="E2" s="423"/>
      <c r="F2" s="423"/>
    </row>
    <row r="3" spans="1:18" ht="21" customHeight="1">
      <c r="A3" s="424" t="s">
        <v>338</v>
      </c>
      <c r="B3" s="424"/>
      <c r="C3" s="424"/>
      <c r="D3" s="424"/>
      <c r="E3" s="424"/>
      <c r="F3" s="424"/>
    </row>
    <row r="4" spans="1:18" ht="24.75" customHeight="1">
      <c r="A4" s="43"/>
      <c r="B4" s="43"/>
      <c r="C4" s="1"/>
      <c r="E4" s="422" t="s">
        <v>90</v>
      </c>
      <c r="F4" s="422"/>
    </row>
    <row r="5" spans="1:18" s="58" customFormat="1" ht="22.5" customHeight="1">
      <c r="A5" s="425" t="s">
        <v>34</v>
      </c>
      <c r="B5" s="425" t="s">
        <v>79</v>
      </c>
      <c r="C5" s="425" t="s">
        <v>1</v>
      </c>
      <c r="D5" s="425" t="s">
        <v>33</v>
      </c>
      <c r="E5" s="428" t="s">
        <v>35</v>
      </c>
      <c r="F5" s="429"/>
    </row>
    <row r="6" spans="1:18" s="58" customFormat="1" ht="22.5" customHeight="1">
      <c r="A6" s="426"/>
      <c r="B6" s="426" t="s">
        <v>79</v>
      </c>
      <c r="C6" s="426"/>
      <c r="D6" s="426"/>
      <c r="E6" s="425" t="s">
        <v>47</v>
      </c>
      <c r="F6" s="430" t="s">
        <v>86</v>
      </c>
    </row>
    <row r="7" spans="1:18" s="58" customFormat="1" ht="22.5" customHeight="1">
      <c r="A7" s="427"/>
      <c r="B7" s="427"/>
      <c r="C7" s="427"/>
      <c r="D7" s="427"/>
      <c r="E7" s="427"/>
      <c r="F7" s="431"/>
    </row>
    <row r="8" spans="1:18" s="91" customFormat="1" ht="17.25" customHeight="1">
      <c r="A8" s="66" t="s">
        <v>2</v>
      </c>
      <c r="B8" s="88" t="s">
        <v>3</v>
      </c>
      <c r="C8" s="66">
        <v>1</v>
      </c>
      <c r="D8" s="66">
        <f>C8+1</f>
        <v>2</v>
      </c>
      <c r="E8" s="89" t="s">
        <v>48</v>
      </c>
      <c r="F8" s="90" t="s">
        <v>49</v>
      </c>
      <c r="H8" s="58"/>
    </row>
    <row r="9" spans="1:18" s="58" customFormat="1" ht="30.75" customHeight="1">
      <c r="A9" s="371" t="s">
        <v>2</v>
      </c>
      <c r="B9" s="372" t="s">
        <v>53</v>
      </c>
      <c r="C9" s="373">
        <f>C10+C13+C16+C17+C18</f>
        <v>154958000000</v>
      </c>
      <c r="D9" s="373">
        <f>D10+D13+D16+D17+D18</f>
        <v>225828430496</v>
      </c>
      <c r="E9" s="373">
        <f>E10+E13+E16+E17+E18</f>
        <v>70870430496</v>
      </c>
      <c r="F9" s="220">
        <f>IFERROR(D9/C9,0)</f>
        <v>1.4573525116225041</v>
      </c>
    </row>
    <row r="10" spans="1:18" s="92" customFormat="1" ht="25.5" customHeight="1">
      <c r="A10" s="371" t="s">
        <v>10</v>
      </c>
      <c r="B10" s="374" t="s">
        <v>30</v>
      </c>
      <c r="C10" s="373">
        <f>C11+C12</f>
        <v>3864000000</v>
      </c>
      <c r="D10" s="373">
        <f>D11+D12</f>
        <v>13146343996</v>
      </c>
      <c r="E10" s="375">
        <f>D10-C10</f>
        <v>9282343996</v>
      </c>
      <c r="F10" s="220">
        <f>IFERROR(D10/C10,0)</f>
        <v>3.4022629389233954</v>
      </c>
      <c r="G10" s="58"/>
      <c r="H10" s="58"/>
    </row>
    <row r="11" spans="1:18" s="58" customFormat="1" ht="25.5" customHeight="1">
      <c r="A11" s="376" t="s">
        <v>8</v>
      </c>
      <c r="B11" s="377" t="s">
        <v>31</v>
      </c>
      <c r="C11" s="378">
        <v>3864000000</v>
      </c>
      <c r="D11" s="378">
        <f>'B50'!F8</f>
        <v>13146343996</v>
      </c>
      <c r="E11" s="379">
        <f t="shared" ref="E11:E29" si="0">D11-C11</f>
        <v>9282343996</v>
      </c>
      <c r="F11" s="220">
        <f t="shared" ref="F11:F28" si="1">IFERROR(D11/C11,0)</f>
        <v>3.4022629389233954</v>
      </c>
    </row>
    <row r="12" spans="1:18" s="58" customFormat="1" ht="25.5" customHeight="1">
      <c r="A12" s="376" t="s">
        <v>8</v>
      </c>
      <c r="B12" s="377" t="s">
        <v>76</v>
      </c>
      <c r="C12" s="378"/>
      <c r="D12" s="378"/>
      <c r="E12" s="379">
        <f t="shared" si="0"/>
        <v>0</v>
      </c>
      <c r="F12" s="220">
        <f t="shared" si="1"/>
        <v>0</v>
      </c>
    </row>
    <row r="13" spans="1:18" s="92" customFormat="1" ht="25.5" customHeight="1">
      <c r="A13" s="371" t="s">
        <v>11</v>
      </c>
      <c r="B13" s="374" t="s">
        <v>26</v>
      </c>
      <c r="C13" s="373">
        <f>C14+C15</f>
        <v>151094000000</v>
      </c>
      <c r="D13" s="373">
        <f>D14+D15</f>
        <v>212682086500</v>
      </c>
      <c r="E13" s="375">
        <f t="shared" si="0"/>
        <v>61588086500</v>
      </c>
      <c r="F13" s="220">
        <f t="shared" si="1"/>
        <v>1.4076143758190265</v>
      </c>
      <c r="G13" s="58"/>
      <c r="H13" s="58"/>
    </row>
    <row r="14" spans="1:18" s="58" customFormat="1" ht="25.5" customHeight="1">
      <c r="A14" s="380">
        <v>1</v>
      </c>
      <c r="B14" s="377" t="s">
        <v>42</v>
      </c>
      <c r="C14" s="378">
        <v>127243000000</v>
      </c>
      <c r="D14" s="378">
        <v>127045903500</v>
      </c>
      <c r="E14" s="379">
        <f t="shared" si="0"/>
        <v>-197096500</v>
      </c>
      <c r="F14" s="220">
        <f t="shared" si="1"/>
        <v>0.99845102284605047</v>
      </c>
    </row>
    <row r="15" spans="1:18" s="58" customFormat="1" ht="25.5" customHeight="1">
      <c r="A15" s="380">
        <f>A14+1</f>
        <v>2</v>
      </c>
      <c r="B15" s="377" t="s">
        <v>45</v>
      </c>
      <c r="C15" s="378">
        <v>23851000000</v>
      </c>
      <c r="D15" s="378">
        <v>85636183000</v>
      </c>
      <c r="E15" s="379">
        <f t="shared" si="0"/>
        <v>61785183000</v>
      </c>
      <c r="F15" s="220">
        <f t="shared" si="1"/>
        <v>3.5904650958031108</v>
      </c>
      <c r="I15" s="92"/>
      <c r="J15" s="92"/>
      <c r="K15" s="92"/>
      <c r="L15" s="92"/>
      <c r="M15" s="92"/>
      <c r="N15" s="92"/>
      <c r="O15" s="92"/>
      <c r="P15" s="92"/>
      <c r="Q15" s="92"/>
      <c r="R15" s="92"/>
    </row>
    <row r="16" spans="1:18" s="92" customFormat="1" ht="25.5" hidden="1" customHeight="1">
      <c r="A16" s="371" t="s">
        <v>12</v>
      </c>
      <c r="B16" s="374" t="s">
        <v>138</v>
      </c>
      <c r="C16" s="373"/>
      <c r="D16" s="373"/>
      <c r="E16" s="375">
        <f t="shared" si="0"/>
        <v>0</v>
      </c>
      <c r="F16" s="220">
        <f t="shared" si="1"/>
        <v>0</v>
      </c>
      <c r="G16" s="58"/>
      <c r="H16" s="58"/>
    </row>
    <row r="17" spans="1:18" s="93" customFormat="1" ht="25.5" customHeight="1">
      <c r="A17" s="371" t="s">
        <v>12</v>
      </c>
      <c r="B17" s="374" t="s">
        <v>24</v>
      </c>
      <c r="C17" s="381"/>
      <c r="D17" s="373"/>
      <c r="E17" s="375">
        <f>D17-C17</f>
        <v>0</v>
      </c>
      <c r="F17" s="220">
        <f t="shared" si="1"/>
        <v>0</v>
      </c>
      <c r="G17" s="58"/>
      <c r="H17" s="58"/>
      <c r="I17" s="92"/>
      <c r="J17" s="92"/>
      <c r="K17" s="92"/>
      <c r="L17" s="92"/>
      <c r="M17" s="92"/>
      <c r="N17" s="92"/>
      <c r="O17" s="92"/>
      <c r="P17" s="92"/>
      <c r="Q17" s="92"/>
      <c r="R17" s="92"/>
    </row>
    <row r="18" spans="1:18" s="93" customFormat="1" ht="25.5" customHeight="1">
      <c r="A18" s="371" t="s">
        <v>13</v>
      </c>
      <c r="B18" s="374" t="s">
        <v>82</v>
      </c>
      <c r="C18" s="381"/>
      <c r="D18" s="373"/>
      <c r="E18" s="375">
        <f t="shared" si="0"/>
        <v>0</v>
      </c>
      <c r="F18" s="220">
        <f t="shared" si="1"/>
        <v>0</v>
      </c>
      <c r="G18" s="58"/>
      <c r="H18" s="58"/>
      <c r="I18" s="92"/>
      <c r="J18" s="92"/>
      <c r="K18" s="92"/>
      <c r="L18" s="92"/>
      <c r="M18" s="92"/>
      <c r="N18" s="92"/>
      <c r="O18" s="92"/>
      <c r="P18" s="92"/>
      <c r="Q18" s="92"/>
      <c r="R18" s="92"/>
    </row>
    <row r="19" spans="1:18" s="58" customFormat="1" ht="25.5" customHeight="1">
      <c r="A19" s="371" t="s">
        <v>3</v>
      </c>
      <c r="B19" s="374" t="s">
        <v>52</v>
      </c>
      <c r="C19" s="373">
        <f>C20+C24+C28+C27</f>
        <v>154958000000</v>
      </c>
      <c r="D19" s="373">
        <f>D20+D24+D28+D27</f>
        <v>225828430496</v>
      </c>
      <c r="E19" s="373">
        <f>E20+E24+E28+E27</f>
        <v>70870430496</v>
      </c>
      <c r="F19" s="220">
        <f t="shared" si="1"/>
        <v>1.4573525116225041</v>
      </c>
      <c r="I19" s="92"/>
      <c r="J19" s="92"/>
      <c r="K19" s="92"/>
      <c r="L19" s="92"/>
      <c r="M19" s="92"/>
      <c r="N19" s="92"/>
      <c r="O19" s="92"/>
      <c r="P19" s="92"/>
      <c r="Q19" s="92"/>
      <c r="R19" s="92"/>
    </row>
    <row r="20" spans="1:18" s="58" customFormat="1" ht="25.5" customHeight="1">
      <c r="A20" s="371" t="s">
        <v>10</v>
      </c>
      <c r="B20" s="374" t="s">
        <v>32</v>
      </c>
      <c r="C20" s="373">
        <f>SUM(C21:C23)</f>
        <v>131107000000</v>
      </c>
      <c r="D20" s="373">
        <f>SUM(D21:D23)</f>
        <v>176259021289</v>
      </c>
      <c r="E20" s="375">
        <f t="shared" si="0"/>
        <v>45152021289</v>
      </c>
      <c r="F20" s="220">
        <f>IFERROR(D20/C20,0)</f>
        <v>1.3443906220796753</v>
      </c>
      <c r="G20" s="59"/>
      <c r="I20" s="92"/>
      <c r="J20" s="92"/>
      <c r="K20" s="92"/>
      <c r="L20" s="92"/>
      <c r="M20" s="92"/>
      <c r="N20" s="92"/>
      <c r="O20" s="92"/>
      <c r="P20" s="92"/>
      <c r="Q20" s="92"/>
      <c r="R20" s="92"/>
    </row>
    <row r="21" spans="1:18" s="58" customFormat="1" ht="25.5" customHeight="1">
      <c r="A21" s="380">
        <v>1</v>
      </c>
      <c r="B21" s="377" t="s">
        <v>23</v>
      </c>
      <c r="C21" s="378"/>
      <c r="D21" s="378">
        <f>'B51'!D11</f>
        <v>3635449932</v>
      </c>
      <c r="E21" s="379">
        <f t="shared" si="0"/>
        <v>3635449932</v>
      </c>
      <c r="F21" s="220">
        <f t="shared" si="1"/>
        <v>0</v>
      </c>
      <c r="I21" s="92"/>
      <c r="J21" s="92"/>
      <c r="K21" s="92"/>
      <c r="L21" s="92"/>
      <c r="M21" s="92"/>
      <c r="N21" s="92"/>
      <c r="O21" s="92"/>
      <c r="P21" s="92"/>
      <c r="Q21" s="92"/>
      <c r="R21" s="92"/>
    </row>
    <row r="22" spans="1:18" s="58" customFormat="1" ht="25.5" customHeight="1">
      <c r="A22" s="380">
        <f>A21+1</f>
        <v>2</v>
      </c>
      <c r="B22" s="377" t="s">
        <v>17</v>
      </c>
      <c r="C22" s="378">
        <v>128038000000</v>
      </c>
      <c r="D22" s="378">
        <f>'B51'!D21</f>
        <v>172623571357</v>
      </c>
      <c r="E22" s="379">
        <f t="shared" si="0"/>
        <v>44585571357</v>
      </c>
      <c r="F22" s="220">
        <f t="shared" si="1"/>
        <v>1.3482213979990316</v>
      </c>
      <c r="I22" s="92"/>
      <c r="J22" s="92"/>
      <c r="K22" s="92"/>
      <c r="L22" s="92"/>
      <c r="M22" s="92"/>
      <c r="N22" s="92"/>
      <c r="O22" s="92"/>
      <c r="P22" s="92"/>
      <c r="Q22" s="92"/>
      <c r="R22" s="92"/>
    </row>
    <row r="23" spans="1:18" s="58" customFormat="1" ht="25.5" customHeight="1">
      <c r="A23" s="380">
        <v>3</v>
      </c>
      <c r="B23" s="377" t="s">
        <v>18</v>
      </c>
      <c r="C23" s="379">
        <v>3069000000</v>
      </c>
      <c r="D23" s="379"/>
      <c r="E23" s="379">
        <f t="shared" si="0"/>
        <v>-3069000000</v>
      </c>
      <c r="F23" s="220">
        <f t="shared" si="1"/>
        <v>0</v>
      </c>
      <c r="I23" s="92"/>
      <c r="J23" s="92"/>
      <c r="K23" s="92"/>
      <c r="L23" s="92"/>
      <c r="M23" s="92"/>
      <c r="N23" s="92"/>
      <c r="O23" s="92"/>
      <c r="P23" s="92"/>
      <c r="Q23" s="92"/>
      <c r="R23" s="92"/>
    </row>
    <row r="24" spans="1:18" s="58" customFormat="1" ht="25.5" customHeight="1">
      <c r="A24" s="371" t="s">
        <v>11</v>
      </c>
      <c r="B24" s="374" t="s">
        <v>54</v>
      </c>
      <c r="C24" s="373">
        <f>C25+C26</f>
        <v>23851000000</v>
      </c>
      <c r="D24" s="373">
        <f>D25+D26</f>
        <v>30059828000</v>
      </c>
      <c r="E24" s="375">
        <f t="shared" si="0"/>
        <v>6208828000</v>
      </c>
      <c r="F24" s="220">
        <f t="shared" si="1"/>
        <v>1.2603173032577251</v>
      </c>
    </row>
    <row r="25" spans="1:18" s="58" customFormat="1" ht="25.5" customHeight="1">
      <c r="A25" s="380">
        <v>1</v>
      </c>
      <c r="B25" s="377" t="s">
        <v>55</v>
      </c>
      <c r="C25" s="378">
        <v>11074000000</v>
      </c>
      <c r="D25" s="378">
        <f>'B51'!D27</f>
        <v>14361028000</v>
      </c>
      <c r="E25" s="379">
        <f>D25-C25</f>
        <v>3287028000</v>
      </c>
      <c r="F25" s="220">
        <f t="shared" si="1"/>
        <v>1.2968239118656313</v>
      </c>
    </row>
    <row r="26" spans="1:18" s="58" customFormat="1" ht="25.5" customHeight="1">
      <c r="A26" s="380">
        <f>A25+1</f>
        <v>2</v>
      </c>
      <c r="B26" s="377" t="s">
        <v>187</v>
      </c>
      <c r="C26" s="378">
        <v>12777000000</v>
      </c>
      <c r="D26" s="378">
        <f>'B51'!D39</f>
        <v>15698800000</v>
      </c>
      <c r="E26" s="379">
        <f>D26-C26</f>
        <v>2921800000</v>
      </c>
      <c r="F26" s="220">
        <f t="shared" si="1"/>
        <v>1.2286765281364953</v>
      </c>
    </row>
    <row r="27" spans="1:18" s="58" customFormat="1" ht="25.5" customHeight="1">
      <c r="A27" s="371" t="s">
        <v>12</v>
      </c>
      <c r="B27" s="374" t="s">
        <v>132</v>
      </c>
      <c r="C27" s="373"/>
      <c r="D27" s="373"/>
      <c r="E27" s="375">
        <f>D27-C27</f>
        <v>0</v>
      </c>
      <c r="F27" s="220">
        <f t="shared" si="1"/>
        <v>0</v>
      </c>
    </row>
    <row r="28" spans="1:18" s="58" customFormat="1" ht="25.5" customHeight="1">
      <c r="A28" s="371" t="s">
        <v>13</v>
      </c>
      <c r="B28" s="374" t="s">
        <v>39</v>
      </c>
      <c r="C28" s="373"/>
      <c r="D28" s="373">
        <f>'B52'!D34</f>
        <v>19509581207</v>
      </c>
      <c r="E28" s="375">
        <f>D28-C28</f>
        <v>19509581207</v>
      </c>
      <c r="F28" s="220">
        <f t="shared" si="1"/>
        <v>0</v>
      </c>
      <c r="H28" s="165"/>
    </row>
    <row r="29" spans="1:18" s="58" customFormat="1" ht="25.5" hidden="1" customHeight="1">
      <c r="A29" s="105" t="s">
        <v>14</v>
      </c>
      <c r="B29" s="106" t="s">
        <v>81</v>
      </c>
      <c r="C29" s="104"/>
      <c r="D29" s="107"/>
      <c r="E29" s="108">
        <f t="shared" si="0"/>
        <v>0</v>
      </c>
      <c r="F29" s="109"/>
    </row>
    <row r="30" spans="1:18">
      <c r="H30" s="58"/>
    </row>
    <row r="31" spans="1:18">
      <c r="H31" s="58"/>
    </row>
    <row r="32" spans="1:18">
      <c r="H32" s="58"/>
    </row>
    <row r="33" spans="8:8">
      <c r="H33" s="58"/>
    </row>
    <row r="34" spans="8:8">
      <c r="H34" s="58"/>
    </row>
    <row r="35" spans="8:8">
      <c r="H35" s="58"/>
    </row>
  </sheetData>
  <mergeCells count="11">
    <mergeCell ref="E1:F1"/>
    <mergeCell ref="E4:F4"/>
    <mergeCell ref="A2:F2"/>
    <mergeCell ref="A3:F3"/>
    <mergeCell ref="A5:A7"/>
    <mergeCell ref="B5:B7"/>
    <mergeCell ref="C5:C7"/>
    <mergeCell ref="D5:D7"/>
    <mergeCell ref="E5:F5"/>
    <mergeCell ref="E6:E7"/>
    <mergeCell ref="F6:F7"/>
  </mergeCells>
  <phoneticPr fontId="15" type="noConversion"/>
  <pageMargins left="0.55118110236220474" right="0" top="0.78740157480314965" bottom="0.74803149606299213" header="0.51181102362204722" footer="0.51181102362204722"/>
  <pageSetup paperSize="9" scale="8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H45"/>
  <sheetViews>
    <sheetView view="pageBreakPreview" zoomScale="60" zoomScaleNormal="90" workbookViewId="0">
      <pane xSplit="2" ySplit="8" topLeftCell="C33" activePane="bottomRight" state="frozen"/>
      <selection pane="topRight" activeCell="C1" sqref="C1"/>
      <selection pane="bottomLeft" activeCell="A11" sqref="A11"/>
      <selection pane="bottomRight" activeCell="J47" sqref="J47"/>
    </sheetView>
  </sheetViews>
  <sheetFormatPr defaultColWidth="9" defaultRowHeight="15.5"/>
  <cols>
    <col min="1" max="1" width="5.23046875" style="48" customWidth="1"/>
    <col min="2" max="2" width="45.53515625" style="48" customWidth="1"/>
    <col min="3" max="6" width="14.4609375" style="48" customWidth="1"/>
    <col min="7" max="8" width="11" style="48" customWidth="1"/>
    <col min="9" max="10" width="9" style="48" customWidth="1"/>
    <col min="11" max="11" width="14.07421875" style="48" customWidth="1"/>
    <col min="12" max="12" width="16.4609375" style="48" customWidth="1"/>
    <col min="13" max="16384" width="9" style="48"/>
  </cols>
  <sheetData>
    <row r="1" spans="1:8" ht="21" customHeight="1">
      <c r="A1" s="45"/>
      <c r="B1" s="45"/>
      <c r="C1" s="46"/>
      <c r="D1" s="46"/>
      <c r="E1" s="46"/>
      <c r="F1" s="46"/>
      <c r="G1" s="507" t="s">
        <v>70</v>
      </c>
      <c r="H1" s="507"/>
    </row>
    <row r="2" spans="1:8" ht="21" customHeight="1">
      <c r="A2" s="432" t="s">
        <v>245</v>
      </c>
      <c r="B2" s="432"/>
      <c r="C2" s="432"/>
      <c r="D2" s="432"/>
      <c r="E2" s="432"/>
      <c r="F2" s="432"/>
      <c r="G2" s="432"/>
      <c r="H2" s="432"/>
    </row>
    <row r="3" spans="1:8" ht="21" customHeight="1">
      <c r="A3" s="424" t="str">
        <f>'B48'!A3:F3</f>
        <v>(Kèm theo Báo cáo số:          /BC-UBND ngày       /3/2026 của UBND xã Tuần Giáo)</v>
      </c>
      <c r="B3" s="424"/>
      <c r="C3" s="424"/>
      <c r="D3" s="424"/>
      <c r="E3" s="424"/>
      <c r="F3" s="424"/>
      <c r="G3" s="424"/>
      <c r="H3" s="424"/>
    </row>
    <row r="4" spans="1:8" ht="23.25" customHeight="1">
      <c r="A4" s="49"/>
      <c r="B4" s="49"/>
      <c r="C4" s="50"/>
      <c r="D4" s="96"/>
      <c r="E4" s="351"/>
      <c r="F4" s="96"/>
      <c r="G4" s="436" t="s">
        <v>90</v>
      </c>
      <c r="H4" s="436"/>
    </row>
    <row r="5" spans="1:8" s="82" customFormat="1" ht="19.5" customHeight="1">
      <c r="A5" s="434" t="s">
        <v>34</v>
      </c>
      <c r="B5" s="434" t="s">
        <v>0</v>
      </c>
      <c r="C5" s="433" t="s">
        <v>1</v>
      </c>
      <c r="D5" s="433"/>
      <c r="E5" s="433" t="s">
        <v>33</v>
      </c>
      <c r="F5" s="433"/>
      <c r="G5" s="433" t="s">
        <v>50</v>
      </c>
      <c r="H5" s="433"/>
    </row>
    <row r="6" spans="1:8" s="82" customFormat="1" ht="39.75" customHeight="1">
      <c r="A6" s="435"/>
      <c r="B6" s="435"/>
      <c r="C6" s="163" t="s">
        <v>154</v>
      </c>
      <c r="D6" s="163" t="s">
        <v>155</v>
      </c>
      <c r="E6" s="163" t="s">
        <v>154</v>
      </c>
      <c r="F6" s="163" t="s">
        <v>155</v>
      </c>
      <c r="G6" s="163" t="s">
        <v>154</v>
      </c>
      <c r="H6" s="163" t="s">
        <v>156</v>
      </c>
    </row>
    <row r="7" spans="1:8" s="52" customFormat="1" ht="17.25" customHeight="1">
      <c r="A7" s="51" t="s">
        <v>2</v>
      </c>
      <c r="B7" s="86" t="s">
        <v>3</v>
      </c>
      <c r="C7" s="51">
        <v>1</v>
      </c>
      <c r="D7" s="51">
        <f>C7+1</f>
        <v>2</v>
      </c>
      <c r="E7" s="51">
        <f>D7+1</f>
        <v>3</v>
      </c>
      <c r="F7" s="51">
        <f>E7+1</f>
        <v>4</v>
      </c>
      <c r="G7" s="51" t="s">
        <v>36</v>
      </c>
      <c r="H7" s="51" t="s">
        <v>37</v>
      </c>
    </row>
    <row r="8" spans="1:8" s="82" customFormat="1" ht="21.75" customHeight="1">
      <c r="A8" s="382"/>
      <c r="B8" s="383" t="s">
        <v>322</v>
      </c>
      <c r="C8" s="384">
        <f>C9+C38+C39</f>
        <v>3964000000</v>
      </c>
      <c r="D8" s="384">
        <f t="shared" ref="D8" si="0">D9+D38+D39</f>
        <v>3864000000</v>
      </c>
      <c r="E8" s="384">
        <f>E9+E38+E39</f>
        <v>25651633451</v>
      </c>
      <c r="F8" s="384">
        <f>F9+F38+F39</f>
        <v>13146343996</v>
      </c>
      <c r="G8" s="385">
        <f>IFERROR(E8/C8,0)</f>
        <v>6.4711487010595361</v>
      </c>
      <c r="H8" s="385">
        <f>IFERROR(F8/D8,0)</f>
        <v>3.4022629389233954</v>
      </c>
    </row>
    <row r="9" spans="1:8" s="82" customFormat="1" ht="23.25" customHeight="1">
      <c r="A9" s="386" t="s">
        <v>2</v>
      </c>
      <c r="B9" s="387" t="s">
        <v>230</v>
      </c>
      <c r="C9" s="388">
        <f>C10</f>
        <v>3964000000</v>
      </c>
      <c r="D9" s="388">
        <f>D10</f>
        <v>3864000000</v>
      </c>
      <c r="E9" s="388">
        <f>E10</f>
        <v>25651633451</v>
      </c>
      <c r="F9" s="388">
        <f>F10</f>
        <v>13146343996</v>
      </c>
      <c r="G9" s="385">
        <f t="shared" ref="G9:G39" si="1">IFERROR(E9/C9,0)</f>
        <v>6.4711487010595361</v>
      </c>
      <c r="H9" s="385">
        <f t="shared" ref="H9:H39" si="2">IFERROR(F9/D9,0)</f>
        <v>3.4022629389233954</v>
      </c>
    </row>
    <row r="10" spans="1:8" s="82" customFormat="1" ht="21" customHeight="1">
      <c r="A10" s="386" t="s">
        <v>10</v>
      </c>
      <c r="B10" s="387" t="s">
        <v>4</v>
      </c>
      <c r="C10" s="388">
        <f>C15+C19+C25+C30+C26+C27+C28+C29+C32+C24+C31+C11</f>
        <v>3964000000</v>
      </c>
      <c r="D10" s="388">
        <f>D15+D19+D25+D30+D26+D27+D28+D29+D32+D24+D31+D11</f>
        <v>3864000000</v>
      </c>
      <c r="E10" s="388">
        <f>E15+E19+E25+E30+E26+E27+E28+E29+E32+E24+E31+E11</f>
        <v>25651633451</v>
      </c>
      <c r="F10" s="388">
        <f>F15+F19+F25+F30+F26+F27+F28+F29+F32+F24+F31+F11</f>
        <v>13146343996</v>
      </c>
      <c r="G10" s="385">
        <f t="shared" si="1"/>
        <v>6.4711487010595361</v>
      </c>
      <c r="H10" s="385">
        <f t="shared" si="2"/>
        <v>3.4022629389233954</v>
      </c>
    </row>
    <row r="11" spans="1:8" s="82" customFormat="1" ht="21" customHeight="1">
      <c r="A11" s="386">
        <v>1</v>
      </c>
      <c r="B11" s="387" t="s">
        <v>231</v>
      </c>
      <c r="C11" s="388">
        <f>SUM(C12:C14)</f>
        <v>0</v>
      </c>
      <c r="D11" s="388">
        <f>SUM(D12:D14)</f>
        <v>0</v>
      </c>
      <c r="E11" s="388">
        <f>SUM(E12:E14)</f>
        <v>0</v>
      </c>
      <c r="F11" s="388">
        <f>SUM(F12:F14)</f>
        <v>0</v>
      </c>
      <c r="G11" s="385">
        <f t="shared" si="1"/>
        <v>0</v>
      </c>
      <c r="H11" s="385">
        <f t="shared" si="2"/>
        <v>0</v>
      </c>
    </row>
    <row r="12" spans="1:8" s="82" customFormat="1" ht="21" customHeight="1">
      <c r="A12" s="389"/>
      <c r="B12" s="390" t="s">
        <v>83</v>
      </c>
      <c r="C12" s="391"/>
      <c r="D12" s="391"/>
      <c r="E12" s="391"/>
      <c r="F12" s="391"/>
      <c r="G12" s="385">
        <f t="shared" si="1"/>
        <v>0</v>
      </c>
      <c r="H12" s="385">
        <f t="shared" si="2"/>
        <v>0</v>
      </c>
    </row>
    <row r="13" spans="1:8" s="82" customFormat="1" ht="21" customHeight="1">
      <c r="A13" s="389"/>
      <c r="B13" s="390" t="s">
        <v>84</v>
      </c>
      <c r="C13" s="391"/>
      <c r="D13" s="391"/>
      <c r="E13" s="391"/>
      <c r="F13" s="391"/>
      <c r="G13" s="385">
        <f t="shared" si="1"/>
        <v>0</v>
      </c>
      <c r="H13" s="385">
        <f t="shared" si="2"/>
        <v>0</v>
      </c>
    </row>
    <row r="14" spans="1:8" s="82" customFormat="1" ht="21" customHeight="1">
      <c r="A14" s="389"/>
      <c r="B14" s="390" t="s">
        <v>85</v>
      </c>
      <c r="C14" s="391"/>
      <c r="D14" s="391"/>
      <c r="E14" s="392"/>
      <c r="F14" s="391"/>
      <c r="G14" s="385">
        <f t="shared" si="1"/>
        <v>0</v>
      </c>
      <c r="H14" s="385">
        <f t="shared" si="2"/>
        <v>0</v>
      </c>
    </row>
    <row r="15" spans="1:8" s="82" customFormat="1" ht="21" customHeight="1">
      <c r="A15" s="386">
        <v>2</v>
      </c>
      <c r="B15" s="387" t="s">
        <v>232</v>
      </c>
      <c r="C15" s="388">
        <f>SUM(C16:C18)</f>
        <v>0</v>
      </c>
      <c r="D15" s="388">
        <f>SUM(D16:D18)</f>
        <v>0</v>
      </c>
      <c r="E15" s="388">
        <f>SUM(E16:E18)</f>
        <v>16666910</v>
      </c>
      <c r="F15" s="388">
        <f>SUM(F16:F18)</f>
        <v>0</v>
      </c>
      <c r="G15" s="385">
        <f t="shared" si="1"/>
        <v>0</v>
      </c>
      <c r="H15" s="385">
        <f t="shared" si="2"/>
        <v>0</v>
      </c>
    </row>
    <row r="16" spans="1:8" s="82" customFormat="1" ht="21" customHeight="1">
      <c r="A16" s="389"/>
      <c r="B16" s="390" t="s">
        <v>83</v>
      </c>
      <c r="C16" s="391"/>
      <c r="D16" s="391"/>
      <c r="E16" s="391">
        <v>8338344</v>
      </c>
      <c r="F16" s="391"/>
      <c r="G16" s="385">
        <f t="shared" si="1"/>
        <v>0</v>
      </c>
      <c r="H16" s="385">
        <f t="shared" si="2"/>
        <v>0</v>
      </c>
    </row>
    <row r="17" spans="1:8" s="82" customFormat="1" ht="21" customHeight="1">
      <c r="A17" s="389"/>
      <c r="B17" s="390" t="s">
        <v>84</v>
      </c>
      <c r="C17" s="391"/>
      <c r="D17" s="391"/>
      <c r="E17" s="391">
        <v>8328566</v>
      </c>
      <c r="F17" s="391"/>
      <c r="G17" s="385">
        <f t="shared" si="1"/>
        <v>0</v>
      </c>
      <c r="H17" s="385">
        <f t="shared" si="2"/>
        <v>0</v>
      </c>
    </row>
    <row r="18" spans="1:8" s="82" customFormat="1" ht="21" customHeight="1">
      <c r="A18" s="389"/>
      <c r="B18" s="390" t="s">
        <v>85</v>
      </c>
      <c r="C18" s="391"/>
      <c r="D18" s="391"/>
      <c r="E18" s="391"/>
      <c r="F18" s="391"/>
      <c r="G18" s="385">
        <f t="shared" si="1"/>
        <v>0</v>
      </c>
      <c r="H18" s="385">
        <f t="shared" si="2"/>
        <v>0</v>
      </c>
    </row>
    <row r="19" spans="1:8" s="82" customFormat="1" ht="21" customHeight="1">
      <c r="A19" s="386">
        <v>3</v>
      </c>
      <c r="B19" s="387" t="s">
        <v>123</v>
      </c>
      <c r="C19" s="388">
        <f>SUM(C20:C23)</f>
        <v>673000000</v>
      </c>
      <c r="D19" s="388">
        <f>SUM(D20:D23)</f>
        <v>673000000</v>
      </c>
      <c r="E19" s="388">
        <f>SUM(E20:E23)</f>
        <v>1652647044</v>
      </c>
      <c r="F19" s="388">
        <f>SUM(F20:F23)</f>
        <v>947018557</v>
      </c>
      <c r="G19" s="385">
        <f t="shared" si="1"/>
        <v>2.4556419673105498</v>
      </c>
      <c r="H19" s="385">
        <f t="shared" si="2"/>
        <v>1.4071598172362556</v>
      </c>
    </row>
    <row r="20" spans="1:8" s="82" customFormat="1" ht="21" customHeight="1">
      <c r="A20" s="389"/>
      <c r="B20" s="390" t="s">
        <v>83</v>
      </c>
      <c r="C20" s="391">
        <v>673000000</v>
      </c>
      <c r="D20" s="391">
        <v>673000000</v>
      </c>
      <c r="E20" s="391">
        <v>1320827151</v>
      </c>
      <c r="F20" s="391">
        <v>941000073</v>
      </c>
      <c r="G20" s="385">
        <f t="shared" si="1"/>
        <v>1.9625960638930164</v>
      </c>
      <c r="H20" s="385">
        <f t="shared" si="2"/>
        <v>1.3982170475482911</v>
      </c>
    </row>
    <row r="21" spans="1:8" s="82" customFormat="1" ht="21" customHeight="1">
      <c r="A21" s="389"/>
      <c r="B21" s="390" t="s">
        <v>84</v>
      </c>
      <c r="C21" s="391"/>
      <c r="D21" s="391"/>
      <c r="E21" s="391">
        <v>228855433</v>
      </c>
      <c r="F21" s="391">
        <v>0</v>
      </c>
      <c r="G21" s="385">
        <f>IFERROR(E21/C21,0)</f>
        <v>0</v>
      </c>
      <c r="H21" s="385">
        <f>IFERROR(F21/D21,0)</f>
        <v>0</v>
      </c>
    </row>
    <row r="22" spans="1:8" s="82" customFormat="1" ht="21" customHeight="1">
      <c r="A22" s="389"/>
      <c r="B22" s="393" t="s">
        <v>221</v>
      </c>
      <c r="C22" s="391"/>
      <c r="D22" s="391"/>
      <c r="E22" s="391">
        <v>6018484</v>
      </c>
      <c r="F22" s="391">
        <v>6018484</v>
      </c>
      <c r="G22" s="385">
        <f t="shared" si="1"/>
        <v>0</v>
      </c>
      <c r="H22" s="385">
        <f t="shared" si="2"/>
        <v>0</v>
      </c>
    </row>
    <row r="23" spans="1:8" s="82" customFormat="1" ht="21" customHeight="1">
      <c r="A23" s="389"/>
      <c r="B23" s="390" t="s">
        <v>85</v>
      </c>
      <c r="C23" s="391"/>
      <c r="D23" s="391"/>
      <c r="E23" s="391">
        <v>96945976</v>
      </c>
      <c r="F23" s="391">
        <v>0</v>
      </c>
      <c r="G23" s="385">
        <f t="shared" si="1"/>
        <v>0</v>
      </c>
      <c r="H23" s="385">
        <f t="shared" si="2"/>
        <v>0</v>
      </c>
    </row>
    <row r="24" spans="1:8" s="82" customFormat="1" ht="21" customHeight="1">
      <c r="A24" s="386">
        <v>4</v>
      </c>
      <c r="B24" s="387" t="s">
        <v>212</v>
      </c>
      <c r="C24" s="388"/>
      <c r="D24" s="388"/>
      <c r="E24" s="388">
        <v>72612000</v>
      </c>
      <c r="F24" s="388"/>
      <c r="G24" s="385">
        <f t="shared" si="1"/>
        <v>0</v>
      </c>
      <c r="H24" s="385">
        <f t="shared" si="2"/>
        <v>0</v>
      </c>
    </row>
    <row r="25" spans="1:8" s="82" customFormat="1" ht="21" customHeight="1">
      <c r="A25" s="386">
        <v>5</v>
      </c>
      <c r="B25" s="387" t="s">
        <v>5</v>
      </c>
      <c r="C25" s="388">
        <v>2659000000</v>
      </c>
      <c r="D25" s="388">
        <v>2659000000</v>
      </c>
      <c r="E25" s="388">
        <v>5263241488</v>
      </c>
      <c r="F25" s="388">
        <v>5214067487</v>
      </c>
      <c r="G25" s="385">
        <f t="shared" si="1"/>
        <v>1.9794063512598721</v>
      </c>
      <c r="H25" s="385">
        <f t="shared" si="2"/>
        <v>1.960912932305378</v>
      </c>
    </row>
    <row r="26" spans="1:8" s="82" customFormat="1" ht="21" customHeight="1">
      <c r="A26" s="386">
        <v>6</v>
      </c>
      <c r="B26" s="387" t="s">
        <v>7</v>
      </c>
      <c r="C26" s="388">
        <v>60000000</v>
      </c>
      <c r="D26" s="388">
        <v>60000000</v>
      </c>
      <c r="E26" s="388">
        <v>1091526993</v>
      </c>
      <c r="F26" s="388">
        <v>1088526993</v>
      </c>
      <c r="G26" s="385">
        <f t="shared" si="1"/>
        <v>18.192116550000001</v>
      </c>
      <c r="H26" s="385">
        <f t="shared" si="2"/>
        <v>18.142116550000001</v>
      </c>
    </row>
    <row r="27" spans="1:8" s="82" customFormat="1" ht="21" customHeight="1">
      <c r="A27" s="386">
        <v>7</v>
      </c>
      <c r="B27" s="387" t="s">
        <v>124</v>
      </c>
      <c r="C27" s="388">
        <v>135000000</v>
      </c>
      <c r="D27" s="388">
        <v>135000000</v>
      </c>
      <c r="E27" s="388">
        <v>475232908</v>
      </c>
      <c r="F27" s="388">
        <v>200213000</v>
      </c>
      <c r="G27" s="385">
        <f t="shared" si="1"/>
        <v>3.5202437629629628</v>
      </c>
      <c r="H27" s="385">
        <f t="shared" si="2"/>
        <v>1.4830592592592593</v>
      </c>
    </row>
    <row r="28" spans="1:8" s="82" customFormat="1" ht="21" customHeight="1">
      <c r="A28" s="386">
        <v>8</v>
      </c>
      <c r="B28" s="387" t="s">
        <v>125</v>
      </c>
      <c r="C28" s="388"/>
      <c r="D28" s="388"/>
      <c r="E28" s="388">
        <v>16222948010</v>
      </c>
      <c r="F28" s="388">
        <v>5317189730</v>
      </c>
      <c r="G28" s="385">
        <f t="shared" si="1"/>
        <v>0</v>
      </c>
      <c r="H28" s="385">
        <f t="shared" si="2"/>
        <v>0</v>
      </c>
    </row>
    <row r="29" spans="1:8" s="82" customFormat="1" ht="21" customHeight="1">
      <c r="A29" s="386">
        <v>9</v>
      </c>
      <c r="B29" s="387" t="s">
        <v>126</v>
      </c>
      <c r="C29" s="388"/>
      <c r="D29" s="388"/>
      <c r="E29" s="388">
        <v>58509292</v>
      </c>
      <c r="F29" s="388">
        <v>58509292</v>
      </c>
      <c r="G29" s="385">
        <f t="shared" si="1"/>
        <v>0</v>
      </c>
      <c r="H29" s="385">
        <f t="shared" si="2"/>
        <v>0</v>
      </c>
    </row>
    <row r="30" spans="1:8" s="82" customFormat="1" ht="21" customHeight="1">
      <c r="A30" s="386">
        <v>10</v>
      </c>
      <c r="B30" s="387" t="s">
        <v>6</v>
      </c>
      <c r="C30" s="388">
        <v>260000000</v>
      </c>
      <c r="D30" s="388">
        <v>260000000</v>
      </c>
      <c r="E30" s="388">
        <v>236980503</v>
      </c>
      <c r="F30" s="388">
        <v>236980503</v>
      </c>
      <c r="G30" s="385">
        <f t="shared" si="1"/>
        <v>0.9114634730769231</v>
      </c>
      <c r="H30" s="385">
        <f t="shared" si="2"/>
        <v>0.9114634730769231</v>
      </c>
    </row>
    <row r="31" spans="1:8" s="82" customFormat="1" ht="21" customHeight="1">
      <c r="A31" s="386">
        <v>11</v>
      </c>
      <c r="B31" s="387" t="s">
        <v>127</v>
      </c>
      <c r="C31" s="388">
        <v>35000000</v>
      </c>
      <c r="D31" s="388">
        <v>35000000</v>
      </c>
      <c r="E31" s="388">
        <v>76033000</v>
      </c>
      <c r="F31" s="388">
        <v>76033000</v>
      </c>
      <c r="G31" s="385">
        <f t="shared" si="1"/>
        <v>2.1723714285714286</v>
      </c>
      <c r="H31" s="385">
        <f t="shared" si="2"/>
        <v>2.1723714285714286</v>
      </c>
    </row>
    <row r="32" spans="1:8" s="82" customFormat="1" ht="21" customHeight="1">
      <c r="A32" s="386">
        <v>12</v>
      </c>
      <c r="B32" s="387" t="s">
        <v>9</v>
      </c>
      <c r="C32" s="388">
        <f>C33+C34</f>
        <v>142000000</v>
      </c>
      <c r="D32" s="388">
        <f>D33+D34</f>
        <v>42000000</v>
      </c>
      <c r="E32" s="388">
        <v>485235303</v>
      </c>
      <c r="F32" s="388">
        <v>7805434</v>
      </c>
      <c r="G32" s="385">
        <f t="shared" si="1"/>
        <v>3.4171500211267607</v>
      </c>
      <c r="H32" s="385">
        <f t="shared" si="2"/>
        <v>0.18584366666666666</v>
      </c>
    </row>
    <row r="33" spans="1:8" s="82" customFormat="1" ht="21" customHeight="1">
      <c r="A33" s="390"/>
      <c r="B33" s="390" t="s">
        <v>233</v>
      </c>
      <c r="C33" s="391">
        <v>100000000</v>
      </c>
      <c r="D33" s="391"/>
      <c r="E33" s="391"/>
      <c r="F33" s="285"/>
      <c r="G33" s="385">
        <f t="shared" si="1"/>
        <v>0</v>
      </c>
      <c r="H33" s="385">
        <f t="shared" si="2"/>
        <v>0</v>
      </c>
    </row>
    <row r="34" spans="1:8" s="82" customFormat="1" ht="21" customHeight="1">
      <c r="A34" s="390"/>
      <c r="B34" s="390" t="s">
        <v>240</v>
      </c>
      <c r="C34" s="391">
        <v>42000000</v>
      </c>
      <c r="D34" s="391">
        <v>42000000</v>
      </c>
      <c r="E34" s="391"/>
      <c r="F34" s="391"/>
      <c r="G34" s="385">
        <f t="shared" si="1"/>
        <v>0</v>
      </c>
      <c r="H34" s="385">
        <f t="shared" si="2"/>
        <v>0</v>
      </c>
    </row>
    <row r="35" spans="1:8" s="82" customFormat="1" ht="21" customHeight="1">
      <c r="A35" s="386" t="s">
        <v>11</v>
      </c>
      <c r="B35" s="387" t="s">
        <v>237</v>
      </c>
      <c r="C35" s="388"/>
      <c r="D35" s="388"/>
      <c r="E35" s="388"/>
      <c r="F35" s="388"/>
      <c r="G35" s="385">
        <f t="shared" si="1"/>
        <v>0</v>
      </c>
      <c r="H35" s="385">
        <f t="shared" si="2"/>
        <v>0</v>
      </c>
    </row>
    <row r="36" spans="1:8" s="82" customFormat="1" ht="21" customHeight="1">
      <c r="A36" s="386" t="s">
        <v>12</v>
      </c>
      <c r="B36" s="387" t="s">
        <v>238</v>
      </c>
      <c r="C36" s="388"/>
      <c r="D36" s="388"/>
      <c r="E36" s="388"/>
      <c r="F36" s="388"/>
      <c r="G36" s="385">
        <f t="shared" si="1"/>
        <v>0</v>
      </c>
      <c r="H36" s="385">
        <f t="shared" si="2"/>
        <v>0</v>
      </c>
    </row>
    <row r="37" spans="1:8" s="82" customFormat="1" ht="21" customHeight="1">
      <c r="A37" s="386" t="s">
        <v>13</v>
      </c>
      <c r="B37" s="387" t="s">
        <v>239</v>
      </c>
      <c r="C37" s="388"/>
      <c r="D37" s="388"/>
      <c r="E37" s="388"/>
      <c r="F37" s="388"/>
      <c r="G37" s="385">
        <f t="shared" si="1"/>
        <v>0</v>
      </c>
      <c r="H37" s="385">
        <f t="shared" si="2"/>
        <v>0</v>
      </c>
    </row>
    <row r="38" spans="1:8" s="82" customFormat="1" ht="23.25" customHeight="1">
      <c r="A38" s="386" t="s">
        <v>3</v>
      </c>
      <c r="B38" s="387" t="s">
        <v>234</v>
      </c>
      <c r="C38" s="388"/>
      <c r="D38" s="388"/>
      <c r="E38" s="388"/>
      <c r="F38" s="388"/>
      <c r="G38" s="385">
        <f t="shared" si="1"/>
        <v>0</v>
      </c>
      <c r="H38" s="385">
        <f t="shared" si="2"/>
        <v>0</v>
      </c>
    </row>
    <row r="39" spans="1:8" s="82" customFormat="1" ht="23.25" customHeight="1">
      <c r="A39" s="386" t="s">
        <v>14</v>
      </c>
      <c r="B39" s="387" t="s">
        <v>235</v>
      </c>
      <c r="C39" s="388"/>
      <c r="D39" s="388"/>
      <c r="E39" s="388"/>
      <c r="F39" s="388"/>
      <c r="G39" s="385">
        <f t="shared" si="1"/>
        <v>0</v>
      </c>
      <c r="H39" s="385">
        <f t="shared" si="2"/>
        <v>0</v>
      </c>
    </row>
    <row r="40" spans="1:8" s="82" customFormat="1" ht="14"/>
    <row r="41" spans="1:8" s="82" customFormat="1" ht="14">
      <c r="C41" s="97"/>
      <c r="D41" s="97"/>
      <c r="E41" s="87"/>
      <c r="F41" s="87"/>
    </row>
    <row r="42" spans="1:8" s="82" customFormat="1" ht="14">
      <c r="C42" s="97"/>
      <c r="D42" s="97"/>
      <c r="E42" s="87"/>
    </row>
    <row r="43" spans="1:8" s="82" customFormat="1" ht="14">
      <c r="C43" s="97"/>
      <c r="D43" s="97"/>
    </row>
    <row r="44" spans="1:8" s="82" customFormat="1" ht="14">
      <c r="C44" s="97"/>
      <c r="D44" s="97"/>
    </row>
    <row r="45" spans="1:8">
      <c r="C45" s="84"/>
      <c r="D45" s="84"/>
    </row>
  </sheetData>
  <mergeCells count="9">
    <mergeCell ref="G1:H1"/>
    <mergeCell ref="A2:H2"/>
    <mergeCell ref="A3:H3"/>
    <mergeCell ref="C5:D5"/>
    <mergeCell ref="E5:F5"/>
    <mergeCell ref="G5:H5"/>
    <mergeCell ref="A5:A6"/>
    <mergeCell ref="B5:B6"/>
    <mergeCell ref="G4:H4"/>
  </mergeCells>
  <phoneticPr fontId="15" type="noConversion"/>
  <pageMargins left="0.31496062992125984" right="0.15748031496062992" top="0.61" bottom="0.94" header="0.61" footer="0.34"/>
  <pageSetup paperSize="9" scale="9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H49"/>
  <sheetViews>
    <sheetView view="pageBreakPreview" zoomScale="60" zoomScaleNormal="89" workbookViewId="0">
      <pane xSplit="2" ySplit="9" topLeftCell="C46" activePane="bottomRight" state="frozen"/>
      <selection pane="topRight" activeCell="C1" sqref="C1"/>
      <selection pane="bottomLeft" activeCell="A10" sqref="A10"/>
      <selection pane="bottomRight" activeCell="B49" sqref="B49"/>
    </sheetView>
  </sheetViews>
  <sheetFormatPr defaultColWidth="9" defaultRowHeight="15.5"/>
  <cols>
    <col min="1" max="1" width="6.4609375" style="48" customWidth="1"/>
    <col min="2" max="2" width="42.23046875" style="48" customWidth="1"/>
    <col min="3" max="4" width="16.07421875" style="48" customWidth="1"/>
    <col min="5" max="5" width="9.53515625" style="48" customWidth="1"/>
    <col min="6" max="6" width="7" style="48" customWidth="1"/>
    <col min="7" max="7" width="16" style="48" customWidth="1"/>
    <col min="8" max="8" width="9.84375" style="48" bestFit="1" customWidth="1"/>
    <col min="9" max="16384" width="9" style="48"/>
  </cols>
  <sheetData>
    <row r="1" spans="1:8" ht="18.75" customHeight="1">
      <c r="A1" s="45"/>
      <c r="B1" s="45"/>
      <c r="C1" s="46"/>
      <c r="D1" s="437" t="s">
        <v>73</v>
      </c>
      <c r="E1" s="437"/>
    </row>
    <row r="2" spans="1:8" ht="24.75" customHeight="1">
      <c r="A2" s="432" t="s">
        <v>246</v>
      </c>
      <c r="B2" s="432"/>
      <c r="C2" s="432"/>
      <c r="D2" s="432"/>
      <c r="E2" s="432"/>
    </row>
    <row r="3" spans="1:8" ht="17.25" customHeight="1">
      <c r="A3" s="424" t="str">
        <f>'B48'!A3</f>
        <v>(Kèm theo Báo cáo số:          /BC-UBND ngày       /3/2026 của UBND xã Tuần Giáo)</v>
      </c>
      <c r="B3" s="424"/>
      <c r="C3" s="424"/>
      <c r="D3" s="424"/>
      <c r="E3" s="424"/>
    </row>
    <row r="4" spans="1:8" ht="27" customHeight="1">
      <c r="A4" s="49"/>
      <c r="B4" s="49"/>
      <c r="C4" s="50"/>
      <c r="D4" s="424" t="s">
        <v>90</v>
      </c>
      <c r="E4" s="424"/>
    </row>
    <row r="5" spans="1:8" ht="13.5" customHeight="1">
      <c r="A5" s="438" t="s">
        <v>34</v>
      </c>
      <c r="B5" s="438" t="s">
        <v>79</v>
      </c>
      <c r="C5" s="438" t="s">
        <v>1</v>
      </c>
      <c r="D5" s="438" t="s">
        <v>33</v>
      </c>
      <c r="E5" s="430" t="s">
        <v>50</v>
      </c>
    </row>
    <row r="6" spans="1:8" ht="13.5" customHeight="1">
      <c r="A6" s="439"/>
      <c r="B6" s="439" t="s">
        <v>79</v>
      </c>
      <c r="C6" s="439"/>
      <c r="D6" s="439"/>
      <c r="E6" s="441"/>
    </row>
    <row r="7" spans="1:8" ht="13.5" customHeight="1">
      <c r="A7" s="440"/>
      <c r="B7" s="440"/>
      <c r="C7" s="440"/>
      <c r="D7" s="440"/>
      <c r="E7" s="431"/>
    </row>
    <row r="8" spans="1:8" s="83" customFormat="1" ht="17.25" customHeight="1">
      <c r="A8" s="51" t="s">
        <v>2</v>
      </c>
      <c r="B8" s="51" t="s">
        <v>3</v>
      </c>
      <c r="C8" s="51">
        <v>1</v>
      </c>
      <c r="D8" s="51">
        <f>C8+1</f>
        <v>2</v>
      </c>
      <c r="E8" s="277" t="s">
        <v>29</v>
      </c>
    </row>
    <row r="9" spans="1:8" ht="21" customHeight="1">
      <c r="A9" s="371"/>
      <c r="B9" s="374" t="s">
        <v>43</v>
      </c>
      <c r="C9" s="394">
        <f>C10+C26+C48+C49</f>
        <v>154958000000</v>
      </c>
      <c r="D9" s="394">
        <f>D10+D26+D48+D49</f>
        <v>225828430496</v>
      </c>
      <c r="E9" s="220">
        <f>IFERROR(D9/C9,0)</f>
        <v>1.4573525116225041</v>
      </c>
      <c r="F9" s="84"/>
      <c r="G9" s="84"/>
    </row>
    <row r="10" spans="1:8" ht="21" customHeight="1">
      <c r="A10" s="371" t="s">
        <v>2</v>
      </c>
      <c r="B10" s="374" t="s">
        <v>56</v>
      </c>
      <c r="C10" s="394">
        <f>C11+C21+C25</f>
        <v>131107000000</v>
      </c>
      <c r="D10" s="394">
        <f>D11+D21+D25</f>
        <v>176259021289</v>
      </c>
      <c r="E10" s="220">
        <f t="shared" ref="E10:E32" si="0">IFERROR(D10/C10,0)</f>
        <v>1.3443906220796753</v>
      </c>
      <c r="G10" s="84"/>
      <c r="H10" s="84"/>
    </row>
    <row r="11" spans="1:8" ht="21" customHeight="1">
      <c r="A11" s="371" t="s">
        <v>10</v>
      </c>
      <c r="B11" s="374" t="s">
        <v>23</v>
      </c>
      <c r="C11" s="394">
        <f>C12</f>
        <v>0</v>
      </c>
      <c r="D11" s="394">
        <f>D12</f>
        <v>3635449932</v>
      </c>
      <c r="E11" s="220">
        <f t="shared" si="0"/>
        <v>0</v>
      </c>
    </row>
    <row r="12" spans="1:8" ht="21" customHeight="1">
      <c r="A12" s="371">
        <v>1</v>
      </c>
      <c r="B12" s="374" t="s">
        <v>40</v>
      </c>
      <c r="C12" s="394">
        <f>C16</f>
        <v>0</v>
      </c>
      <c r="D12" s="394">
        <f>D16</f>
        <v>3635449932</v>
      </c>
      <c r="E12" s="220">
        <f t="shared" si="0"/>
        <v>0</v>
      </c>
    </row>
    <row r="13" spans="1:8" ht="21" customHeight="1">
      <c r="A13" s="380" t="s">
        <v>166</v>
      </c>
      <c r="B13" s="374" t="s">
        <v>77</v>
      </c>
      <c r="C13" s="286">
        <f>SUM(C14:C15)</f>
        <v>0</v>
      </c>
      <c r="D13" s="286">
        <f>SUM(D14:D15)</f>
        <v>0</v>
      </c>
      <c r="E13" s="220">
        <f t="shared" si="0"/>
        <v>0</v>
      </c>
    </row>
    <row r="14" spans="1:8" ht="21" customHeight="1">
      <c r="A14" s="380"/>
      <c r="B14" s="377" t="s">
        <v>75</v>
      </c>
      <c r="C14" s="286"/>
      <c r="D14" s="286"/>
      <c r="E14" s="220">
        <f t="shared" si="0"/>
        <v>0</v>
      </c>
    </row>
    <row r="15" spans="1:8" ht="36.75" customHeight="1">
      <c r="A15" s="380"/>
      <c r="B15" s="395" t="s">
        <v>244</v>
      </c>
      <c r="C15" s="286"/>
      <c r="D15" s="286"/>
      <c r="E15" s="220">
        <f t="shared" si="0"/>
        <v>0</v>
      </c>
    </row>
    <row r="16" spans="1:8" ht="21" customHeight="1">
      <c r="A16" s="380" t="s">
        <v>166</v>
      </c>
      <c r="B16" s="374" t="s">
        <v>78</v>
      </c>
      <c r="C16" s="286">
        <f>SUM(C17:C18)</f>
        <v>0</v>
      </c>
      <c r="D16" s="394">
        <f>SUM(D17:D18)</f>
        <v>3635449932</v>
      </c>
      <c r="E16" s="220">
        <f t="shared" si="0"/>
        <v>0</v>
      </c>
    </row>
    <row r="17" spans="1:8" ht="21" customHeight="1">
      <c r="A17" s="376"/>
      <c r="B17" s="395" t="s">
        <v>241</v>
      </c>
      <c r="C17" s="286"/>
      <c r="D17" s="286">
        <f>'B54'!O10</f>
        <v>3635449932</v>
      </c>
      <c r="E17" s="220">
        <f t="shared" si="0"/>
        <v>0</v>
      </c>
    </row>
    <row r="18" spans="1:8" ht="21" customHeight="1">
      <c r="A18" s="376"/>
      <c r="B18" s="395" t="s">
        <v>249</v>
      </c>
      <c r="C18" s="286"/>
      <c r="D18" s="286"/>
      <c r="E18" s="220">
        <f t="shared" si="0"/>
        <v>0</v>
      </c>
    </row>
    <row r="19" spans="1:8" ht="69.75" customHeight="1">
      <c r="A19" s="396">
        <v>2</v>
      </c>
      <c r="B19" s="397" t="s">
        <v>242</v>
      </c>
      <c r="C19" s="286"/>
      <c r="D19" s="286"/>
      <c r="E19" s="220">
        <f t="shared" si="0"/>
        <v>0</v>
      </c>
    </row>
    <row r="20" spans="1:8" ht="21" customHeight="1">
      <c r="A20" s="396">
        <v>3</v>
      </c>
      <c r="B20" s="374" t="s">
        <v>186</v>
      </c>
      <c r="C20" s="286"/>
      <c r="D20" s="286"/>
      <c r="E20" s="220">
        <f t="shared" si="0"/>
        <v>0</v>
      </c>
    </row>
    <row r="21" spans="1:8" s="85" customFormat="1" ht="21" customHeight="1">
      <c r="A21" s="371" t="s">
        <v>11</v>
      </c>
      <c r="B21" s="374" t="s">
        <v>17</v>
      </c>
      <c r="C21" s="394">
        <v>128038000000</v>
      </c>
      <c r="D21" s="394">
        <f>'B54'!P10</f>
        <v>172623571357</v>
      </c>
      <c r="E21" s="220">
        <f t="shared" si="0"/>
        <v>1.3482213979990316</v>
      </c>
      <c r="G21" s="67"/>
    </row>
    <row r="22" spans="1:8" s="85" customFormat="1" ht="21" customHeight="1">
      <c r="A22" s="371"/>
      <c r="B22" s="374" t="s">
        <v>21</v>
      </c>
      <c r="C22" s="394"/>
      <c r="D22" s="394"/>
      <c r="E22" s="220">
        <f t="shared" si="0"/>
        <v>0</v>
      </c>
      <c r="G22" s="67"/>
    </row>
    <row r="23" spans="1:8" ht="21" customHeight="1">
      <c r="A23" s="376">
        <v>1</v>
      </c>
      <c r="B23" s="395" t="s">
        <v>75</v>
      </c>
      <c r="C23" s="286">
        <v>75334000000</v>
      </c>
      <c r="D23" s="286">
        <f>'B56'!E10-2945820000</f>
        <v>76708768608</v>
      </c>
      <c r="E23" s="220">
        <f t="shared" si="0"/>
        <v>1.018248979318767</v>
      </c>
    </row>
    <row r="24" spans="1:8" ht="39" customHeight="1">
      <c r="A24" s="376">
        <v>2</v>
      </c>
      <c r="B24" s="395" t="s">
        <v>244</v>
      </c>
      <c r="C24" s="286"/>
      <c r="D24" s="286"/>
      <c r="E24" s="220">
        <f t="shared" si="0"/>
        <v>0</v>
      </c>
    </row>
    <row r="25" spans="1:8" ht="21" customHeight="1">
      <c r="A25" s="371" t="s">
        <v>12</v>
      </c>
      <c r="B25" s="374" t="s">
        <v>18</v>
      </c>
      <c r="C25" s="394">
        <v>3069000000</v>
      </c>
      <c r="D25" s="286"/>
      <c r="E25" s="220">
        <f t="shared" si="0"/>
        <v>0</v>
      </c>
    </row>
    <row r="26" spans="1:8" s="85" customFormat="1" ht="22.5" customHeight="1">
      <c r="A26" s="371" t="s">
        <v>3</v>
      </c>
      <c r="B26" s="398" t="s">
        <v>57</v>
      </c>
      <c r="C26" s="394">
        <f>C27+C39</f>
        <v>23851000000</v>
      </c>
      <c r="D26" s="394">
        <f>D27+D39</f>
        <v>30059828000</v>
      </c>
      <c r="E26" s="220">
        <f t="shared" si="0"/>
        <v>1.2603173032577251</v>
      </c>
      <c r="G26" s="164"/>
      <c r="H26" s="164"/>
    </row>
    <row r="27" spans="1:8" s="85" customFormat="1" ht="20.25" customHeight="1">
      <c r="A27" s="371" t="s">
        <v>10</v>
      </c>
      <c r="B27" s="399" t="s">
        <v>55</v>
      </c>
      <c r="C27" s="394">
        <f>C28+C29</f>
        <v>11074000000</v>
      </c>
      <c r="D27" s="394">
        <f>D28+D29</f>
        <v>14361028000</v>
      </c>
      <c r="E27" s="220">
        <f t="shared" si="0"/>
        <v>1.2968239118656313</v>
      </c>
    </row>
    <row r="28" spans="1:8" s="352" customFormat="1" ht="20.25" customHeight="1">
      <c r="A28" s="400" t="s">
        <v>166</v>
      </c>
      <c r="B28" s="401" t="s">
        <v>143</v>
      </c>
      <c r="C28" s="402">
        <f>C31+C34+C37</f>
        <v>0</v>
      </c>
      <c r="D28" s="402">
        <f>D31+D34+D37</f>
        <v>0</v>
      </c>
      <c r="E28" s="403">
        <f t="shared" si="0"/>
        <v>0</v>
      </c>
    </row>
    <row r="29" spans="1:8" s="352" customFormat="1" ht="20.25" customHeight="1">
      <c r="A29" s="400" t="s">
        <v>166</v>
      </c>
      <c r="B29" s="401" t="s">
        <v>144</v>
      </c>
      <c r="C29" s="402">
        <f>C32+C35+C38</f>
        <v>11074000000</v>
      </c>
      <c r="D29" s="402">
        <f>D32+D35+D38</f>
        <v>14361028000</v>
      </c>
      <c r="E29" s="403">
        <f t="shared" si="0"/>
        <v>1.2968239118656313</v>
      </c>
    </row>
    <row r="30" spans="1:8" s="85" customFormat="1" ht="42" customHeight="1">
      <c r="A30" s="371">
        <v>1</v>
      </c>
      <c r="B30" s="399" t="s">
        <v>213</v>
      </c>
      <c r="C30" s="394">
        <f>C31+C32</f>
        <v>70000000</v>
      </c>
      <c r="D30" s="394">
        <f>D31+D32</f>
        <v>2138070000</v>
      </c>
      <c r="E30" s="220">
        <f t="shared" si="0"/>
        <v>30.543857142857142</v>
      </c>
    </row>
    <row r="31" spans="1:8" ht="20.25" customHeight="1">
      <c r="A31" s="380"/>
      <c r="B31" s="404" t="s">
        <v>143</v>
      </c>
      <c r="C31" s="286"/>
      <c r="D31" s="286"/>
      <c r="E31" s="220">
        <f t="shared" si="0"/>
        <v>0</v>
      </c>
    </row>
    <row r="32" spans="1:8" ht="20.25" customHeight="1">
      <c r="A32" s="380"/>
      <c r="B32" s="404" t="s">
        <v>144</v>
      </c>
      <c r="C32" s="286">
        <v>70000000</v>
      </c>
      <c r="D32" s="286">
        <f>'B61-CTMTQG'!M11</f>
        <v>2138070000</v>
      </c>
      <c r="E32" s="220">
        <f t="shared" si="0"/>
        <v>30.543857142857142</v>
      </c>
    </row>
    <row r="33" spans="1:8" s="85" customFormat="1" ht="22.5" customHeight="1">
      <c r="A33" s="371">
        <v>2</v>
      </c>
      <c r="B33" s="398" t="s">
        <v>214</v>
      </c>
      <c r="C33" s="394">
        <f>+C34+C35</f>
        <v>9244000000</v>
      </c>
      <c r="D33" s="394">
        <f>+D34+D35</f>
        <v>8816458000</v>
      </c>
      <c r="E33" s="220">
        <f t="shared" ref="E33:E38" si="1">IFERROR(D33/C33,0)</f>
        <v>0.95374924275205542</v>
      </c>
      <c r="G33" s="164"/>
      <c r="H33" s="164"/>
    </row>
    <row r="34" spans="1:8" ht="22.5" customHeight="1">
      <c r="A34" s="380"/>
      <c r="B34" s="405" t="s">
        <v>143</v>
      </c>
      <c r="C34" s="286"/>
      <c r="D34" s="286"/>
      <c r="E34" s="220">
        <f t="shared" si="1"/>
        <v>0</v>
      </c>
    </row>
    <row r="35" spans="1:8" ht="22.5" customHeight="1">
      <c r="A35" s="380"/>
      <c r="B35" s="405" t="s">
        <v>144</v>
      </c>
      <c r="C35" s="286">
        <v>9244000000</v>
      </c>
      <c r="D35" s="286">
        <f>'B61-CTMTQG'!T11</f>
        <v>8816458000</v>
      </c>
      <c r="E35" s="220">
        <f t="shared" si="1"/>
        <v>0.95374924275205542</v>
      </c>
    </row>
    <row r="36" spans="1:8" s="85" customFormat="1" ht="22.5" customHeight="1">
      <c r="A36" s="371">
        <v>3</v>
      </c>
      <c r="B36" s="398" t="s">
        <v>215</v>
      </c>
      <c r="C36" s="394">
        <f>+C37+C38</f>
        <v>1760000000</v>
      </c>
      <c r="D36" s="394">
        <f>+D37+D38</f>
        <v>3406500000</v>
      </c>
      <c r="E36" s="220">
        <f t="shared" si="1"/>
        <v>1.9355113636363637</v>
      </c>
      <c r="G36" s="164"/>
      <c r="H36" s="164"/>
    </row>
    <row r="37" spans="1:8" ht="22.5" customHeight="1">
      <c r="A37" s="380"/>
      <c r="B37" s="406" t="s">
        <v>143</v>
      </c>
      <c r="C37" s="286"/>
      <c r="D37" s="286"/>
      <c r="E37" s="220">
        <f t="shared" si="1"/>
        <v>0</v>
      </c>
    </row>
    <row r="38" spans="1:8" ht="22.5" customHeight="1">
      <c r="A38" s="380"/>
      <c r="B38" s="406" t="s">
        <v>144</v>
      </c>
      <c r="C38" s="286">
        <v>1760000000</v>
      </c>
      <c r="D38" s="286">
        <f>'B61-CTMTQG'!W11</f>
        <v>3406500000</v>
      </c>
      <c r="E38" s="220">
        <f t="shared" si="1"/>
        <v>1.9355113636363637</v>
      </c>
    </row>
    <row r="39" spans="1:8" s="85" customFormat="1" ht="22.5" customHeight="1">
      <c r="A39" s="371" t="s">
        <v>11</v>
      </c>
      <c r="B39" s="407" t="s">
        <v>205</v>
      </c>
      <c r="C39" s="394">
        <f>+C40+C41</f>
        <v>12777000000</v>
      </c>
      <c r="D39" s="394">
        <f>+D40+D41</f>
        <v>15698800000</v>
      </c>
      <c r="E39" s="220">
        <f t="shared" ref="E39:E49" si="2">IFERROR(D39/C39,0)</f>
        <v>1.2286765281364953</v>
      </c>
    </row>
    <row r="40" spans="1:8" s="85" customFormat="1" ht="22.5" customHeight="1">
      <c r="A40" s="371">
        <v>1</v>
      </c>
      <c r="B40" s="407" t="s">
        <v>143</v>
      </c>
      <c r="C40" s="394"/>
      <c r="D40" s="394"/>
      <c r="E40" s="220">
        <f t="shared" si="2"/>
        <v>0</v>
      </c>
    </row>
    <row r="41" spans="1:8" s="85" customFormat="1" ht="22.5" customHeight="1">
      <c r="A41" s="371">
        <v>2</v>
      </c>
      <c r="B41" s="374" t="s">
        <v>144</v>
      </c>
      <c r="C41" s="394">
        <f>SUM(C42:C47)</f>
        <v>12777000000</v>
      </c>
      <c r="D41" s="394">
        <f>SUM(D42:D47)</f>
        <v>15698800000</v>
      </c>
      <c r="E41" s="220">
        <f t="shared" si="2"/>
        <v>1.2286765281364953</v>
      </c>
    </row>
    <row r="42" spans="1:8" ht="22.5" customHeight="1">
      <c r="A42" s="380"/>
      <c r="B42" s="377" t="s">
        <v>145</v>
      </c>
      <c r="C42" s="286">
        <v>200000000</v>
      </c>
      <c r="D42" s="286">
        <v>200000000</v>
      </c>
      <c r="E42" s="220">
        <f t="shared" si="2"/>
        <v>1</v>
      </c>
    </row>
    <row r="43" spans="1:8" ht="22.5" customHeight="1">
      <c r="A43" s="380"/>
      <c r="B43" s="377" t="s">
        <v>146</v>
      </c>
      <c r="C43" s="286">
        <v>67000000</v>
      </c>
      <c r="D43" s="408">
        <v>67000000</v>
      </c>
      <c r="E43" s="220">
        <f t="shared" si="2"/>
        <v>1</v>
      </c>
    </row>
    <row r="44" spans="1:8" ht="22.5" customHeight="1">
      <c r="A44" s="380"/>
      <c r="B44" s="377" t="s">
        <v>243</v>
      </c>
      <c r="C44" s="286">
        <v>11640000000</v>
      </c>
      <c r="D44" s="408">
        <v>11640000000</v>
      </c>
      <c r="E44" s="220">
        <f t="shared" si="2"/>
        <v>1</v>
      </c>
    </row>
    <row r="45" spans="1:8" ht="38.25" customHeight="1">
      <c r="A45" s="380"/>
      <c r="B45" s="395" t="s">
        <v>331</v>
      </c>
      <c r="C45" s="286">
        <v>870000000</v>
      </c>
      <c r="D45" s="408">
        <v>870000000</v>
      </c>
      <c r="E45" s="220">
        <f t="shared" si="2"/>
        <v>1</v>
      </c>
    </row>
    <row r="46" spans="1:8" ht="38.25" customHeight="1">
      <c r="A46" s="380"/>
      <c r="B46" s="395" t="s">
        <v>332</v>
      </c>
      <c r="C46" s="286"/>
      <c r="D46" s="408">
        <v>2364600000</v>
      </c>
      <c r="E46" s="220">
        <f t="shared" si="2"/>
        <v>0</v>
      </c>
    </row>
    <row r="47" spans="1:8" ht="54.75" customHeight="1">
      <c r="A47" s="380"/>
      <c r="B47" s="395" t="s">
        <v>333</v>
      </c>
      <c r="C47" s="286"/>
      <c r="D47" s="408">
        <v>557200000</v>
      </c>
      <c r="E47" s="220">
        <f t="shared" si="2"/>
        <v>0</v>
      </c>
    </row>
    <row r="48" spans="1:8" s="85" customFormat="1" ht="22.5" customHeight="1">
      <c r="A48" s="371" t="s">
        <v>14</v>
      </c>
      <c r="B48" s="374" t="s">
        <v>133</v>
      </c>
      <c r="C48" s="394"/>
      <c r="D48" s="394"/>
      <c r="E48" s="220">
        <f t="shared" si="2"/>
        <v>0</v>
      </c>
    </row>
    <row r="49" spans="1:5" s="85" customFormat="1" ht="22.5" customHeight="1">
      <c r="A49" s="371" t="s">
        <v>130</v>
      </c>
      <c r="B49" s="374" t="s">
        <v>51</v>
      </c>
      <c r="C49" s="394"/>
      <c r="D49" s="394">
        <v>19509581207</v>
      </c>
      <c r="E49" s="220">
        <f t="shared" si="2"/>
        <v>0</v>
      </c>
    </row>
  </sheetData>
  <mergeCells count="9">
    <mergeCell ref="D1:E1"/>
    <mergeCell ref="A2:E2"/>
    <mergeCell ref="A3:E3"/>
    <mergeCell ref="D4:E4"/>
    <mergeCell ref="A5:A7"/>
    <mergeCell ref="B5:B7"/>
    <mergeCell ref="C5:C7"/>
    <mergeCell ref="D5:D7"/>
    <mergeCell ref="E5:E7"/>
  </mergeCells>
  <phoneticPr fontId="15" type="noConversion"/>
  <pageMargins left="0.70866141732283472" right="0.23622047244094491" top="0.61" bottom="0.74" header="0.23622047244094491" footer="0.23622047244094491"/>
  <pageSetup paperSize="9" scale="8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J35"/>
  <sheetViews>
    <sheetView view="pageBreakPreview" zoomScale="60" zoomScaleNormal="90" workbookViewId="0">
      <pane xSplit="2" ySplit="9" topLeftCell="C31" activePane="bottomRight" state="frozen"/>
      <selection pane="topRight" activeCell="C1" sqref="C1"/>
      <selection pane="bottomLeft" activeCell="A10" sqref="A10"/>
      <selection pane="bottomRight" activeCell="D33" sqref="D33"/>
    </sheetView>
  </sheetViews>
  <sheetFormatPr defaultColWidth="9" defaultRowHeight="15.5"/>
  <cols>
    <col min="1" max="1" width="4" style="39" customWidth="1"/>
    <col min="2" max="2" width="38.07421875" style="39" customWidth="1"/>
    <col min="3" max="4" width="14.4609375" style="39" customWidth="1"/>
    <col min="5" max="5" width="14.4609375" style="68" customWidth="1"/>
    <col min="6" max="6" width="9.4609375" style="68" customWidth="1"/>
    <col min="7" max="7" width="0.4609375" style="39" customWidth="1"/>
    <col min="8" max="8" width="13.69140625" style="54" hidden="1" customWidth="1"/>
    <col min="9" max="9" width="13.69140625" style="54" customWidth="1"/>
    <col min="10" max="10" width="9" style="38"/>
    <col min="11" max="16384" width="9" style="39"/>
  </cols>
  <sheetData>
    <row r="1" spans="1:9" ht="19.5" customHeight="1">
      <c r="A1" s="110"/>
      <c r="B1" s="110"/>
      <c r="C1" s="215"/>
      <c r="D1" s="167"/>
      <c r="E1" s="442" t="s">
        <v>71</v>
      </c>
      <c r="F1" s="442"/>
    </row>
    <row r="2" spans="1:9" ht="23.25" customHeight="1">
      <c r="A2" s="423" t="s">
        <v>247</v>
      </c>
      <c r="B2" s="423"/>
      <c r="C2" s="423"/>
      <c r="D2" s="423"/>
      <c r="E2" s="423"/>
      <c r="F2" s="423"/>
    </row>
    <row r="3" spans="1:9" ht="21" customHeight="1">
      <c r="A3" s="443" t="str">
        <f>'B48'!A3:F3</f>
        <v>(Kèm theo Báo cáo số:          /BC-UBND ngày       /3/2026 của UBND xã Tuần Giáo)</v>
      </c>
      <c r="B3" s="443"/>
      <c r="C3" s="443"/>
      <c r="D3" s="443"/>
      <c r="E3" s="443"/>
      <c r="F3" s="443"/>
    </row>
    <row r="4" spans="1:9" ht="21.75" customHeight="1">
      <c r="A4" s="213"/>
      <c r="B4" s="213"/>
      <c r="C4" s="216"/>
      <c r="E4" s="422" t="s">
        <v>90</v>
      </c>
      <c r="F4" s="422"/>
    </row>
    <row r="5" spans="1:9" s="58" customFormat="1" ht="16.5" customHeight="1">
      <c r="A5" s="438" t="s">
        <v>34</v>
      </c>
      <c r="B5" s="438" t="s">
        <v>79</v>
      </c>
      <c r="C5" s="438" t="s">
        <v>1</v>
      </c>
      <c r="D5" s="430" t="s">
        <v>33</v>
      </c>
      <c r="E5" s="444" t="s">
        <v>35</v>
      </c>
      <c r="F5" s="444"/>
      <c r="H5" s="59"/>
      <c r="I5" s="59"/>
    </row>
    <row r="6" spans="1:9" s="58" customFormat="1" ht="15" customHeight="1">
      <c r="A6" s="439"/>
      <c r="B6" s="439" t="s">
        <v>79</v>
      </c>
      <c r="C6" s="439"/>
      <c r="D6" s="441"/>
      <c r="E6" s="425" t="s">
        <v>47</v>
      </c>
      <c r="F6" s="430" t="s">
        <v>86</v>
      </c>
      <c r="H6" s="59"/>
      <c r="I6" s="59"/>
    </row>
    <row r="7" spans="1:9" s="58" customFormat="1" ht="21" customHeight="1">
      <c r="A7" s="440"/>
      <c r="B7" s="440"/>
      <c r="C7" s="440"/>
      <c r="D7" s="431"/>
      <c r="E7" s="427"/>
      <c r="F7" s="431"/>
      <c r="H7" s="59"/>
      <c r="I7" s="59"/>
    </row>
    <row r="8" spans="1:9" s="91" customFormat="1" ht="15" customHeight="1">
      <c r="A8" s="66" t="s">
        <v>2</v>
      </c>
      <c r="B8" s="66" t="s">
        <v>3</v>
      </c>
      <c r="C8" s="66">
        <v>1</v>
      </c>
      <c r="D8" s="66">
        <f>C8+1</f>
        <v>2</v>
      </c>
      <c r="E8" s="66" t="s">
        <v>48</v>
      </c>
      <c r="F8" s="66" t="s">
        <v>49</v>
      </c>
      <c r="H8" s="102"/>
      <c r="I8" s="102"/>
    </row>
    <row r="9" spans="1:9" s="58" customFormat="1" ht="20.25" customHeight="1">
      <c r="A9" s="371"/>
      <c r="B9" s="374" t="s">
        <v>52</v>
      </c>
      <c r="C9" s="373">
        <f>+C10+C33+C34</f>
        <v>154958000000</v>
      </c>
      <c r="D9" s="373">
        <f>+D10+D33+D34</f>
        <v>225828430496</v>
      </c>
      <c r="E9" s="373">
        <f t="shared" ref="E9" si="0">+E10+E33+E34</f>
        <v>70870430496</v>
      </c>
      <c r="F9" s="220">
        <f>IFERROR(D9/C9,0)</f>
        <v>1.4573525116225041</v>
      </c>
      <c r="G9" s="59"/>
      <c r="H9" s="59"/>
      <c r="I9" s="59"/>
    </row>
    <row r="10" spans="1:9" s="58" customFormat="1" ht="20.25" customHeight="1">
      <c r="A10" s="371" t="s">
        <v>2</v>
      </c>
      <c r="B10" s="374" t="s">
        <v>248</v>
      </c>
      <c r="C10" s="373">
        <f>C11+C18+C32</f>
        <v>154958000000</v>
      </c>
      <c r="D10" s="373">
        <f>D11+D18+D32</f>
        <v>206318849289</v>
      </c>
      <c r="E10" s="409">
        <f>D10-C10</f>
        <v>51360849289</v>
      </c>
      <c r="F10" s="220">
        <f t="shared" ref="F10:F34" si="1">IFERROR(D10/C10,0)</f>
        <v>1.3314501302869164</v>
      </c>
      <c r="G10" s="59"/>
      <c r="H10" s="60"/>
      <c r="I10" s="59"/>
    </row>
    <row r="11" spans="1:9" s="58" customFormat="1" ht="20.25" customHeight="1">
      <c r="A11" s="371" t="s">
        <v>10</v>
      </c>
      <c r="B11" s="374" t="s">
        <v>15</v>
      </c>
      <c r="C11" s="373">
        <f>C12</f>
        <v>0</v>
      </c>
      <c r="D11" s="373">
        <f>D12</f>
        <v>3635449932</v>
      </c>
      <c r="E11" s="373">
        <f>E12</f>
        <v>3635449932</v>
      </c>
      <c r="F11" s="220">
        <f t="shared" si="1"/>
        <v>0</v>
      </c>
      <c r="H11" s="59"/>
      <c r="I11" s="59"/>
    </row>
    <row r="12" spans="1:9" s="92" customFormat="1" ht="20.25" customHeight="1">
      <c r="A12" s="371">
        <v>1</v>
      </c>
      <c r="B12" s="374" t="s">
        <v>40</v>
      </c>
      <c r="C12" s="373">
        <f>SUM(C13:C15)</f>
        <v>0</v>
      </c>
      <c r="D12" s="373">
        <f>SUM(D13:D15)</f>
        <v>3635449932</v>
      </c>
      <c r="E12" s="373">
        <f>SUM(E13:E15)</f>
        <v>3635449932</v>
      </c>
      <c r="F12" s="220">
        <f t="shared" si="1"/>
        <v>0</v>
      </c>
      <c r="G12" s="103"/>
      <c r="H12" s="103"/>
      <c r="I12" s="103"/>
    </row>
    <row r="13" spans="1:9" s="112" customFormat="1" ht="20.25" customHeight="1">
      <c r="A13" s="376" t="s">
        <v>8</v>
      </c>
      <c r="B13" s="377" t="s">
        <v>61</v>
      </c>
      <c r="C13" s="286"/>
      <c r="D13" s="378">
        <f>'B55'!J11</f>
        <v>1200000000</v>
      </c>
      <c r="E13" s="410">
        <f>D13-C13</f>
        <v>1200000000</v>
      </c>
      <c r="F13" s="220">
        <f t="shared" si="1"/>
        <v>0</v>
      </c>
      <c r="H13" s="59"/>
      <c r="I13" s="59"/>
    </row>
    <row r="14" spans="1:9" s="58" customFormat="1" ht="20.25" customHeight="1">
      <c r="A14" s="376" t="s">
        <v>8</v>
      </c>
      <c r="B14" s="377" t="s">
        <v>65</v>
      </c>
      <c r="C14" s="286"/>
      <c r="D14" s="286">
        <f>'B55'!N11</f>
        <v>1823704932</v>
      </c>
      <c r="E14" s="410">
        <f>D14-C14</f>
        <v>1823704932</v>
      </c>
      <c r="F14" s="220">
        <f t="shared" si="1"/>
        <v>0</v>
      </c>
      <c r="H14" s="59"/>
      <c r="I14" s="59"/>
    </row>
    <row r="15" spans="1:9" s="112" customFormat="1" ht="20.25" customHeight="1">
      <c r="A15" s="376" t="s">
        <v>8</v>
      </c>
      <c r="B15" s="395" t="s">
        <v>147</v>
      </c>
      <c r="C15" s="286"/>
      <c r="D15" s="378">
        <f>'B55'!R11</f>
        <v>611744999.99999988</v>
      </c>
      <c r="E15" s="410">
        <f t="shared" ref="E15:E34" si="2">D15-C15</f>
        <v>611744999.99999988</v>
      </c>
      <c r="F15" s="220">
        <f t="shared" si="1"/>
        <v>0</v>
      </c>
      <c r="H15" s="59"/>
      <c r="I15" s="59"/>
    </row>
    <row r="16" spans="1:9" s="112" customFormat="1" ht="65.25" customHeight="1">
      <c r="A16" s="396">
        <v>2</v>
      </c>
      <c r="B16" s="397" t="s">
        <v>242</v>
      </c>
      <c r="C16" s="286"/>
      <c r="D16" s="378"/>
      <c r="E16" s="410"/>
      <c r="F16" s="220">
        <f t="shared" si="1"/>
        <v>0</v>
      </c>
      <c r="H16" s="59"/>
      <c r="I16" s="59"/>
    </row>
    <row r="17" spans="1:9" s="58" customFormat="1" ht="20.25" customHeight="1">
      <c r="A17" s="371">
        <v>3</v>
      </c>
      <c r="B17" s="374" t="s">
        <v>186</v>
      </c>
      <c r="C17" s="378"/>
      <c r="D17" s="378"/>
      <c r="E17" s="410"/>
      <c r="F17" s="220">
        <f t="shared" si="1"/>
        <v>0</v>
      </c>
      <c r="H17" s="59"/>
      <c r="I17" s="59"/>
    </row>
    <row r="18" spans="1:9" s="58" customFormat="1" ht="20.25" customHeight="1">
      <c r="A18" s="371" t="s">
        <v>11</v>
      </c>
      <c r="B18" s="374" t="s">
        <v>17</v>
      </c>
      <c r="C18" s="373">
        <f>SUM(C19:C31)</f>
        <v>151889000000</v>
      </c>
      <c r="D18" s="373">
        <f>SUM(D19:D31)</f>
        <v>202683399357</v>
      </c>
      <c r="E18" s="373">
        <f t="shared" si="2"/>
        <v>50794399357</v>
      </c>
      <c r="F18" s="220">
        <f t="shared" si="1"/>
        <v>1.3344178930468962</v>
      </c>
      <c r="H18" s="59"/>
      <c r="I18" s="59"/>
    </row>
    <row r="19" spans="1:9" s="112" customFormat="1" ht="20.25" customHeight="1">
      <c r="A19" s="376">
        <v>1</v>
      </c>
      <c r="B19" s="395" t="s">
        <v>75</v>
      </c>
      <c r="C19" s="378">
        <f>75334000000+89000000</f>
        <v>75423000000</v>
      </c>
      <c r="D19" s="378">
        <f>+'B56'!E10</f>
        <v>79654588608</v>
      </c>
      <c r="E19" s="410">
        <f t="shared" si="2"/>
        <v>4231588608</v>
      </c>
      <c r="F19" s="220">
        <f t="shared" si="1"/>
        <v>1.0561047506463546</v>
      </c>
      <c r="H19" s="59"/>
      <c r="I19" s="59"/>
    </row>
    <row r="20" spans="1:9" s="112" customFormat="1" ht="33.75" customHeight="1">
      <c r="A20" s="376">
        <v>2</v>
      </c>
      <c r="B20" s="395" t="s">
        <v>244</v>
      </c>
      <c r="C20" s="378"/>
      <c r="D20" s="378"/>
      <c r="E20" s="410">
        <f t="shared" si="2"/>
        <v>0</v>
      </c>
      <c r="F20" s="220">
        <f t="shared" si="1"/>
        <v>0</v>
      </c>
      <c r="H20" s="59"/>
      <c r="I20" s="59"/>
    </row>
    <row r="21" spans="1:9" s="112" customFormat="1" ht="20.25" customHeight="1">
      <c r="A21" s="376">
        <v>3</v>
      </c>
      <c r="B21" s="395" t="s">
        <v>193</v>
      </c>
      <c r="C21" s="378">
        <v>1229000000</v>
      </c>
      <c r="D21" s="378">
        <f>'B56'!G10</f>
        <v>1269296660</v>
      </c>
      <c r="E21" s="410">
        <f t="shared" si="2"/>
        <v>40296660</v>
      </c>
      <c r="F21" s="220">
        <f t="shared" si="1"/>
        <v>1.0327881692432872</v>
      </c>
      <c r="H21" s="59"/>
      <c r="I21" s="59"/>
    </row>
    <row r="22" spans="1:9" s="112" customFormat="1" ht="20.25" customHeight="1">
      <c r="A22" s="376">
        <v>4</v>
      </c>
      <c r="B22" s="395" t="s">
        <v>59</v>
      </c>
      <c r="C22" s="378">
        <v>1647000000</v>
      </c>
      <c r="D22" s="378">
        <f>'B56'!H10</f>
        <v>1785356950</v>
      </c>
      <c r="E22" s="410">
        <f t="shared" si="2"/>
        <v>138356950</v>
      </c>
      <c r="F22" s="220">
        <f t="shared" si="1"/>
        <v>1.0840054341226473</v>
      </c>
      <c r="H22" s="59"/>
      <c r="I22" s="59"/>
    </row>
    <row r="23" spans="1:9" s="112" customFormat="1" ht="20.25" customHeight="1">
      <c r="A23" s="376">
        <v>5</v>
      </c>
      <c r="B23" s="395" t="s">
        <v>60</v>
      </c>
      <c r="C23" s="378">
        <v>52000000</v>
      </c>
      <c r="D23" s="378"/>
      <c r="E23" s="410">
        <f t="shared" si="2"/>
        <v>-52000000</v>
      </c>
      <c r="F23" s="220">
        <f t="shared" si="1"/>
        <v>0</v>
      </c>
      <c r="H23" s="59"/>
      <c r="I23" s="59"/>
    </row>
    <row r="24" spans="1:9" s="112" customFormat="1" ht="20.25" customHeight="1">
      <c r="A24" s="376">
        <v>6</v>
      </c>
      <c r="B24" s="395" t="s">
        <v>61</v>
      </c>
      <c r="C24" s="378">
        <f>1085000000+70000000</f>
        <v>1155000000</v>
      </c>
      <c r="D24" s="378">
        <f>'B56'!J10</f>
        <v>3403160276</v>
      </c>
      <c r="E24" s="410">
        <f t="shared" si="2"/>
        <v>2248160276</v>
      </c>
      <c r="F24" s="220">
        <f t="shared" si="1"/>
        <v>2.9464591134199134</v>
      </c>
      <c r="H24" s="59"/>
      <c r="I24" s="59"/>
    </row>
    <row r="25" spans="1:9" s="112" customFormat="1" ht="20.25" customHeight="1">
      <c r="A25" s="376">
        <v>7</v>
      </c>
      <c r="B25" s="395" t="s">
        <v>194</v>
      </c>
      <c r="C25" s="378">
        <v>154000000</v>
      </c>
      <c r="D25" s="378">
        <f>'B56'!K10</f>
        <v>103157957</v>
      </c>
      <c r="E25" s="410">
        <f t="shared" si="2"/>
        <v>-50842043</v>
      </c>
      <c r="F25" s="220">
        <f t="shared" si="1"/>
        <v>0.66985686363636365</v>
      </c>
      <c r="H25" s="59"/>
      <c r="I25" s="59"/>
    </row>
    <row r="26" spans="1:9" s="112" customFormat="1" ht="20.25" customHeight="1">
      <c r="A26" s="376">
        <v>8</v>
      </c>
      <c r="B26" s="395" t="s">
        <v>63</v>
      </c>
      <c r="C26" s="378">
        <v>15000000</v>
      </c>
      <c r="D26" s="378">
        <f>'B56'!L10</f>
        <v>257000000</v>
      </c>
      <c r="E26" s="410">
        <f t="shared" si="2"/>
        <v>242000000</v>
      </c>
      <c r="F26" s="220">
        <f t="shared" si="1"/>
        <v>17.133333333333333</v>
      </c>
      <c r="H26" s="59"/>
      <c r="I26" s="59"/>
    </row>
    <row r="27" spans="1:9" s="112" customFormat="1" ht="20.25" customHeight="1">
      <c r="A27" s="376">
        <v>9</v>
      </c>
      <c r="B27" s="395" t="s">
        <v>64</v>
      </c>
      <c r="C27" s="378">
        <v>2908000000</v>
      </c>
      <c r="D27" s="378">
        <f>'B56'!M10</f>
        <v>4893251000</v>
      </c>
      <c r="E27" s="410">
        <f t="shared" si="2"/>
        <v>1985251000</v>
      </c>
      <c r="F27" s="220">
        <f t="shared" si="1"/>
        <v>1.6826860385144429</v>
      </c>
      <c r="H27" s="59"/>
      <c r="I27" s="59"/>
    </row>
    <row r="28" spans="1:9" s="112" customFormat="1" ht="20.25" customHeight="1">
      <c r="A28" s="376">
        <v>10</v>
      </c>
      <c r="B28" s="395" t="s">
        <v>65</v>
      </c>
      <c r="C28" s="378">
        <f>5489000000+9155000000+1760000000+12777000000</f>
        <v>29181000000</v>
      </c>
      <c r="D28" s="378">
        <f>'B56'!N10</f>
        <v>20317901328</v>
      </c>
      <c r="E28" s="410">
        <f t="shared" si="2"/>
        <v>-8863098672</v>
      </c>
      <c r="F28" s="220">
        <f t="shared" si="1"/>
        <v>0.69627159206332889</v>
      </c>
      <c r="H28" s="59">
        <v>730</v>
      </c>
      <c r="I28" s="59"/>
    </row>
    <row r="29" spans="1:9" s="112" customFormat="1" ht="38.25" customHeight="1">
      <c r="A29" s="376">
        <v>11</v>
      </c>
      <c r="B29" s="395" t="s">
        <v>210</v>
      </c>
      <c r="C29" s="378">
        <v>27951000000</v>
      </c>
      <c r="D29" s="378">
        <f>'B56'!Q10</f>
        <v>65590759821</v>
      </c>
      <c r="E29" s="410">
        <f t="shared" si="2"/>
        <v>37639759821</v>
      </c>
      <c r="F29" s="220">
        <f t="shared" si="1"/>
        <v>2.3466337455189437</v>
      </c>
      <c r="I29" s="59"/>
    </row>
    <row r="30" spans="1:9" s="112" customFormat="1" ht="20.25" customHeight="1">
      <c r="A30" s="376">
        <v>12</v>
      </c>
      <c r="B30" s="395" t="s">
        <v>147</v>
      </c>
      <c r="C30" s="378">
        <v>10847000000</v>
      </c>
      <c r="D30" s="378">
        <f>'B56'!R10</f>
        <v>25393926757</v>
      </c>
      <c r="E30" s="410">
        <f t="shared" si="2"/>
        <v>14546926757</v>
      </c>
      <c r="F30" s="220">
        <f t="shared" si="1"/>
        <v>2.341101388125749</v>
      </c>
      <c r="I30" s="59"/>
    </row>
    <row r="31" spans="1:9" s="112" customFormat="1" ht="20.25" customHeight="1">
      <c r="A31" s="376">
        <v>13</v>
      </c>
      <c r="B31" s="395" t="s">
        <v>250</v>
      </c>
      <c r="C31" s="378">
        <v>1327000000</v>
      </c>
      <c r="D31" s="378">
        <f>'B56'!S10</f>
        <v>15000000</v>
      </c>
      <c r="E31" s="410">
        <f t="shared" si="2"/>
        <v>-1312000000</v>
      </c>
      <c r="F31" s="220">
        <f t="shared" si="1"/>
        <v>1.1303692539562924E-2</v>
      </c>
      <c r="I31" s="59"/>
    </row>
    <row r="32" spans="1:9" s="92" customFormat="1" ht="20.25" customHeight="1">
      <c r="A32" s="371" t="s">
        <v>12</v>
      </c>
      <c r="B32" s="374" t="s">
        <v>18</v>
      </c>
      <c r="C32" s="373">
        <v>3069000000</v>
      </c>
      <c r="D32" s="381"/>
      <c r="E32" s="409">
        <f t="shared" si="2"/>
        <v>-3069000000</v>
      </c>
      <c r="F32" s="220">
        <f t="shared" si="1"/>
        <v>0</v>
      </c>
      <c r="G32" s="111"/>
      <c r="H32" s="103"/>
      <c r="I32" s="103"/>
    </row>
    <row r="33" spans="1:9" s="58" customFormat="1" ht="20.25" customHeight="1">
      <c r="A33" s="371" t="s">
        <v>3</v>
      </c>
      <c r="B33" s="374" t="s">
        <v>131</v>
      </c>
      <c r="C33" s="411"/>
      <c r="D33" s="373"/>
      <c r="E33" s="409">
        <f t="shared" si="2"/>
        <v>0</v>
      </c>
      <c r="F33" s="220">
        <f t="shared" si="1"/>
        <v>0</v>
      </c>
      <c r="G33" s="81"/>
      <c r="H33" s="59"/>
      <c r="I33" s="59"/>
    </row>
    <row r="34" spans="1:9" s="58" customFormat="1" ht="20.25" customHeight="1">
      <c r="A34" s="371" t="s">
        <v>14</v>
      </c>
      <c r="B34" s="374" t="s">
        <v>51</v>
      </c>
      <c r="C34" s="411"/>
      <c r="D34" s="373">
        <v>19509581207</v>
      </c>
      <c r="E34" s="409">
        <f t="shared" si="2"/>
        <v>19509581207</v>
      </c>
      <c r="F34" s="220">
        <f t="shared" si="1"/>
        <v>0</v>
      </c>
      <c r="G34" s="81"/>
      <c r="H34" s="59"/>
      <c r="I34" s="59"/>
    </row>
    <row r="35" spans="1:9" ht="18">
      <c r="A35" s="1"/>
      <c r="B35" s="1"/>
      <c r="C35" s="1"/>
      <c r="D35" s="1"/>
    </row>
  </sheetData>
  <mergeCells count="11">
    <mergeCell ref="E1:F1"/>
    <mergeCell ref="E4:F4"/>
    <mergeCell ref="F6:F7"/>
    <mergeCell ref="A2:F2"/>
    <mergeCell ref="A3:F3"/>
    <mergeCell ref="C5:C7"/>
    <mergeCell ref="D5:D7"/>
    <mergeCell ref="E5:F5"/>
    <mergeCell ref="A5:A7"/>
    <mergeCell ref="B5:B7"/>
    <mergeCell ref="E6:E7"/>
  </mergeCells>
  <phoneticPr fontId="15" type="noConversion"/>
  <pageMargins left="0.55118110236220474" right="0" top="0.51181102362204722" bottom="0" header="0.31496062992125984" footer="0.51181102362204722"/>
  <pageSetup paperSize="9" scale="8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B193"/>
  <sheetViews>
    <sheetView view="pageBreakPreview" topLeftCell="A4" zoomScale="60" zoomScaleNormal="80" workbookViewId="0">
      <pane xSplit="2" ySplit="7" topLeftCell="P11" activePane="bottomRight" state="frozen"/>
      <selection activeCell="A4" sqref="A4"/>
      <selection pane="topRight" activeCell="C4" sqref="C4"/>
      <selection pane="bottomLeft" activeCell="A11" sqref="A11"/>
      <selection pane="bottomRight" activeCell="P11" sqref="P11"/>
    </sheetView>
  </sheetViews>
  <sheetFormatPr defaultColWidth="7.84375" defaultRowHeight="13"/>
  <cols>
    <col min="1" max="1" width="4.53515625" style="100" customWidth="1"/>
    <col min="2" max="2" width="21.4609375" style="101" customWidth="1"/>
    <col min="3" max="4" width="14.69140625" style="98" customWidth="1"/>
    <col min="5" max="5" width="13" style="98" customWidth="1"/>
    <col min="6" max="6" width="14.84375" style="98" customWidth="1"/>
    <col min="7" max="7" width="14.23046875" style="98" customWidth="1"/>
    <col min="8" max="8" width="7.07421875" style="98" customWidth="1"/>
    <col min="9" max="10" width="14" style="98" customWidth="1"/>
    <col min="11" max="11" width="7.4609375" style="98" customWidth="1"/>
    <col min="12" max="12" width="14.23046875" style="98" customWidth="1"/>
    <col min="13" max="14" width="14.84375" style="98" customWidth="1"/>
    <col min="15" max="15" width="12.84375" style="98" customWidth="1"/>
    <col min="16" max="16" width="14.53515625" style="98" customWidth="1"/>
    <col min="17" max="17" width="13.4609375" style="98" customWidth="1"/>
    <col min="18" max="18" width="7.07421875" style="98" customWidth="1"/>
    <col min="19" max="19" width="13.69140625" style="98" customWidth="1"/>
    <col min="20" max="20" width="14" style="98" customWidth="1"/>
    <col min="21" max="21" width="7.4609375" style="98" customWidth="1"/>
    <col min="22" max="22" width="14.07421875" style="98" customWidth="1"/>
    <col min="23" max="23" width="13" style="98" customWidth="1"/>
    <col min="24" max="24" width="6.84375" style="98" customWidth="1"/>
    <col min="25" max="25" width="7.53515625" style="98" customWidth="1"/>
    <col min="26" max="26" width="8.23046875" style="98" customWidth="1"/>
    <col min="27" max="28" width="6.84375" style="98" customWidth="1"/>
    <col min="29" max="29" width="13.4609375" style="98" customWidth="1"/>
    <col min="30" max="30" width="9.84375" style="98" customWidth="1"/>
    <col min="31" max="16384" width="7.84375" style="98"/>
  </cols>
  <sheetData>
    <row r="1" spans="1:28" ht="23.25" customHeight="1">
      <c r="Z1" s="80" t="s">
        <v>151</v>
      </c>
      <c r="AA1" s="80"/>
      <c r="AB1" s="80"/>
    </row>
    <row r="2" spans="1:28" ht="30.75" customHeight="1">
      <c r="A2" s="455" t="s">
        <v>251</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row>
    <row r="3" spans="1:28" ht="25.5" customHeight="1">
      <c r="A3" s="456" t="str">
        <f>'B48'!A3</f>
        <v>(Kèm theo Báo cáo số:          /BC-UBND ngày       /3/2026 của UBND xã Tuần Giáo)</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row>
    <row r="4" spans="1:28" ht="21.75" customHeight="1">
      <c r="K4" s="364"/>
      <c r="L4" s="364"/>
      <c r="Y4" s="113"/>
      <c r="Z4" s="99" t="s">
        <v>188</v>
      </c>
    </row>
    <row r="5" spans="1:28" s="100" customFormat="1" ht="20.25" customHeight="1">
      <c r="A5" s="445" t="s">
        <v>34</v>
      </c>
      <c r="B5" s="445" t="s">
        <v>87</v>
      </c>
      <c r="C5" s="457" t="s">
        <v>161</v>
      </c>
      <c r="D5" s="458"/>
      <c r="E5" s="459"/>
      <c r="F5" s="459"/>
      <c r="G5" s="459"/>
      <c r="H5" s="459"/>
      <c r="I5" s="459"/>
      <c r="J5" s="459"/>
      <c r="K5" s="459"/>
      <c r="L5" s="459"/>
      <c r="M5" s="457" t="s">
        <v>162</v>
      </c>
      <c r="N5" s="458"/>
      <c r="O5" s="458"/>
      <c r="P5" s="458"/>
      <c r="Q5" s="458"/>
      <c r="R5" s="458"/>
      <c r="S5" s="458"/>
      <c r="T5" s="458"/>
      <c r="U5" s="458"/>
      <c r="V5" s="458"/>
      <c r="W5" s="460"/>
      <c r="X5" s="448" t="s">
        <v>50</v>
      </c>
      <c r="Y5" s="448"/>
      <c r="Z5" s="448"/>
      <c r="AA5" s="448"/>
      <c r="AB5" s="448"/>
    </row>
    <row r="6" spans="1:28" s="186" customFormat="1" ht="33.75" customHeight="1">
      <c r="A6" s="446"/>
      <c r="B6" s="446"/>
      <c r="C6" s="448" t="s">
        <v>183</v>
      </c>
      <c r="D6" s="449" t="s">
        <v>211</v>
      </c>
      <c r="E6" s="450"/>
      <c r="F6" s="451"/>
      <c r="G6" s="448" t="s">
        <v>165</v>
      </c>
      <c r="H6" s="448"/>
      <c r="I6" s="448"/>
      <c r="J6" s="452" t="s">
        <v>164</v>
      </c>
      <c r="K6" s="453"/>
      <c r="L6" s="454"/>
      <c r="M6" s="448" t="s">
        <v>183</v>
      </c>
      <c r="N6" s="449" t="s">
        <v>211</v>
      </c>
      <c r="O6" s="450"/>
      <c r="P6" s="451"/>
      <c r="Q6" s="448" t="s">
        <v>165</v>
      </c>
      <c r="R6" s="448"/>
      <c r="S6" s="448"/>
      <c r="T6" s="452" t="s">
        <v>164</v>
      </c>
      <c r="U6" s="453"/>
      <c r="V6" s="454"/>
      <c r="W6" s="445" t="s">
        <v>163</v>
      </c>
      <c r="X6" s="445" t="s">
        <v>44</v>
      </c>
      <c r="Y6" s="445" t="s">
        <v>189</v>
      </c>
      <c r="Z6" s="445" t="s">
        <v>190</v>
      </c>
      <c r="AA6" s="445" t="s">
        <v>192</v>
      </c>
      <c r="AB6" s="445" t="s">
        <v>191</v>
      </c>
    </row>
    <row r="7" spans="1:28" s="186" customFormat="1" ht="19.5" customHeight="1">
      <c r="A7" s="446"/>
      <c r="B7" s="446"/>
      <c r="C7" s="448"/>
      <c r="D7" s="445" t="s">
        <v>44</v>
      </c>
      <c r="E7" s="445" t="s">
        <v>159</v>
      </c>
      <c r="F7" s="445" t="s">
        <v>160</v>
      </c>
      <c r="G7" s="445" t="s">
        <v>44</v>
      </c>
      <c r="H7" s="445" t="s">
        <v>143</v>
      </c>
      <c r="I7" s="445" t="s">
        <v>144</v>
      </c>
      <c r="J7" s="445" t="s">
        <v>44</v>
      </c>
      <c r="K7" s="445" t="s">
        <v>143</v>
      </c>
      <c r="L7" s="445" t="s">
        <v>144</v>
      </c>
      <c r="M7" s="448"/>
      <c r="N7" s="445" t="s">
        <v>44</v>
      </c>
      <c r="O7" s="445" t="s">
        <v>159</v>
      </c>
      <c r="P7" s="445" t="s">
        <v>160</v>
      </c>
      <c r="Q7" s="445" t="s">
        <v>44</v>
      </c>
      <c r="R7" s="445" t="s">
        <v>143</v>
      </c>
      <c r="S7" s="445" t="s">
        <v>144</v>
      </c>
      <c r="T7" s="445" t="s">
        <v>44</v>
      </c>
      <c r="U7" s="445" t="s">
        <v>143</v>
      </c>
      <c r="V7" s="445" t="s">
        <v>144</v>
      </c>
      <c r="W7" s="446"/>
      <c r="X7" s="446"/>
      <c r="Y7" s="446"/>
      <c r="Z7" s="446"/>
      <c r="AA7" s="446"/>
      <c r="AB7" s="446"/>
    </row>
    <row r="8" spans="1:28" s="186" customFormat="1" ht="62.25" customHeight="1">
      <c r="A8" s="446"/>
      <c r="B8" s="446"/>
      <c r="C8" s="448"/>
      <c r="D8" s="447"/>
      <c r="E8" s="447"/>
      <c r="F8" s="447"/>
      <c r="G8" s="446"/>
      <c r="H8" s="446"/>
      <c r="I8" s="446"/>
      <c r="J8" s="446"/>
      <c r="K8" s="446"/>
      <c r="L8" s="446"/>
      <c r="M8" s="448"/>
      <c r="N8" s="447"/>
      <c r="O8" s="447"/>
      <c r="P8" s="447"/>
      <c r="Q8" s="446"/>
      <c r="R8" s="446"/>
      <c r="S8" s="446"/>
      <c r="T8" s="446"/>
      <c r="U8" s="446"/>
      <c r="V8" s="446"/>
      <c r="W8" s="447"/>
      <c r="X8" s="447"/>
      <c r="Y8" s="447"/>
      <c r="Z8" s="447"/>
      <c r="AA8" s="447"/>
      <c r="AB8" s="447"/>
    </row>
    <row r="9" spans="1:28" s="100" customFormat="1" ht="13.5" customHeight="1">
      <c r="A9" s="348" t="s">
        <v>2</v>
      </c>
      <c r="B9" s="348" t="s">
        <v>88</v>
      </c>
      <c r="C9" s="348">
        <v>1</v>
      </c>
      <c r="D9" s="348">
        <v>2</v>
      </c>
      <c r="E9" s="348">
        <v>3</v>
      </c>
      <c r="F9" s="348">
        <v>4</v>
      </c>
      <c r="G9" s="348">
        <v>5</v>
      </c>
      <c r="H9" s="348">
        <v>6</v>
      </c>
      <c r="I9" s="348">
        <v>7</v>
      </c>
      <c r="J9" s="348">
        <v>8</v>
      </c>
      <c r="K9" s="348">
        <v>9</v>
      </c>
      <c r="L9" s="348">
        <v>10</v>
      </c>
      <c r="M9" s="348">
        <v>11</v>
      </c>
      <c r="N9" s="348">
        <v>12</v>
      </c>
      <c r="O9" s="348">
        <v>13</v>
      </c>
      <c r="P9" s="348">
        <v>14</v>
      </c>
      <c r="Q9" s="348">
        <v>15</v>
      </c>
      <c r="R9" s="348">
        <v>16</v>
      </c>
      <c r="S9" s="348">
        <v>17</v>
      </c>
      <c r="T9" s="348">
        <v>18</v>
      </c>
      <c r="U9" s="348">
        <v>19</v>
      </c>
      <c r="V9" s="348">
        <v>20</v>
      </c>
      <c r="W9" s="348">
        <v>21</v>
      </c>
      <c r="X9" s="348">
        <v>22</v>
      </c>
      <c r="Y9" s="348">
        <v>23</v>
      </c>
      <c r="Z9" s="348">
        <v>24</v>
      </c>
      <c r="AA9" s="348">
        <v>25</v>
      </c>
      <c r="AB9" s="348">
        <v>26</v>
      </c>
    </row>
    <row r="10" spans="1:28" s="187" customFormat="1" ht="24" customHeight="1">
      <c r="A10" s="193"/>
      <c r="B10" s="194" t="s">
        <v>19</v>
      </c>
      <c r="C10" s="191">
        <f t="shared" ref="C10:W10" si="0">SUM(C11:C32)</f>
        <v>150955000000</v>
      </c>
      <c r="D10" s="191">
        <f t="shared" si="0"/>
        <v>127104000000</v>
      </c>
      <c r="E10" s="191">
        <f t="shared" si="0"/>
        <v>0</v>
      </c>
      <c r="F10" s="191">
        <f t="shared" si="0"/>
        <v>127104000000</v>
      </c>
      <c r="G10" s="191">
        <f t="shared" si="0"/>
        <v>11074000000</v>
      </c>
      <c r="H10" s="191">
        <f t="shared" si="0"/>
        <v>0</v>
      </c>
      <c r="I10" s="191">
        <f t="shared" si="0"/>
        <v>11074000000</v>
      </c>
      <c r="J10" s="191">
        <f t="shared" si="0"/>
        <v>12777000000</v>
      </c>
      <c r="K10" s="191">
        <f t="shared" si="0"/>
        <v>0</v>
      </c>
      <c r="L10" s="191">
        <f t="shared" si="0"/>
        <v>12777000000</v>
      </c>
      <c r="M10" s="191">
        <f t="shared" si="0"/>
        <v>211530645916</v>
      </c>
      <c r="N10" s="191">
        <f t="shared" si="0"/>
        <v>176259021289</v>
      </c>
      <c r="O10" s="191">
        <f t="shared" si="0"/>
        <v>3635449932</v>
      </c>
      <c r="P10" s="191">
        <f>SUM(P11:P32)</f>
        <v>172623571357</v>
      </c>
      <c r="Q10" s="191">
        <f t="shared" si="0"/>
        <v>14361028000</v>
      </c>
      <c r="R10" s="191">
        <f t="shared" si="0"/>
        <v>0</v>
      </c>
      <c r="S10" s="191">
        <f t="shared" si="0"/>
        <v>14361028000</v>
      </c>
      <c r="T10" s="191">
        <f t="shared" si="0"/>
        <v>15698800000</v>
      </c>
      <c r="U10" s="191">
        <f t="shared" si="0"/>
        <v>0</v>
      </c>
      <c r="V10" s="191">
        <f t="shared" si="0"/>
        <v>15698800000</v>
      </c>
      <c r="W10" s="191">
        <f t="shared" si="0"/>
        <v>5211796627</v>
      </c>
      <c r="X10" s="221">
        <f t="shared" ref="X10:X32" si="1">IFERROR(M10/C10,0)</f>
        <v>1.4012828055778213</v>
      </c>
      <c r="Y10" s="221">
        <f t="shared" ref="Y10:Y32" si="2">IFERROR(O10/E10,0)</f>
        <v>0</v>
      </c>
      <c r="Z10" s="221">
        <f t="shared" ref="Z10:Z32" si="3">IFERROR(P10/F10,0)</f>
        <v>1.3581285510841516</v>
      </c>
      <c r="AA10" s="221">
        <f t="shared" ref="AA10:AA32" si="4">IFERROR(Q10/G10,0)</f>
        <v>1.2968239118656313</v>
      </c>
      <c r="AB10" s="221">
        <f t="shared" ref="AB10:AB32" si="5">IFERROR(T10/J10,0)</f>
        <v>1.2286765281364953</v>
      </c>
    </row>
    <row r="11" spans="1:28" s="75" customFormat="1" ht="24" customHeight="1">
      <c r="A11" s="188">
        <v>1</v>
      </c>
      <c r="B11" s="280" t="s">
        <v>279</v>
      </c>
      <c r="C11" s="185">
        <f>+D11+G11+J11</f>
        <v>3965000000</v>
      </c>
      <c r="D11" s="185">
        <f>SUM(E11:F11)</f>
        <v>3965000000</v>
      </c>
      <c r="E11" s="185"/>
      <c r="F11" s="185">
        <v>3965000000</v>
      </c>
      <c r="G11" s="185">
        <f>SUM(H11:I11)</f>
        <v>0</v>
      </c>
      <c r="H11" s="185"/>
      <c r="I11" s="185"/>
      <c r="J11" s="185">
        <f>SUM(K11:L11)</f>
        <v>0</v>
      </c>
      <c r="K11" s="185"/>
      <c r="L11" s="185"/>
      <c r="M11" s="185">
        <f>+N11+Q11+T11+W11</f>
        <v>13142767619</v>
      </c>
      <c r="N11" s="185">
        <f>SUM(O11:P11)</f>
        <v>13142767619</v>
      </c>
      <c r="O11" s="185"/>
      <c r="P11" s="185">
        <v>13142767619</v>
      </c>
      <c r="Q11" s="185">
        <f>SUM(R11:S11)</f>
        <v>0</v>
      </c>
      <c r="R11" s="185"/>
      <c r="S11" s="185"/>
      <c r="T11" s="185">
        <f>SUM(U11:V11)</f>
        <v>0</v>
      </c>
      <c r="U11" s="185"/>
      <c r="V11" s="185"/>
      <c r="W11" s="185"/>
      <c r="X11" s="222">
        <f t="shared" si="1"/>
        <v>3.3146954902900378</v>
      </c>
      <c r="Y11" s="222">
        <f t="shared" si="2"/>
        <v>0</v>
      </c>
      <c r="Z11" s="222">
        <f t="shared" si="3"/>
        <v>3.3146954902900378</v>
      </c>
      <c r="AA11" s="222">
        <f t="shared" si="4"/>
        <v>0</v>
      </c>
      <c r="AB11" s="222">
        <f t="shared" si="5"/>
        <v>0</v>
      </c>
    </row>
    <row r="12" spans="1:28" s="75" customFormat="1" ht="24" customHeight="1">
      <c r="A12" s="188">
        <v>2</v>
      </c>
      <c r="B12" s="280" t="s">
        <v>280</v>
      </c>
      <c r="C12" s="185">
        <f t="shared" ref="C12:C32" si="6">+D12+G12+J12</f>
        <v>1872000000</v>
      </c>
      <c r="D12" s="185">
        <f t="shared" ref="D12:D32" si="7">SUM(E12:F12)</f>
        <v>1872000000</v>
      </c>
      <c r="E12" s="185"/>
      <c r="F12" s="185">
        <v>1872000000</v>
      </c>
      <c r="G12" s="185">
        <f t="shared" ref="G12:G32" si="8">SUM(H12:I12)</f>
        <v>0</v>
      </c>
      <c r="H12" s="185"/>
      <c r="I12" s="185"/>
      <c r="J12" s="185">
        <f t="shared" ref="J12:J32" si="9">SUM(K12:L12)</f>
        <v>0</v>
      </c>
      <c r="K12" s="185"/>
      <c r="L12" s="185"/>
      <c r="M12" s="185">
        <f t="shared" ref="M12:M32" si="10">+N12+Q12+T12+W12</f>
        <v>4129917767</v>
      </c>
      <c r="N12" s="185">
        <f t="shared" ref="N12:N32" si="11">SUM(O12:P12)</f>
        <v>4056917767</v>
      </c>
      <c r="O12" s="185"/>
      <c r="P12" s="185">
        <v>4056917767</v>
      </c>
      <c r="Q12" s="185">
        <f t="shared" ref="Q12:Q32" si="12">SUM(R12:S12)</f>
        <v>73000000</v>
      </c>
      <c r="R12" s="185"/>
      <c r="S12" s="185">
        <v>73000000</v>
      </c>
      <c r="T12" s="185">
        <f t="shared" ref="T12:T32" si="13">SUM(U12:V12)</f>
        <v>0</v>
      </c>
      <c r="U12" s="185"/>
      <c r="V12" s="185"/>
      <c r="W12" s="185"/>
      <c r="X12" s="222">
        <f t="shared" si="1"/>
        <v>2.2061526533119658</v>
      </c>
      <c r="Y12" s="222">
        <f t="shared" si="2"/>
        <v>0</v>
      </c>
      <c r="Z12" s="222">
        <f t="shared" si="3"/>
        <v>2.1671569268162392</v>
      </c>
      <c r="AA12" s="222">
        <f t="shared" si="4"/>
        <v>0</v>
      </c>
      <c r="AB12" s="222">
        <f t="shared" si="5"/>
        <v>0</v>
      </c>
    </row>
    <row r="13" spans="1:28" s="75" customFormat="1" ht="24" customHeight="1">
      <c r="A13" s="188">
        <v>3</v>
      </c>
      <c r="B13" s="280" t="s">
        <v>89</v>
      </c>
      <c r="C13" s="185">
        <f t="shared" si="6"/>
        <v>9609000000</v>
      </c>
      <c r="D13" s="185">
        <f t="shared" si="7"/>
        <v>9609000000</v>
      </c>
      <c r="E13" s="185"/>
      <c r="F13" s="185">
        <v>9609000000</v>
      </c>
      <c r="G13" s="185">
        <f t="shared" si="8"/>
        <v>0</v>
      </c>
      <c r="H13" s="185"/>
      <c r="I13" s="185"/>
      <c r="J13" s="185">
        <f t="shared" si="9"/>
        <v>0</v>
      </c>
      <c r="K13" s="185"/>
      <c r="L13" s="185"/>
      <c r="M13" s="185">
        <f t="shared" si="10"/>
        <v>34028854379</v>
      </c>
      <c r="N13" s="185">
        <f t="shared" si="11"/>
        <v>33934854379</v>
      </c>
      <c r="O13" s="185"/>
      <c r="P13" s="185">
        <v>33934854379</v>
      </c>
      <c r="Q13" s="185">
        <f t="shared" si="12"/>
        <v>0</v>
      </c>
      <c r="R13" s="185"/>
      <c r="S13" s="185"/>
      <c r="T13" s="185">
        <f t="shared" si="13"/>
        <v>0</v>
      </c>
      <c r="U13" s="185"/>
      <c r="V13" s="185"/>
      <c r="W13" s="185">
        <v>94000000</v>
      </c>
      <c r="X13" s="222">
        <f t="shared" si="1"/>
        <v>3.5413523133520659</v>
      </c>
      <c r="Y13" s="222">
        <f t="shared" si="2"/>
        <v>0</v>
      </c>
      <c r="Z13" s="222">
        <f t="shared" si="3"/>
        <v>3.5315698177750026</v>
      </c>
      <c r="AA13" s="222">
        <f t="shared" si="4"/>
        <v>0</v>
      </c>
      <c r="AB13" s="222">
        <f t="shared" si="5"/>
        <v>0</v>
      </c>
    </row>
    <row r="14" spans="1:28" s="75" customFormat="1" ht="24" customHeight="1">
      <c r="A14" s="188">
        <v>4</v>
      </c>
      <c r="B14" s="280" t="s">
        <v>263</v>
      </c>
      <c r="C14" s="185">
        <f t="shared" si="6"/>
        <v>59561000000</v>
      </c>
      <c r="D14" s="185">
        <f t="shared" si="7"/>
        <v>35780000000</v>
      </c>
      <c r="E14" s="185"/>
      <c r="F14" s="185">
        <f>33746000000+2034000000</f>
        <v>35780000000</v>
      </c>
      <c r="G14" s="185">
        <f t="shared" si="8"/>
        <v>11004000000</v>
      </c>
      <c r="H14" s="185"/>
      <c r="I14" s="185">
        <v>11004000000</v>
      </c>
      <c r="J14" s="185">
        <f t="shared" si="9"/>
        <v>12777000000</v>
      </c>
      <c r="K14" s="185"/>
      <c r="L14" s="185">
        <v>12777000000</v>
      </c>
      <c r="M14" s="185">
        <f t="shared" si="10"/>
        <v>80157854922</v>
      </c>
      <c r="N14" s="185">
        <f t="shared" si="11"/>
        <v>46300587795</v>
      </c>
      <c r="O14" s="185">
        <v>3635449932</v>
      </c>
      <c r="P14" s="185">
        <v>42665137863</v>
      </c>
      <c r="Q14" s="185">
        <f t="shared" si="12"/>
        <v>14189034000</v>
      </c>
      <c r="R14" s="185"/>
      <c r="S14" s="185">
        <v>14189034000</v>
      </c>
      <c r="T14" s="185">
        <f t="shared" si="13"/>
        <v>15141600000</v>
      </c>
      <c r="U14" s="185"/>
      <c r="V14" s="185">
        <v>15141600000</v>
      </c>
      <c r="W14" s="192">
        <v>4526633127</v>
      </c>
      <c r="X14" s="222">
        <f t="shared" si="1"/>
        <v>1.3458110999143735</v>
      </c>
      <c r="Y14" s="222">
        <f t="shared" si="2"/>
        <v>0</v>
      </c>
      <c r="Z14" s="222">
        <f t="shared" si="3"/>
        <v>1.1924297893515932</v>
      </c>
      <c r="AA14" s="222">
        <f t="shared" si="4"/>
        <v>1.2894432933478734</v>
      </c>
      <c r="AB14" s="222">
        <f t="shared" si="5"/>
        <v>1.1850669171166941</v>
      </c>
    </row>
    <row r="15" spans="1:28" s="75" customFormat="1" ht="24" customHeight="1">
      <c r="A15" s="188">
        <v>5</v>
      </c>
      <c r="B15" s="280" t="s">
        <v>281</v>
      </c>
      <c r="C15" s="185">
        <f t="shared" si="6"/>
        <v>10492000000</v>
      </c>
      <c r="D15" s="185">
        <f t="shared" si="7"/>
        <v>10492000000</v>
      </c>
      <c r="E15" s="185"/>
      <c r="F15" s="185">
        <v>10492000000</v>
      </c>
      <c r="G15" s="185">
        <f t="shared" si="8"/>
        <v>0</v>
      </c>
      <c r="H15" s="185"/>
      <c r="I15" s="185"/>
      <c r="J15" s="185">
        <f t="shared" si="9"/>
        <v>0</v>
      </c>
      <c r="K15" s="185"/>
      <c r="L15" s="185"/>
      <c r="M15" s="185">
        <f t="shared" si="10"/>
        <v>11920650200</v>
      </c>
      <c r="N15" s="185">
        <f t="shared" si="11"/>
        <v>10749076700</v>
      </c>
      <c r="O15" s="185"/>
      <c r="P15" s="185">
        <v>10749076700</v>
      </c>
      <c r="Q15" s="185">
        <f t="shared" si="12"/>
        <v>28994000</v>
      </c>
      <c r="R15" s="185"/>
      <c r="S15" s="185">
        <v>28994000</v>
      </c>
      <c r="T15" s="185">
        <f t="shared" si="13"/>
        <v>557200000</v>
      </c>
      <c r="U15" s="185"/>
      <c r="V15" s="185">
        <v>557200000</v>
      </c>
      <c r="W15" s="192">
        <v>585379500</v>
      </c>
      <c r="X15" s="222">
        <f t="shared" si="1"/>
        <v>1.1361656690812048</v>
      </c>
      <c r="Y15" s="222">
        <f t="shared" si="2"/>
        <v>0</v>
      </c>
      <c r="Z15" s="222">
        <f t="shared" si="3"/>
        <v>1.0245021635531835</v>
      </c>
      <c r="AA15" s="222">
        <f t="shared" si="4"/>
        <v>0</v>
      </c>
      <c r="AB15" s="222">
        <f t="shared" si="5"/>
        <v>0</v>
      </c>
    </row>
    <row r="16" spans="1:28" s="75" customFormat="1" ht="24" customHeight="1">
      <c r="A16" s="188">
        <v>6</v>
      </c>
      <c r="B16" s="280" t="s">
        <v>282</v>
      </c>
      <c r="C16" s="185">
        <f t="shared" si="6"/>
        <v>577000000</v>
      </c>
      <c r="D16" s="185">
        <f t="shared" si="7"/>
        <v>577000000</v>
      </c>
      <c r="E16" s="185"/>
      <c r="F16" s="185">
        <v>577000000</v>
      </c>
      <c r="G16" s="185">
        <f t="shared" si="8"/>
        <v>0</v>
      </c>
      <c r="H16" s="185"/>
      <c r="I16" s="185"/>
      <c r="J16" s="185">
        <f t="shared" si="9"/>
        <v>0</v>
      </c>
      <c r="K16" s="185"/>
      <c r="L16" s="185"/>
      <c r="M16" s="185">
        <f t="shared" si="10"/>
        <v>582980000</v>
      </c>
      <c r="N16" s="185">
        <f t="shared" si="11"/>
        <v>582980000</v>
      </c>
      <c r="O16" s="185"/>
      <c r="P16" s="185">
        <v>582980000</v>
      </c>
      <c r="Q16" s="185">
        <f t="shared" si="12"/>
        <v>0</v>
      </c>
      <c r="R16" s="185"/>
      <c r="S16" s="185"/>
      <c r="T16" s="185">
        <f t="shared" si="13"/>
        <v>0</v>
      </c>
      <c r="U16" s="185"/>
      <c r="V16" s="185"/>
      <c r="W16" s="192"/>
      <c r="X16" s="222">
        <f t="shared" si="1"/>
        <v>1.0103639514731368</v>
      </c>
      <c r="Y16" s="222">
        <f t="shared" si="2"/>
        <v>0</v>
      </c>
      <c r="Z16" s="222">
        <f t="shared" si="3"/>
        <v>1.0103639514731368</v>
      </c>
      <c r="AA16" s="222">
        <f t="shared" si="4"/>
        <v>0</v>
      </c>
      <c r="AB16" s="222">
        <f t="shared" si="5"/>
        <v>0</v>
      </c>
    </row>
    <row r="17" spans="1:28" s="75" customFormat="1" ht="24" customHeight="1">
      <c r="A17" s="188">
        <v>7</v>
      </c>
      <c r="B17" s="280" t="s">
        <v>262</v>
      </c>
      <c r="C17" s="185">
        <f t="shared" si="6"/>
        <v>910000000</v>
      </c>
      <c r="D17" s="185">
        <f t="shared" si="7"/>
        <v>840000000</v>
      </c>
      <c r="E17" s="185"/>
      <c r="F17" s="185">
        <v>840000000</v>
      </c>
      <c r="G17" s="185">
        <f t="shared" si="8"/>
        <v>70000000</v>
      </c>
      <c r="H17" s="185"/>
      <c r="I17" s="185">
        <v>70000000</v>
      </c>
      <c r="J17" s="185">
        <f t="shared" si="9"/>
        <v>0</v>
      </c>
      <c r="K17" s="185"/>
      <c r="L17" s="185"/>
      <c r="M17" s="185">
        <f t="shared" si="10"/>
        <v>3646283417</v>
      </c>
      <c r="N17" s="185">
        <f t="shared" si="11"/>
        <v>3576283417</v>
      </c>
      <c r="O17" s="185"/>
      <c r="P17" s="185">
        <v>3576283417</v>
      </c>
      <c r="Q17" s="185">
        <f t="shared" si="12"/>
        <v>70000000</v>
      </c>
      <c r="R17" s="185"/>
      <c r="S17" s="185">
        <v>70000000</v>
      </c>
      <c r="T17" s="185">
        <f t="shared" si="13"/>
        <v>0</v>
      </c>
      <c r="U17" s="185"/>
      <c r="V17" s="185"/>
      <c r="W17" s="185"/>
      <c r="X17" s="222">
        <f t="shared" si="1"/>
        <v>4.0069048538461542</v>
      </c>
      <c r="Y17" s="222">
        <f t="shared" si="2"/>
        <v>0</v>
      </c>
      <c r="Z17" s="222">
        <f t="shared" si="3"/>
        <v>4.2574802583333335</v>
      </c>
      <c r="AA17" s="222">
        <f t="shared" si="4"/>
        <v>1</v>
      </c>
      <c r="AB17" s="222">
        <f t="shared" si="5"/>
        <v>0</v>
      </c>
    </row>
    <row r="18" spans="1:28" s="75" customFormat="1" ht="24" customHeight="1">
      <c r="A18" s="188">
        <v>8</v>
      </c>
      <c r="B18" s="280" t="s">
        <v>184</v>
      </c>
      <c r="C18" s="185">
        <f t="shared" si="6"/>
        <v>639000000</v>
      </c>
      <c r="D18" s="185">
        <f t="shared" si="7"/>
        <v>639000000</v>
      </c>
      <c r="E18" s="185"/>
      <c r="F18" s="185">
        <v>639000000</v>
      </c>
      <c r="G18" s="185">
        <f t="shared" si="8"/>
        <v>0</v>
      </c>
      <c r="H18" s="185"/>
      <c r="I18" s="185"/>
      <c r="J18" s="185">
        <f t="shared" si="9"/>
        <v>0</v>
      </c>
      <c r="K18" s="185"/>
      <c r="L18" s="185"/>
      <c r="M18" s="185">
        <f t="shared" si="10"/>
        <v>505500000</v>
      </c>
      <c r="N18" s="185">
        <f t="shared" si="11"/>
        <v>505500000</v>
      </c>
      <c r="O18" s="185"/>
      <c r="P18" s="185">
        <v>505500000</v>
      </c>
      <c r="Q18" s="185">
        <f t="shared" si="12"/>
        <v>0</v>
      </c>
      <c r="R18" s="185"/>
      <c r="S18" s="185"/>
      <c r="T18" s="185">
        <f t="shared" si="13"/>
        <v>0</v>
      </c>
      <c r="U18" s="185"/>
      <c r="V18" s="185"/>
      <c r="W18" s="185"/>
      <c r="X18" s="222">
        <f t="shared" si="1"/>
        <v>0.79107981220657275</v>
      </c>
      <c r="Y18" s="222">
        <f t="shared" si="2"/>
        <v>0</v>
      </c>
      <c r="Z18" s="222">
        <f t="shared" si="3"/>
        <v>0.79107981220657275</v>
      </c>
      <c r="AA18" s="222">
        <f t="shared" si="4"/>
        <v>0</v>
      </c>
      <c r="AB18" s="222">
        <f t="shared" si="5"/>
        <v>0</v>
      </c>
    </row>
    <row r="19" spans="1:28" s="75" customFormat="1" ht="24" customHeight="1">
      <c r="A19" s="188">
        <v>9</v>
      </c>
      <c r="B19" s="280" t="s">
        <v>266</v>
      </c>
      <c r="C19" s="185">
        <f t="shared" si="6"/>
        <v>4517000000</v>
      </c>
      <c r="D19" s="185">
        <f t="shared" si="7"/>
        <v>4517000000</v>
      </c>
      <c r="E19" s="185"/>
      <c r="F19" s="185">
        <v>4517000000</v>
      </c>
      <c r="G19" s="185">
        <f t="shared" si="8"/>
        <v>0</v>
      </c>
      <c r="H19" s="185"/>
      <c r="I19" s="185"/>
      <c r="J19" s="185">
        <f t="shared" si="9"/>
        <v>0</v>
      </c>
      <c r="K19" s="185"/>
      <c r="L19" s="185"/>
      <c r="M19" s="185">
        <f t="shared" si="10"/>
        <v>4464320000</v>
      </c>
      <c r="N19" s="185">
        <f t="shared" si="11"/>
        <v>4464320000</v>
      </c>
      <c r="O19" s="185"/>
      <c r="P19" s="185">
        <v>4464320000</v>
      </c>
      <c r="Q19" s="185">
        <f t="shared" si="12"/>
        <v>0</v>
      </c>
      <c r="R19" s="185"/>
      <c r="S19" s="185"/>
      <c r="T19" s="185">
        <f t="shared" si="13"/>
        <v>0</v>
      </c>
      <c r="U19" s="185"/>
      <c r="V19" s="185"/>
      <c r="W19" s="185"/>
      <c r="X19" s="222">
        <f t="shared" si="1"/>
        <v>0.98833739207438565</v>
      </c>
      <c r="Y19" s="222">
        <f t="shared" si="2"/>
        <v>0</v>
      </c>
      <c r="Z19" s="222">
        <f t="shared" si="3"/>
        <v>0.98833739207438565</v>
      </c>
      <c r="AA19" s="222">
        <f t="shared" si="4"/>
        <v>0</v>
      </c>
      <c r="AB19" s="222">
        <f t="shared" si="5"/>
        <v>0</v>
      </c>
    </row>
    <row r="20" spans="1:28" s="75" customFormat="1" ht="24" customHeight="1">
      <c r="A20" s="188">
        <v>10</v>
      </c>
      <c r="B20" s="280" t="s">
        <v>267</v>
      </c>
      <c r="C20" s="185">
        <f t="shared" si="6"/>
        <v>1969000000</v>
      </c>
      <c r="D20" s="185">
        <f t="shared" si="7"/>
        <v>1969000000</v>
      </c>
      <c r="E20" s="185"/>
      <c r="F20" s="185">
        <v>1969000000</v>
      </c>
      <c r="G20" s="185">
        <f t="shared" si="8"/>
        <v>0</v>
      </c>
      <c r="H20" s="185"/>
      <c r="I20" s="185"/>
      <c r="J20" s="185">
        <f t="shared" si="9"/>
        <v>0</v>
      </c>
      <c r="K20" s="185"/>
      <c r="L20" s="185"/>
      <c r="M20" s="185">
        <f t="shared" si="10"/>
        <v>1950880000</v>
      </c>
      <c r="N20" s="185">
        <f t="shared" si="11"/>
        <v>1950880000</v>
      </c>
      <c r="O20" s="185"/>
      <c r="P20" s="185">
        <v>1950880000</v>
      </c>
      <c r="Q20" s="185">
        <f t="shared" si="12"/>
        <v>0</v>
      </c>
      <c r="R20" s="185"/>
      <c r="S20" s="185"/>
      <c r="T20" s="185">
        <f t="shared" si="13"/>
        <v>0</v>
      </c>
      <c r="U20" s="185"/>
      <c r="V20" s="185"/>
      <c r="W20" s="185"/>
      <c r="X20" s="222">
        <f t="shared" si="1"/>
        <v>0.99079735906551547</v>
      </c>
      <c r="Y20" s="222">
        <f t="shared" si="2"/>
        <v>0</v>
      </c>
      <c r="Z20" s="222">
        <f t="shared" si="3"/>
        <v>0.99079735906551547</v>
      </c>
      <c r="AA20" s="222">
        <f t="shared" si="4"/>
        <v>0</v>
      </c>
      <c r="AB20" s="222">
        <f t="shared" si="5"/>
        <v>0</v>
      </c>
    </row>
    <row r="21" spans="1:28" s="75" customFormat="1" ht="24" customHeight="1">
      <c r="A21" s="188">
        <v>11</v>
      </c>
      <c r="B21" s="280" t="s">
        <v>268</v>
      </c>
      <c r="C21" s="185">
        <f t="shared" si="6"/>
        <v>6518000000</v>
      </c>
      <c r="D21" s="185">
        <f t="shared" si="7"/>
        <v>6518000000</v>
      </c>
      <c r="E21" s="185"/>
      <c r="F21" s="185">
        <v>6518000000</v>
      </c>
      <c r="G21" s="185">
        <f t="shared" si="8"/>
        <v>0</v>
      </c>
      <c r="H21" s="185"/>
      <c r="I21" s="185"/>
      <c r="J21" s="185">
        <f t="shared" si="9"/>
        <v>0</v>
      </c>
      <c r="K21" s="185"/>
      <c r="L21" s="185"/>
      <c r="M21" s="185">
        <f t="shared" si="10"/>
        <v>7328064366</v>
      </c>
      <c r="N21" s="185">
        <f t="shared" si="11"/>
        <v>7328064366</v>
      </c>
      <c r="O21" s="185"/>
      <c r="P21" s="185">
        <v>7328064366</v>
      </c>
      <c r="Q21" s="185">
        <f t="shared" si="12"/>
        <v>0</v>
      </c>
      <c r="R21" s="185"/>
      <c r="S21" s="185"/>
      <c r="T21" s="185">
        <f t="shared" si="13"/>
        <v>0</v>
      </c>
      <c r="U21" s="185"/>
      <c r="V21" s="185"/>
      <c r="W21" s="185"/>
      <c r="X21" s="222">
        <f t="shared" si="1"/>
        <v>1.1242811239644062</v>
      </c>
      <c r="Y21" s="222">
        <f t="shared" si="2"/>
        <v>0</v>
      </c>
      <c r="Z21" s="222">
        <f t="shared" si="3"/>
        <v>1.1242811239644062</v>
      </c>
      <c r="AA21" s="222">
        <f t="shared" si="4"/>
        <v>0</v>
      </c>
      <c r="AB21" s="222">
        <f t="shared" si="5"/>
        <v>0</v>
      </c>
    </row>
    <row r="22" spans="1:28" s="75" customFormat="1" ht="24" customHeight="1">
      <c r="A22" s="188">
        <v>12</v>
      </c>
      <c r="B22" s="280" t="s">
        <v>269</v>
      </c>
      <c r="C22" s="185">
        <f t="shared" si="6"/>
        <v>3921000000</v>
      </c>
      <c r="D22" s="185">
        <f t="shared" si="7"/>
        <v>3921000000</v>
      </c>
      <c r="E22" s="185"/>
      <c r="F22" s="185">
        <v>3921000000</v>
      </c>
      <c r="G22" s="185">
        <f t="shared" si="8"/>
        <v>0</v>
      </c>
      <c r="H22" s="185"/>
      <c r="I22" s="185"/>
      <c r="J22" s="185">
        <f t="shared" si="9"/>
        <v>0</v>
      </c>
      <c r="K22" s="185"/>
      <c r="L22" s="185"/>
      <c r="M22" s="185">
        <f t="shared" si="10"/>
        <v>4013870000</v>
      </c>
      <c r="N22" s="185">
        <f t="shared" si="11"/>
        <v>4013870000</v>
      </c>
      <c r="O22" s="185"/>
      <c r="P22" s="185">
        <v>4013870000</v>
      </c>
      <c r="Q22" s="185">
        <f t="shared" si="12"/>
        <v>0</v>
      </c>
      <c r="R22" s="185"/>
      <c r="S22" s="185"/>
      <c r="T22" s="185">
        <f t="shared" si="13"/>
        <v>0</v>
      </c>
      <c r="U22" s="185"/>
      <c r="V22" s="185"/>
      <c r="W22" s="185"/>
      <c r="X22" s="222">
        <f t="shared" si="1"/>
        <v>1.0236852843662332</v>
      </c>
      <c r="Y22" s="222">
        <f t="shared" si="2"/>
        <v>0</v>
      </c>
      <c r="Z22" s="222">
        <f t="shared" si="3"/>
        <v>1.0236852843662332</v>
      </c>
      <c r="AA22" s="222">
        <f t="shared" si="4"/>
        <v>0</v>
      </c>
      <c r="AB22" s="222">
        <f t="shared" si="5"/>
        <v>0</v>
      </c>
    </row>
    <row r="23" spans="1:28" s="75" customFormat="1" ht="24" customHeight="1">
      <c r="A23" s="188">
        <v>13</v>
      </c>
      <c r="B23" s="280" t="s">
        <v>270</v>
      </c>
      <c r="C23" s="185">
        <f t="shared" si="6"/>
        <v>2165000000</v>
      </c>
      <c r="D23" s="185">
        <f t="shared" si="7"/>
        <v>2165000000</v>
      </c>
      <c r="E23" s="185"/>
      <c r="F23" s="185">
        <v>2165000000</v>
      </c>
      <c r="G23" s="185">
        <f t="shared" si="8"/>
        <v>0</v>
      </c>
      <c r="H23" s="185"/>
      <c r="I23" s="185"/>
      <c r="J23" s="185">
        <f t="shared" si="9"/>
        <v>0</v>
      </c>
      <c r="K23" s="185"/>
      <c r="L23" s="185"/>
      <c r="M23" s="185">
        <f t="shared" si="10"/>
        <v>2318374000</v>
      </c>
      <c r="N23" s="185">
        <f t="shared" si="11"/>
        <v>2318374000</v>
      </c>
      <c r="O23" s="185"/>
      <c r="P23" s="185">
        <v>2318374000</v>
      </c>
      <c r="Q23" s="185">
        <f t="shared" si="12"/>
        <v>0</v>
      </c>
      <c r="R23" s="185"/>
      <c r="S23" s="185"/>
      <c r="T23" s="185">
        <f t="shared" si="13"/>
        <v>0</v>
      </c>
      <c r="U23" s="185"/>
      <c r="V23" s="185"/>
      <c r="W23" s="185"/>
      <c r="X23" s="222">
        <f t="shared" si="1"/>
        <v>1.0708424942263279</v>
      </c>
      <c r="Y23" s="222">
        <f t="shared" si="2"/>
        <v>0</v>
      </c>
      <c r="Z23" s="222">
        <f t="shared" si="3"/>
        <v>1.0708424942263279</v>
      </c>
      <c r="AA23" s="222">
        <f t="shared" si="4"/>
        <v>0</v>
      </c>
      <c r="AB23" s="222">
        <f t="shared" si="5"/>
        <v>0</v>
      </c>
    </row>
    <row r="24" spans="1:28" s="75" customFormat="1" ht="24" customHeight="1">
      <c r="A24" s="188">
        <v>14</v>
      </c>
      <c r="B24" s="280" t="s">
        <v>271</v>
      </c>
      <c r="C24" s="185">
        <f t="shared" si="6"/>
        <v>5819000000</v>
      </c>
      <c r="D24" s="185">
        <f t="shared" si="7"/>
        <v>5819000000</v>
      </c>
      <c r="E24" s="185"/>
      <c r="F24" s="185">
        <v>5819000000</v>
      </c>
      <c r="G24" s="185">
        <f t="shared" si="8"/>
        <v>0</v>
      </c>
      <c r="H24" s="185"/>
      <c r="I24" s="185"/>
      <c r="J24" s="185">
        <f t="shared" si="9"/>
        <v>0</v>
      </c>
      <c r="K24" s="185"/>
      <c r="L24" s="185"/>
      <c r="M24" s="185">
        <f t="shared" si="10"/>
        <v>5850473000</v>
      </c>
      <c r="N24" s="185">
        <f t="shared" si="11"/>
        <v>5850473000</v>
      </c>
      <c r="O24" s="185"/>
      <c r="P24" s="185">
        <v>5850473000</v>
      </c>
      <c r="Q24" s="185">
        <f t="shared" si="12"/>
        <v>0</v>
      </c>
      <c r="R24" s="185"/>
      <c r="S24" s="185"/>
      <c r="T24" s="185">
        <f t="shared" si="13"/>
        <v>0</v>
      </c>
      <c r="U24" s="185"/>
      <c r="V24" s="185"/>
      <c r="W24" s="185"/>
      <c r="X24" s="222">
        <f t="shared" si="1"/>
        <v>1.0054086612820072</v>
      </c>
      <c r="Y24" s="222">
        <f t="shared" si="2"/>
        <v>0</v>
      </c>
      <c r="Z24" s="222">
        <f t="shared" si="3"/>
        <v>1.0054086612820072</v>
      </c>
      <c r="AA24" s="222">
        <f t="shared" si="4"/>
        <v>0</v>
      </c>
      <c r="AB24" s="222">
        <f t="shared" si="5"/>
        <v>0</v>
      </c>
    </row>
    <row r="25" spans="1:28" s="75" customFormat="1" ht="24" customHeight="1">
      <c r="A25" s="188">
        <v>15</v>
      </c>
      <c r="B25" s="280" t="s">
        <v>272</v>
      </c>
      <c r="C25" s="185">
        <f t="shared" si="6"/>
        <v>2673000000</v>
      </c>
      <c r="D25" s="185">
        <f t="shared" si="7"/>
        <v>2673000000</v>
      </c>
      <c r="E25" s="185"/>
      <c r="F25" s="185">
        <v>2673000000</v>
      </c>
      <c r="G25" s="185">
        <f t="shared" si="8"/>
        <v>0</v>
      </c>
      <c r="H25" s="185"/>
      <c r="I25" s="185"/>
      <c r="J25" s="185">
        <f t="shared" si="9"/>
        <v>0</v>
      </c>
      <c r="K25" s="185"/>
      <c r="L25" s="185"/>
      <c r="M25" s="185">
        <f t="shared" si="10"/>
        <v>2647258000</v>
      </c>
      <c r="N25" s="185">
        <f t="shared" si="11"/>
        <v>2647258000</v>
      </c>
      <c r="O25" s="185"/>
      <c r="P25" s="185">
        <v>2647258000</v>
      </c>
      <c r="Q25" s="185">
        <f t="shared" si="12"/>
        <v>0</v>
      </c>
      <c r="R25" s="185"/>
      <c r="S25" s="185"/>
      <c r="T25" s="185">
        <f t="shared" si="13"/>
        <v>0</v>
      </c>
      <c r="U25" s="185"/>
      <c r="V25" s="185"/>
      <c r="W25" s="185"/>
      <c r="X25" s="222">
        <f t="shared" si="1"/>
        <v>0.99036962214739988</v>
      </c>
      <c r="Y25" s="222">
        <f t="shared" si="2"/>
        <v>0</v>
      </c>
      <c r="Z25" s="222">
        <f t="shared" si="3"/>
        <v>0.99036962214739988</v>
      </c>
      <c r="AA25" s="222">
        <f t="shared" si="4"/>
        <v>0</v>
      </c>
      <c r="AB25" s="222">
        <f t="shared" si="5"/>
        <v>0</v>
      </c>
    </row>
    <row r="26" spans="1:28" s="75" customFormat="1" ht="24" customHeight="1">
      <c r="A26" s="188">
        <v>16</v>
      </c>
      <c r="B26" s="280" t="s">
        <v>273</v>
      </c>
      <c r="C26" s="185">
        <f t="shared" si="6"/>
        <v>6177000000</v>
      </c>
      <c r="D26" s="185">
        <f t="shared" si="7"/>
        <v>6177000000</v>
      </c>
      <c r="E26" s="185"/>
      <c r="F26" s="185">
        <v>6177000000</v>
      </c>
      <c r="G26" s="185">
        <f t="shared" si="8"/>
        <v>0</v>
      </c>
      <c r="H26" s="185"/>
      <c r="I26" s="185"/>
      <c r="J26" s="185">
        <f t="shared" si="9"/>
        <v>0</v>
      </c>
      <c r="K26" s="185"/>
      <c r="L26" s="185"/>
      <c r="M26" s="185">
        <f t="shared" si="10"/>
        <v>6221866274</v>
      </c>
      <c r="N26" s="185">
        <f t="shared" si="11"/>
        <v>6221866274</v>
      </c>
      <c r="O26" s="185"/>
      <c r="P26" s="185">
        <v>6221866274</v>
      </c>
      <c r="Q26" s="185">
        <f t="shared" si="12"/>
        <v>0</v>
      </c>
      <c r="R26" s="185"/>
      <c r="S26" s="185"/>
      <c r="T26" s="185">
        <f t="shared" si="13"/>
        <v>0</v>
      </c>
      <c r="U26" s="185"/>
      <c r="V26" s="185"/>
      <c r="W26" s="185"/>
      <c r="X26" s="222">
        <f t="shared" si="1"/>
        <v>1.0072634408288814</v>
      </c>
      <c r="Y26" s="222">
        <f t="shared" si="2"/>
        <v>0</v>
      </c>
      <c r="Z26" s="222">
        <f t="shared" si="3"/>
        <v>1.0072634408288814</v>
      </c>
      <c r="AA26" s="222">
        <f t="shared" si="4"/>
        <v>0</v>
      </c>
      <c r="AB26" s="222">
        <f t="shared" si="5"/>
        <v>0</v>
      </c>
    </row>
    <row r="27" spans="1:28" s="75" customFormat="1" ht="24" customHeight="1">
      <c r="A27" s="188">
        <v>17</v>
      </c>
      <c r="B27" s="280" t="s">
        <v>274</v>
      </c>
      <c r="C27" s="185">
        <f t="shared" si="6"/>
        <v>4631000000</v>
      </c>
      <c r="D27" s="185">
        <f t="shared" si="7"/>
        <v>4631000000</v>
      </c>
      <c r="E27" s="185"/>
      <c r="F27" s="185">
        <v>4631000000</v>
      </c>
      <c r="G27" s="185">
        <f t="shared" si="8"/>
        <v>0</v>
      </c>
      <c r="H27" s="185"/>
      <c r="I27" s="185"/>
      <c r="J27" s="185">
        <f t="shared" si="9"/>
        <v>0</v>
      </c>
      <c r="K27" s="185"/>
      <c r="L27" s="185"/>
      <c r="M27" s="185">
        <f t="shared" si="10"/>
        <v>4216838630</v>
      </c>
      <c r="N27" s="185">
        <f t="shared" si="11"/>
        <v>4216838630</v>
      </c>
      <c r="O27" s="185"/>
      <c r="P27" s="185">
        <v>4216838630</v>
      </c>
      <c r="Q27" s="185">
        <f t="shared" si="12"/>
        <v>0</v>
      </c>
      <c r="R27" s="185"/>
      <c r="S27" s="185"/>
      <c r="T27" s="185">
        <f t="shared" si="13"/>
        <v>0</v>
      </c>
      <c r="U27" s="185"/>
      <c r="V27" s="185"/>
      <c r="W27" s="185"/>
      <c r="X27" s="222">
        <f t="shared" si="1"/>
        <v>0.91056761606564451</v>
      </c>
      <c r="Y27" s="222">
        <f t="shared" si="2"/>
        <v>0</v>
      </c>
      <c r="Z27" s="222">
        <f t="shared" si="3"/>
        <v>0.91056761606564451</v>
      </c>
      <c r="AA27" s="222">
        <f t="shared" si="4"/>
        <v>0</v>
      </c>
      <c r="AB27" s="222">
        <f t="shared" si="5"/>
        <v>0</v>
      </c>
    </row>
    <row r="28" spans="1:28" s="75" customFormat="1" ht="24" customHeight="1">
      <c r="A28" s="188">
        <v>18</v>
      </c>
      <c r="B28" s="280" t="s">
        <v>275</v>
      </c>
      <c r="C28" s="185">
        <f t="shared" si="6"/>
        <v>4428000000</v>
      </c>
      <c r="D28" s="185">
        <f t="shared" si="7"/>
        <v>4428000000</v>
      </c>
      <c r="E28" s="185"/>
      <c r="F28" s="185">
        <v>4428000000</v>
      </c>
      <c r="G28" s="185">
        <f t="shared" si="8"/>
        <v>0</v>
      </c>
      <c r="H28" s="185"/>
      <c r="I28" s="185"/>
      <c r="J28" s="185">
        <f t="shared" si="9"/>
        <v>0</v>
      </c>
      <c r="K28" s="185"/>
      <c r="L28" s="185"/>
      <c r="M28" s="185">
        <f t="shared" si="10"/>
        <v>4318292600</v>
      </c>
      <c r="N28" s="185">
        <f t="shared" si="11"/>
        <v>4318292600</v>
      </c>
      <c r="O28" s="185"/>
      <c r="P28" s="185">
        <v>4318292600</v>
      </c>
      <c r="Q28" s="185">
        <f t="shared" si="12"/>
        <v>0</v>
      </c>
      <c r="R28" s="185"/>
      <c r="S28" s="185"/>
      <c r="T28" s="185">
        <f t="shared" si="13"/>
        <v>0</v>
      </c>
      <c r="U28" s="185"/>
      <c r="V28" s="185"/>
      <c r="W28" s="185"/>
      <c r="X28" s="222">
        <f t="shared" si="1"/>
        <v>0.97522416440831072</v>
      </c>
      <c r="Y28" s="222">
        <f t="shared" si="2"/>
        <v>0</v>
      </c>
      <c r="Z28" s="222">
        <f t="shared" si="3"/>
        <v>0.97522416440831072</v>
      </c>
      <c r="AA28" s="222">
        <f t="shared" si="4"/>
        <v>0</v>
      </c>
      <c r="AB28" s="222">
        <f t="shared" si="5"/>
        <v>0</v>
      </c>
    </row>
    <row r="29" spans="1:28" s="75" customFormat="1" ht="24" customHeight="1">
      <c r="A29" s="188">
        <v>19</v>
      </c>
      <c r="B29" s="280" t="s">
        <v>276</v>
      </c>
      <c r="C29" s="185">
        <f t="shared" si="6"/>
        <v>2692000000</v>
      </c>
      <c r="D29" s="185">
        <f t="shared" si="7"/>
        <v>2692000000</v>
      </c>
      <c r="E29" s="185"/>
      <c r="F29" s="185">
        <v>2692000000</v>
      </c>
      <c r="G29" s="185">
        <f t="shared" si="8"/>
        <v>0</v>
      </c>
      <c r="H29" s="185"/>
      <c r="I29" s="185"/>
      <c r="J29" s="185">
        <f t="shared" si="9"/>
        <v>0</v>
      </c>
      <c r="K29" s="185"/>
      <c r="L29" s="185"/>
      <c r="M29" s="185">
        <f t="shared" si="10"/>
        <v>2595066420</v>
      </c>
      <c r="N29" s="185">
        <f t="shared" si="11"/>
        <v>2595066420</v>
      </c>
      <c r="O29" s="185"/>
      <c r="P29" s="185">
        <v>2595066420</v>
      </c>
      <c r="Q29" s="185">
        <f t="shared" si="12"/>
        <v>0</v>
      </c>
      <c r="R29" s="185"/>
      <c r="S29" s="185"/>
      <c r="T29" s="185">
        <f t="shared" si="13"/>
        <v>0</v>
      </c>
      <c r="U29" s="185"/>
      <c r="V29" s="185"/>
      <c r="W29" s="185"/>
      <c r="X29" s="222">
        <f t="shared" si="1"/>
        <v>0.96399198365527494</v>
      </c>
      <c r="Y29" s="222">
        <f t="shared" si="2"/>
        <v>0</v>
      </c>
      <c r="Z29" s="222">
        <f t="shared" si="3"/>
        <v>0.96399198365527494</v>
      </c>
      <c r="AA29" s="222">
        <f t="shared" si="4"/>
        <v>0</v>
      </c>
      <c r="AB29" s="222">
        <f t="shared" si="5"/>
        <v>0</v>
      </c>
    </row>
    <row r="30" spans="1:28" s="75" customFormat="1" ht="24" customHeight="1">
      <c r="A30" s="188">
        <v>20</v>
      </c>
      <c r="B30" s="280" t="s">
        <v>277</v>
      </c>
      <c r="C30" s="185">
        <f t="shared" si="6"/>
        <v>5627000000</v>
      </c>
      <c r="D30" s="185">
        <f t="shared" si="7"/>
        <v>5627000000</v>
      </c>
      <c r="E30" s="185"/>
      <c r="F30" s="185">
        <v>5627000000</v>
      </c>
      <c r="G30" s="185">
        <f t="shared" si="8"/>
        <v>0</v>
      </c>
      <c r="H30" s="185"/>
      <c r="I30" s="185"/>
      <c r="J30" s="185">
        <f t="shared" si="9"/>
        <v>0</v>
      </c>
      <c r="K30" s="185"/>
      <c r="L30" s="185"/>
      <c r="M30" s="185">
        <f t="shared" si="10"/>
        <v>5997634482</v>
      </c>
      <c r="N30" s="185">
        <f t="shared" si="11"/>
        <v>5991850482</v>
      </c>
      <c r="O30" s="185"/>
      <c r="P30" s="185">
        <v>5991850482</v>
      </c>
      <c r="Q30" s="185">
        <f t="shared" si="12"/>
        <v>0</v>
      </c>
      <c r="R30" s="185"/>
      <c r="S30" s="185"/>
      <c r="T30" s="185">
        <f t="shared" si="13"/>
        <v>0</v>
      </c>
      <c r="U30" s="185"/>
      <c r="V30" s="185"/>
      <c r="W30" s="185">
        <v>5784000</v>
      </c>
      <c r="X30" s="222">
        <f t="shared" si="1"/>
        <v>1.0658671551448373</v>
      </c>
      <c r="Y30" s="222">
        <f t="shared" si="2"/>
        <v>0</v>
      </c>
      <c r="Z30" s="222">
        <f t="shared" si="3"/>
        <v>1.0648392539541496</v>
      </c>
      <c r="AA30" s="222">
        <f t="shared" si="4"/>
        <v>0</v>
      </c>
      <c r="AB30" s="222">
        <f t="shared" si="5"/>
        <v>0</v>
      </c>
    </row>
    <row r="31" spans="1:28" s="75" customFormat="1" ht="24" customHeight="1">
      <c r="A31" s="188">
        <v>21</v>
      </c>
      <c r="B31" s="280" t="s">
        <v>278</v>
      </c>
      <c r="C31" s="185">
        <f t="shared" si="6"/>
        <v>7168000000</v>
      </c>
      <c r="D31" s="185">
        <f t="shared" si="7"/>
        <v>7168000000</v>
      </c>
      <c r="E31" s="185"/>
      <c r="F31" s="185">
        <v>7168000000</v>
      </c>
      <c r="G31" s="185">
        <f t="shared" si="8"/>
        <v>0</v>
      </c>
      <c r="H31" s="185"/>
      <c r="I31" s="185"/>
      <c r="J31" s="185">
        <f t="shared" si="9"/>
        <v>0</v>
      </c>
      <c r="K31" s="185"/>
      <c r="L31" s="185"/>
      <c r="M31" s="185">
        <f t="shared" si="10"/>
        <v>6972914000</v>
      </c>
      <c r="N31" s="185">
        <f t="shared" si="11"/>
        <v>6972914000</v>
      </c>
      <c r="O31" s="185"/>
      <c r="P31" s="185">
        <v>6972914000</v>
      </c>
      <c r="Q31" s="185">
        <f t="shared" si="12"/>
        <v>0</v>
      </c>
      <c r="R31" s="185"/>
      <c r="S31" s="185"/>
      <c r="T31" s="185">
        <f t="shared" si="13"/>
        <v>0</v>
      </c>
      <c r="U31" s="185"/>
      <c r="V31" s="185"/>
      <c r="W31" s="185"/>
      <c r="X31" s="222">
        <f t="shared" si="1"/>
        <v>0.9727837611607143</v>
      </c>
      <c r="Y31" s="222">
        <f t="shared" si="2"/>
        <v>0</v>
      </c>
      <c r="Z31" s="222">
        <f t="shared" si="3"/>
        <v>0.9727837611607143</v>
      </c>
      <c r="AA31" s="222">
        <f t="shared" si="4"/>
        <v>0</v>
      </c>
      <c r="AB31" s="222">
        <f t="shared" si="5"/>
        <v>0</v>
      </c>
    </row>
    <row r="32" spans="1:28" s="75" customFormat="1" ht="24" customHeight="1">
      <c r="A32" s="188">
        <v>22</v>
      </c>
      <c r="B32" s="280" t="s">
        <v>218</v>
      </c>
      <c r="C32" s="185">
        <f t="shared" si="6"/>
        <v>5025000000</v>
      </c>
      <c r="D32" s="185">
        <f t="shared" si="7"/>
        <v>5025000000</v>
      </c>
      <c r="E32" s="185"/>
      <c r="F32" s="185">
        <v>5025000000</v>
      </c>
      <c r="G32" s="185">
        <f t="shared" si="8"/>
        <v>0</v>
      </c>
      <c r="H32" s="185"/>
      <c r="I32" s="185"/>
      <c r="J32" s="185">
        <f t="shared" si="9"/>
        <v>0</v>
      </c>
      <c r="K32" s="185"/>
      <c r="L32" s="185"/>
      <c r="M32" s="185">
        <f t="shared" si="10"/>
        <v>4519985840</v>
      </c>
      <c r="N32" s="185">
        <f t="shared" si="11"/>
        <v>4519985840</v>
      </c>
      <c r="O32" s="185"/>
      <c r="P32" s="185">
        <v>4519985840</v>
      </c>
      <c r="Q32" s="185">
        <f t="shared" si="12"/>
        <v>0</v>
      </c>
      <c r="R32" s="185"/>
      <c r="S32" s="185"/>
      <c r="T32" s="185">
        <f t="shared" si="13"/>
        <v>0</v>
      </c>
      <c r="U32" s="185"/>
      <c r="V32" s="185"/>
      <c r="W32" s="185"/>
      <c r="X32" s="222">
        <f t="shared" si="1"/>
        <v>0.89949966965174133</v>
      </c>
      <c r="Y32" s="222">
        <f t="shared" si="2"/>
        <v>0</v>
      </c>
      <c r="Z32" s="222">
        <f t="shared" si="3"/>
        <v>0.89949966965174133</v>
      </c>
      <c r="AA32" s="222">
        <f t="shared" si="4"/>
        <v>0</v>
      </c>
      <c r="AB32" s="222">
        <f t="shared" si="5"/>
        <v>0</v>
      </c>
    </row>
    <row r="33" spans="1:9" s="75" customFormat="1" ht="17.25" customHeight="1">
      <c r="A33" s="189"/>
      <c r="B33" s="190"/>
      <c r="G33" s="190"/>
      <c r="H33" s="190"/>
      <c r="I33" s="190"/>
    </row>
    <row r="34" spans="1:9" s="75" customFormat="1" ht="17.25" customHeight="1">
      <c r="A34" s="189"/>
    </row>
    <row r="35" spans="1:9">
      <c r="B35" s="287"/>
      <c r="C35" s="287">
        <f>154958000000</f>
        <v>154958000000</v>
      </c>
    </row>
    <row r="36" spans="1:9">
      <c r="B36" s="287" t="s">
        <v>283</v>
      </c>
      <c r="C36" s="287">
        <f>C35-C10</f>
        <v>4003000000</v>
      </c>
    </row>
    <row r="37" spans="1:9">
      <c r="B37" s="98"/>
    </row>
    <row r="38" spans="1:9">
      <c r="B38" s="98"/>
    </row>
    <row r="39" spans="1:9">
      <c r="B39" s="98"/>
    </row>
    <row r="40" spans="1:9">
      <c r="B40" s="98"/>
    </row>
    <row r="41" spans="1:9">
      <c r="B41" s="98"/>
    </row>
    <row r="57" ht="15.75" customHeight="1"/>
    <row r="61" ht="15.75" customHeight="1"/>
    <row r="65" ht="15.75" customHeight="1"/>
    <row r="69" ht="15.75" customHeight="1"/>
    <row r="73" ht="15.75" customHeight="1"/>
    <row r="77" ht="15.75" customHeight="1"/>
    <row r="81" ht="15.75" customHeight="1"/>
    <row r="85" ht="15.75" customHeight="1"/>
    <row r="89" ht="15.75" customHeight="1"/>
    <row r="93" ht="15.75" customHeight="1"/>
    <row r="97" ht="15.75" customHeight="1"/>
    <row r="101" ht="15.75" customHeight="1"/>
    <row r="105" ht="15.75" customHeight="1"/>
    <row r="109" ht="15.75" customHeight="1"/>
    <row r="113" ht="15.75" customHeight="1"/>
    <row r="117" ht="15.75" customHeight="1"/>
    <row r="121" ht="15.75" customHeight="1"/>
    <row r="125" ht="15.75" customHeight="1"/>
    <row r="129" ht="15.75" customHeight="1"/>
    <row r="133" ht="15.75" customHeight="1"/>
    <row r="137" ht="15.75" customHeight="1"/>
    <row r="141" ht="15.75" customHeight="1"/>
    <row r="145" ht="15.75" customHeight="1"/>
    <row r="149" ht="15.75" customHeight="1"/>
    <row r="153" ht="15.75" customHeight="1"/>
    <row r="157" ht="15.75" customHeight="1"/>
    <row r="161" ht="15.75" customHeight="1"/>
    <row r="165" ht="15.75" customHeight="1"/>
    <row r="169" ht="15.75" customHeight="1"/>
    <row r="173" ht="15.75" customHeight="1"/>
    <row r="177" ht="15.75" customHeight="1"/>
    <row r="181" ht="15.75" customHeight="1"/>
    <row r="185" ht="15.75" customHeight="1"/>
    <row r="189" ht="15.75" customHeight="1"/>
    <row r="193" ht="15.75" customHeight="1"/>
  </sheetData>
  <mergeCells count="39">
    <mergeCell ref="Z6:Z8"/>
    <mergeCell ref="S7:S8"/>
    <mergeCell ref="N7:N8"/>
    <mergeCell ref="K7:K8"/>
    <mergeCell ref="A2:AB2"/>
    <mergeCell ref="A3:AB3"/>
    <mergeCell ref="C5:L5"/>
    <mergeCell ref="M5:W5"/>
    <mergeCell ref="X5:AB5"/>
    <mergeCell ref="G6:I6"/>
    <mergeCell ref="J6:L6"/>
    <mergeCell ref="R7:R8"/>
    <mergeCell ref="AA6:AA8"/>
    <mergeCell ref="AB6:AB8"/>
    <mergeCell ref="M6:M8"/>
    <mergeCell ref="L7:L8"/>
    <mergeCell ref="X6:X8"/>
    <mergeCell ref="W6:W8"/>
    <mergeCell ref="O7:O8"/>
    <mergeCell ref="Y6:Y8"/>
    <mergeCell ref="T7:T8"/>
    <mergeCell ref="N6:P6"/>
    <mergeCell ref="Q6:S6"/>
    <mergeCell ref="T6:V6"/>
    <mergeCell ref="P7:P8"/>
    <mergeCell ref="U7:U8"/>
    <mergeCell ref="V7:V8"/>
    <mergeCell ref="Q7:Q8"/>
    <mergeCell ref="D7:D8"/>
    <mergeCell ref="A5:A8"/>
    <mergeCell ref="B5:B8"/>
    <mergeCell ref="C6:C8"/>
    <mergeCell ref="D6:F6"/>
    <mergeCell ref="F7:F8"/>
    <mergeCell ref="I7:I8"/>
    <mergeCell ref="G7:G8"/>
    <mergeCell ref="H7:H8"/>
    <mergeCell ref="J7:J8"/>
    <mergeCell ref="E7:E8"/>
  </mergeCells>
  <pageMargins left="0.27559055118110237" right="0.19685039370078741" top="0.62992125984251968" bottom="0.43307086614173229" header="0.31496062992125984" footer="0.31496062992125984"/>
  <pageSetup paperSize="9" scale="3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U18"/>
  <sheetViews>
    <sheetView view="pageBreakPreview" topLeftCell="C1" zoomScale="60" zoomScaleNormal="100" workbookViewId="0">
      <selection activeCell="D12" sqref="D12"/>
    </sheetView>
  </sheetViews>
  <sheetFormatPr defaultColWidth="9" defaultRowHeight="15.5"/>
  <cols>
    <col min="1" max="1" width="4.69140625" style="39" customWidth="1"/>
    <col min="2" max="2" width="24.4609375" style="39" customWidth="1"/>
    <col min="3" max="3" width="7.07421875" style="39" customWidth="1"/>
    <col min="4" max="4" width="12.07421875" style="39" customWidth="1"/>
    <col min="5" max="9" width="7.23046875" style="39" customWidth="1"/>
    <col min="10" max="10" width="11.23046875" style="39" customWidth="1"/>
    <col min="11" max="13" width="7.53515625" style="39" customWidth="1"/>
    <col min="14" max="15" width="10.84375" style="39" customWidth="1"/>
    <col min="16" max="16" width="9.4609375" style="39" customWidth="1"/>
    <col min="17" max="17" width="8.69140625" style="39" customWidth="1"/>
    <col min="18" max="18" width="9.69140625" style="39" customWidth="1"/>
    <col min="19" max="19" width="5.4609375" style="39" customWidth="1"/>
    <col min="20" max="16384" width="9" style="39"/>
  </cols>
  <sheetData>
    <row r="1" spans="1:21" ht="21.75" customHeight="1">
      <c r="A1" s="40"/>
      <c r="B1" s="40"/>
      <c r="C1" s="41"/>
      <c r="D1" s="41"/>
      <c r="E1" s="41"/>
      <c r="F1" s="41"/>
      <c r="G1" s="42"/>
      <c r="H1" s="42"/>
      <c r="I1" s="41"/>
      <c r="J1" s="41"/>
      <c r="M1" s="41"/>
      <c r="N1" s="56"/>
      <c r="R1" s="442" t="s">
        <v>91</v>
      </c>
      <c r="S1" s="442"/>
      <c r="T1" s="442"/>
    </row>
    <row r="2" spans="1:21" ht="21" customHeight="1">
      <c r="A2" s="465" t="s">
        <v>284</v>
      </c>
      <c r="B2" s="465"/>
      <c r="C2" s="465"/>
      <c r="D2" s="465"/>
      <c r="E2" s="465"/>
      <c r="F2" s="465"/>
      <c r="G2" s="465"/>
      <c r="H2" s="465"/>
      <c r="I2" s="465"/>
      <c r="J2" s="465"/>
      <c r="K2" s="465"/>
      <c r="L2" s="465"/>
      <c r="M2" s="465"/>
      <c r="N2" s="465"/>
      <c r="O2" s="465"/>
      <c r="P2" s="465"/>
      <c r="Q2" s="465"/>
      <c r="R2" s="465"/>
      <c r="S2" s="465"/>
      <c r="T2" s="465"/>
    </row>
    <row r="3" spans="1:21" ht="21" customHeight="1">
      <c r="A3" s="465" t="s">
        <v>257</v>
      </c>
      <c r="B3" s="465"/>
      <c r="C3" s="465"/>
      <c r="D3" s="465"/>
      <c r="E3" s="465"/>
      <c r="F3" s="465"/>
      <c r="G3" s="465"/>
      <c r="H3" s="465"/>
      <c r="I3" s="465"/>
      <c r="J3" s="465"/>
      <c r="K3" s="465"/>
      <c r="L3" s="465"/>
      <c r="M3" s="465"/>
      <c r="N3" s="465"/>
      <c r="O3" s="465"/>
      <c r="P3" s="465"/>
      <c r="Q3" s="465"/>
      <c r="R3" s="465"/>
      <c r="S3" s="465"/>
      <c r="T3" s="465"/>
    </row>
    <row r="4" spans="1:21" ht="20.25" customHeight="1">
      <c r="A4" s="443" t="str">
        <f>'B48'!A3</f>
        <v>(Kèm theo Báo cáo số:          /BC-UBND ngày       /3/2026 của UBND xã Tuần Giáo)</v>
      </c>
      <c r="B4" s="443"/>
      <c r="C4" s="443"/>
      <c r="D4" s="443"/>
      <c r="E4" s="443"/>
      <c r="F4" s="443"/>
      <c r="G4" s="443"/>
      <c r="H4" s="443"/>
      <c r="I4" s="443"/>
      <c r="J4" s="443"/>
      <c r="K4" s="443"/>
      <c r="L4" s="443"/>
      <c r="M4" s="443"/>
      <c r="N4" s="443"/>
      <c r="O4" s="443"/>
      <c r="P4" s="443"/>
      <c r="Q4" s="443"/>
      <c r="R4" s="443"/>
      <c r="S4" s="443"/>
      <c r="T4" s="443"/>
    </row>
    <row r="5" spans="1:21" s="58" customFormat="1" ht="26.25" customHeight="1">
      <c r="D5" s="59"/>
      <c r="R5" s="464" t="s">
        <v>90</v>
      </c>
      <c r="S5" s="464"/>
      <c r="T5" s="464"/>
    </row>
    <row r="6" spans="1:21" s="38" customFormat="1" ht="18.75" customHeight="1">
      <c r="A6" s="461" t="s">
        <v>34</v>
      </c>
      <c r="B6" s="462" t="s">
        <v>20</v>
      </c>
      <c r="C6" s="461" t="s">
        <v>1</v>
      </c>
      <c r="D6" s="461" t="s">
        <v>33</v>
      </c>
      <c r="E6" s="461" t="s">
        <v>38</v>
      </c>
      <c r="F6" s="461" t="s">
        <v>244</v>
      </c>
      <c r="G6" s="461" t="s">
        <v>58</v>
      </c>
      <c r="H6" s="461" t="s">
        <v>59</v>
      </c>
      <c r="I6" s="461" t="s">
        <v>60</v>
      </c>
      <c r="J6" s="461" t="s">
        <v>61</v>
      </c>
      <c r="K6" s="461" t="s">
        <v>62</v>
      </c>
      <c r="L6" s="461" t="s">
        <v>63</v>
      </c>
      <c r="M6" s="461" t="s">
        <v>64</v>
      </c>
      <c r="N6" s="466" t="s">
        <v>65</v>
      </c>
      <c r="O6" s="461" t="s">
        <v>21</v>
      </c>
      <c r="P6" s="461"/>
      <c r="Q6" s="461" t="s">
        <v>66</v>
      </c>
      <c r="R6" s="461" t="s">
        <v>67</v>
      </c>
      <c r="S6" s="461" t="s">
        <v>319</v>
      </c>
      <c r="T6" s="461" t="s">
        <v>50</v>
      </c>
      <c r="U6" s="80"/>
    </row>
    <row r="7" spans="1:21" s="38" customFormat="1" ht="13.5" customHeight="1">
      <c r="A7" s="462"/>
      <c r="B7" s="462"/>
      <c r="C7" s="461"/>
      <c r="D7" s="461"/>
      <c r="E7" s="461"/>
      <c r="F7" s="461"/>
      <c r="G7" s="461"/>
      <c r="H7" s="461"/>
      <c r="I7" s="461"/>
      <c r="J7" s="461"/>
      <c r="K7" s="461"/>
      <c r="L7" s="461"/>
      <c r="M7" s="461"/>
      <c r="N7" s="467"/>
      <c r="O7" s="463" t="s">
        <v>92</v>
      </c>
      <c r="P7" s="463" t="s">
        <v>93</v>
      </c>
      <c r="Q7" s="461"/>
      <c r="R7" s="461"/>
      <c r="S7" s="461"/>
      <c r="T7" s="461"/>
      <c r="U7" s="80"/>
    </row>
    <row r="8" spans="1:21" s="38" customFormat="1" ht="13.5" customHeight="1">
      <c r="A8" s="462"/>
      <c r="B8" s="462"/>
      <c r="C8" s="461"/>
      <c r="D8" s="461"/>
      <c r="E8" s="461"/>
      <c r="F8" s="461"/>
      <c r="G8" s="461"/>
      <c r="H8" s="461"/>
      <c r="I8" s="461"/>
      <c r="J8" s="461"/>
      <c r="K8" s="461"/>
      <c r="L8" s="461"/>
      <c r="M8" s="461"/>
      <c r="N8" s="467"/>
      <c r="O8" s="461"/>
      <c r="P8" s="461"/>
      <c r="Q8" s="461"/>
      <c r="R8" s="461"/>
      <c r="S8" s="461"/>
      <c r="T8" s="461"/>
      <c r="U8" s="80"/>
    </row>
    <row r="9" spans="1:21" s="38" customFormat="1" ht="80.25" customHeight="1">
      <c r="A9" s="462"/>
      <c r="B9" s="462"/>
      <c r="C9" s="461"/>
      <c r="D9" s="461"/>
      <c r="E9" s="461"/>
      <c r="F9" s="461"/>
      <c r="G9" s="461"/>
      <c r="H9" s="461"/>
      <c r="I9" s="461"/>
      <c r="J9" s="461"/>
      <c r="K9" s="461"/>
      <c r="L9" s="461"/>
      <c r="M9" s="461"/>
      <c r="N9" s="468"/>
      <c r="O9" s="461"/>
      <c r="P9" s="461"/>
      <c r="Q9" s="461"/>
      <c r="R9" s="461"/>
      <c r="S9" s="461"/>
      <c r="T9" s="461"/>
      <c r="U9" s="80"/>
    </row>
    <row r="10" spans="1:21" s="349" customFormat="1" ht="12.75" customHeight="1">
      <c r="A10" s="73" t="s">
        <v>2</v>
      </c>
      <c r="B10" s="73" t="s">
        <v>3</v>
      </c>
      <c r="C10" s="73">
        <v>1</v>
      </c>
      <c r="D10" s="57">
        <v>2</v>
      </c>
      <c r="E10" s="57">
        <v>3</v>
      </c>
      <c r="F10" s="57">
        <v>4</v>
      </c>
      <c r="G10" s="57">
        <v>5</v>
      </c>
      <c r="H10" s="57">
        <v>6</v>
      </c>
      <c r="I10" s="57">
        <v>7</v>
      </c>
      <c r="J10" s="57">
        <v>8</v>
      </c>
      <c r="K10" s="57">
        <v>9</v>
      </c>
      <c r="L10" s="57">
        <v>10</v>
      </c>
      <c r="M10" s="57">
        <v>11</v>
      </c>
      <c r="N10" s="57">
        <v>12</v>
      </c>
      <c r="O10" s="57">
        <v>13</v>
      </c>
      <c r="P10" s="57">
        <v>14</v>
      </c>
      <c r="Q10" s="57">
        <v>15</v>
      </c>
      <c r="R10" s="57">
        <v>16</v>
      </c>
      <c r="S10" s="57">
        <v>17</v>
      </c>
      <c r="T10" s="73" t="s">
        <v>223</v>
      </c>
      <c r="U10" s="80"/>
    </row>
    <row r="11" spans="1:21" s="55" customFormat="1" ht="20.25" customHeight="1">
      <c r="A11" s="291"/>
      <c r="B11" s="292" t="s">
        <v>19</v>
      </c>
      <c r="C11" s="293">
        <f t="shared" ref="C11:S11" si="0">SUM(C12:C33)</f>
        <v>0</v>
      </c>
      <c r="D11" s="293">
        <f t="shared" si="0"/>
        <v>3635449932</v>
      </c>
      <c r="E11" s="293">
        <f t="shared" si="0"/>
        <v>0</v>
      </c>
      <c r="F11" s="293">
        <f t="shared" si="0"/>
        <v>0</v>
      </c>
      <c r="G11" s="293">
        <f t="shared" si="0"/>
        <v>0</v>
      </c>
      <c r="H11" s="293">
        <f t="shared" si="0"/>
        <v>0</v>
      </c>
      <c r="I11" s="293">
        <f t="shared" si="0"/>
        <v>0</v>
      </c>
      <c r="J11" s="293">
        <f t="shared" si="0"/>
        <v>1200000000</v>
      </c>
      <c r="K11" s="293">
        <f t="shared" si="0"/>
        <v>0</v>
      </c>
      <c r="L11" s="293">
        <f t="shared" si="0"/>
        <v>0</v>
      </c>
      <c r="M11" s="293">
        <f t="shared" si="0"/>
        <v>0</v>
      </c>
      <c r="N11" s="293">
        <f t="shared" si="0"/>
        <v>1823704932</v>
      </c>
      <c r="O11" s="293">
        <f t="shared" si="0"/>
        <v>711519612</v>
      </c>
      <c r="P11" s="293">
        <f t="shared" si="0"/>
        <v>0</v>
      </c>
      <c r="Q11" s="293">
        <f t="shared" si="0"/>
        <v>0</v>
      </c>
      <c r="R11" s="293">
        <f t="shared" si="0"/>
        <v>611744999.99999988</v>
      </c>
      <c r="S11" s="293">
        <f t="shared" si="0"/>
        <v>0</v>
      </c>
      <c r="T11" s="221">
        <f>IFERROR(D11/C11,0)</f>
        <v>0</v>
      </c>
      <c r="U11" s="80"/>
    </row>
    <row r="12" spans="1:21" s="55" customFormat="1" ht="46.5" customHeight="1">
      <c r="A12" s="288">
        <v>1</v>
      </c>
      <c r="B12" s="350" t="s">
        <v>320</v>
      </c>
      <c r="C12" s="289"/>
      <c r="D12" s="289">
        <f>SUM(E12:N12,Q12:S12)</f>
        <v>3635449932</v>
      </c>
      <c r="E12" s="289"/>
      <c r="F12" s="289"/>
      <c r="G12" s="289"/>
      <c r="H12" s="289"/>
      <c r="I12" s="289"/>
      <c r="J12" s="289">
        <f>+'B62-ĐT'!AA30</f>
        <v>1200000000</v>
      </c>
      <c r="K12" s="289"/>
      <c r="L12" s="289"/>
      <c r="M12" s="289"/>
      <c r="N12" s="289">
        <f>+'B62-ĐT'!AA16+'B62-ĐT'!AA24</f>
        <v>1823704932</v>
      </c>
      <c r="O12" s="289">
        <f>+'B62-ĐT'!AA16</f>
        <v>711519612</v>
      </c>
      <c r="P12" s="289"/>
      <c r="Q12" s="185"/>
      <c r="R12" s="289">
        <f>+'B62-ĐT'!AA27</f>
        <v>611744999.99999988</v>
      </c>
      <c r="S12" s="289"/>
      <c r="T12" s="222">
        <f>IFERROR(D12/C12,0)</f>
        <v>0</v>
      </c>
      <c r="U12" s="80"/>
    </row>
    <row r="13" spans="1:21" s="62" customFormat="1" ht="20.25" hidden="1" customHeight="1">
      <c r="A13" s="196"/>
      <c r="B13" s="290"/>
      <c r="C13" s="197"/>
      <c r="D13" s="197">
        <f>SUM(E13:N13,Q13:S13)</f>
        <v>0</v>
      </c>
      <c r="E13" s="197"/>
      <c r="F13" s="197"/>
      <c r="G13" s="197"/>
      <c r="H13" s="197"/>
      <c r="I13" s="197"/>
      <c r="J13" s="197"/>
      <c r="K13" s="197"/>
      <c r="L13" s="197"/>
      <c r="M13" s="197"/>
      <c r="N13" s="197"/>
      <c r="O13" s="197"/>
      <c r="P13" s="197"/>
      <c r="Q13" s="198"/>
      <c r="R13" s="197"/>
      <c r="S13" s="197"/>
      <c r="T13" s="219">
        <f>IFERROR(D13/C13,0)</f>
        <v>0</v>
      </c>
      <c r="U13" s="137"/>
    </row>
    <row r="14" spans="1:21" s="62" customFormat="1" ht="20.25" hidden="1" customHeight="1">
      <c r="A14" s="196"/>
      <c r="B14" s="290"/>
      <c r="C14" s="197"/>
      <c r="D14" s="197">
        <f>SUM(E14:N14,Q14:S14)</f>
        <v>0</v>
      </c>
      <c r="E14" s="197"/>
      <c r="F14" s="197"/>
      <c r="G14" s="197"/>
      <c r="H14" s="197"/>
      <c r="I14" s="197"/>
      <c r="J14" s="197"/>
      <c r="K14" s="197"/>
      <c r="L14" s="197"/>
      <c r="M14" s="197"/>
      <c r="N14" s="197"/>
      <c r="O14" s="197"/>
      <c r="P14" s="197"/>
      <c r="Q14" s="197"/>
      <c r="R14" s="197"/>
      <c r="S14" s="197"/>
      <c r="T14" s="219">
        <f>IFERROR(D14/C14,0)</f>
        <v>0</v>
      </c>
      <c r="U14" s="137"/>
    </row>
    <row r="15" spans="1:21" ht="18">
      <c r="A15" s="1"/>
      <c r="B15" s="1"/>
      <c r="C15" s="1"/>
      <c r="D15" s="1"/>
      <c r="E15" s="1"/>
      <c r="F15" s="1"/>
      <c r="G15" s="1"/>
      <c r="H15" s="1"/>
      <c r="I15" s="1"/>
      <c r="J15" s="1"/>
      <c r="K15" s="1"/>
      <c r="L15" s="1"/>
      <c r="M15" s="1"/>
      <c r="N15" s="1"/>
      <c r="O15" s="1"/>
      <c r="P15" s="1"/>
      <c r="Q15" s="1"/>
    </row>
    <row r="16" spans="1:21" ht="18">
      <c r="C16" s="1"/>
    </row>
    <row r="17" spans="3:3" ht="18">
      <c r="C17" s="1"/>
    </row>
    <row r="18" spans="3:3">
      <c r="C18" s="147"/>
    </row>
  </sheetData>
  <mergeCells count="26">
    <mergeCell ref="T6:T9"/>
    <mergeCell ref="O7:O9"/>
    <mergeCell ref="P7:P9"/>
    <mergeCell ref="R1:T1"/>
    <mergeCell ref="R5:T5"/>
    <mergeCell ref="A2:T2"/>
    <mergeCell ref="A3:T3"/>
    <mergeCell ref="A4:T4"/>
    <mergeCell ref="Q6:Q9"/>
    <mergeCell ref="R6:R9"/>
    <mergeCell ref="S6:S9"/>
    <mergeCell ref="K6:K9"/>
    <mergeCell ref="L6:L9"/>
    <mergeCell ref="M6:M9"/>
    <mergeCell ref="N6:N9"/>
    <mergeCell ref="O6:P6"/>
    <mergeCell ref="F6:F9"/>
    <mergeCell ref="G6:G9"/>
    <mergeCell ref="H6:H9"/>
    <mergeCell ref="I6:I9"/>
    <mergeCell ref="J6:J9"/>
    <mergeCell ref="A6:A9"/>
    <mergeCell ref="B6:B9"/>
    <mergeCell ref="C6:C9"/>
    <mergeCell ref="D6:D9"/>
    <mergeCell ref="E6:E9"/>
  </mergeCells>
  <phoneticPr fontId="15" type="noConversion"/>
  <pageMargins left="0.32" right="0" top="0.51181102362204722" bottom="0.94488188976377963" header="0" footer="0.23622047244094491"/>
  <pageSetup paperSize="9" scale="6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T36"/>
  <sheetViews>
    <sheetView view="pageBreakPreview" topLeftCell="K4" zoomScale="60" zoomScaleNormal="80" workbookViewId="0">
      <selection activeCell="X13" sqref="X13"/>
    </sheetView>
  </sheetViews>
  <sheetFormatPr defaultColWidth="9" defaultRowHeight="15.5"/>
  <cols>
    <col min="1" max="1" width="4.4609375" style="39" customWidth="1"/>
    <col min="2" max="2" width="22" style="39" customWidth="1"/>
    <col min="3" max="4" width="14.4609375" style="39" customWidth="1"/>
    <col min="5" max="5" width="13.84375" style="39" customWidth="1"/>
    <col min="6" max="6" width="9.23046875" style="39" customWidth="1"/>
    <col min="7" max="7" width="12.23046875" style="39" customWidth="1"/>
    <col min="8" max="8" width="12.4609375" style="39" customWidth="1"/>
    <col min="9" max="9" width="7.4609375" style="39" customWidth="1"/>
    <col min="10" max="11" width="11.69140625" style="39" customWidth="1"/>
    <col min="12" max="12" width="11.23046875" style="39" customWidth="1"/>
    <col min="13" max="13" width="12.53515625" style="39" customWidth="1"/>
    <col min="14" max="14" width="13.23046875" style="39" customWidth="1"/>
    <col min="15" max="16" width="13.07421875" style="39" customWidth="1"/>
    <col min="17" max="18" width="14.4609375" style="39" customWidth="1"/>
    <col min="19" max="19" width="10.53515625" style="39" customWidth="1"/>
    <col min="20" max="20" width="7.4609375" style="39" customWidth="1"/>
    <col min="21" max="16384" width="9" style="39"/>
  </cols>
  <sheetData>
    <row r="1" spans="1:20" ht="18.75" customHeight="1">
      <c r="A1" s="40"/>
      <c r="B1" s="40"/>
      <c r="C1" s="41"/>
      <c r="D1" s="41"/>
      <c r="E1" s="41"/>
      <c r="F1" s="41"/>
      <c r="G1" s="41"/>
      <c r="H1" s="42"/>
      <c r="I1" s="42"/>
      <c r="J1" s="42"/>
      <c r="L1" s="55"/>
      <c r="O1" s="41"/>
      <c r="P1" s="41"/>
      <c r="Q1" s="56"/>
      <c r="R1" s="56"/>
      <c r="S1" s="72" t="s">
        <v>94</v>
      </c>
    </row>
    <row r="2" spans="1:20" ht="24" customHeight="1">
      <c r="A2" s="469" t="s">
        <v>285</v>
      </c>
      <c r="B2" s="469"/>
      <c r="C2" s="469"/>
      <c r="D2" s="469"/>
      <c r="E2" s="469"/>
      <c r="F2" s="469"/>
      <c r="G2" s="469"/>
      <c r="H2" s="469"/>
      <c r="I2" s="469"/>
      <c r="J2" s="469"/>
      <c r="K2" s="469"/>
      <c r="L2" s="469"/>
      <c r="M2" s="469"/>
      <c r="N2" s="469"/>
      <c r="O2" s="469"/>
      <c r="P2" s="469"/>
      <c r="Q2" s="469"/>
      <c r="R2" s="469"/>
      <c r="S2" s="469"/>
      <c r="T2" s="469"/>
    </row>
    <row r="3" spans="1:20" ht="21" customHeight="1">
      <c r="A3" s="470" t="str">
        <f>'B48'!A3</f>
        <v>(Kèm theo Báo cáo số:          /BC-UBND ngày       /3/2026 của UBND xã Tuần Giáo)</v>
      </c>
      <c r="B3" s="470"/>
      <c r="C3" s="470"/>
      <c r="D3" s="470"/>
      <c r="E3" s="470"/>
      <c r="F3" s="470"/>
      <c r="G3" s="470"/>
      <c r="H3" s="470"/>
      <c r="I3" s="470"/>
      <c r="J3" s="470"/>
      <c r="K3" s="470"/>
      <c r="L3" s="470"/>
      <c r="M3" s="470"/>
      <c r="N3" s="470"/>
      <c r="O3" s="470"/>
      <c r="P3" s="470"/>
      <c r="Q3" s="470"/>
      <c r="R3" s="470"/>
      <c r="S3" s="470"/>
      <c r="T3" s="470"/>
    </row>
    <row r="4" spans="1:20" s="200" customFormat="1" ht="22.5" customHeight="1">
      <c r="A4" s="199"/>
      <c r="C4" s="201">
        <f>669696000000-24282000000+115201000000+184000000-C10</f>
        <v>609844000000</v>
      </c>
      <c r="D4" s="61"/>
      <c r="E4" s="61"/>
      <c r="H4" s="202"/>
      <c r="I4" s="202"/>
      <c r="J4" s="203"/>
      <c r="L4" s="204"/>
      <c r="M4" s="204"/>
      <c r="N4" s="203"/>
      <c r="O4" s="203"/>
      <c r="P4" s="203"/>
      <c r="Q4" s="203"/>
      <c r="R4" s="61"/>
      <c r="S4" s="202" t="s">
        <v>90</v>
      </c>
    </row>
    <row r="5" spans="1:20" s="38" customFormat="1" ht="18.75" customHeight="1">
      <c r="A5" s="461" t="s">
        <v>34</v>
      </c>
      <c r="B5" s="462" t="s">
        <v>20</v>
      </c>
      <c r="C5" s="461" t="s">
        <v>1</v>
      </c>
      <c r="D5" s="461" t="s">
        <v>33</v>
      </c>
      <c r="E5" s="461" t="s">
        <v>38</v>
      </c>
      <c r="F5" s="461" t="s">
        <v>244</v>
      </c>
      <c r="G5" s="461" t="s">
        <v>58</v>
      </c>
      <c r="H5" s="461" t="s">
        <v>59</v>
      </c>
      <c r="I5" s="461" t="s">
        <v>60</v>
      </c>
      <c r="J5" s="461" t="s">
        <v>61</v>
      </c>
      <c r="K5" s="461" t="s">
        <v>62</v>
      </c>
      <c r="L5" s="461" t="s">
        <v>63</v>
      </c>
      <c r="M5" s="461" t="s">
        <v>64</v>
      </c>
      <c r="N5" s="466" t="s">
        <v>65</v>
      </c>
      <c r="O5" s="461" t="s">
        <v>21</v>
      </c>
      <c r="P5" s="461"/>
      <c r="Q5" s="461" t="s">
        <v>66</v>
      </c>
      <c r="R5" s="461" t="s">
        <v>67</v>
      </c>
      <c r="S5" s="461" t="s">
        <v>250</v>
      </c>
      <c r="T5" s="461" t="s">
        <v>50</v>
      </c>
    </row>
    <row r="6" spans="1:20" s="38" customFormat="1" ht="13.5" customHeight="1">
      <c r="A6" s="462"/>
      <c r="B6" s="462"/>
      <c r="C6" s="461"/>
      <c r="D6" s="461"/>
      <c r="E6" s="461"/>
      <c r="F6" s="461"/>
      <c r="G6" s="461"/>
      <c r="H6" s="461"/>
      <c r="I6" s="461"/>
      <c r="J6" s="461"/>
      <c r="K6" s="461"/>
      <c r="L6" s="461"/>
      <c r="M6" s="461"/>
      <c r="N6" s="467"/>
      <c r="O6" s="463" t="s">
        <v>92</v>
      </c>
      <c r="P6" s="463" t="s">
        <v>93</v>
      </c>
      <c r="Q6" s="461"/>
      <c r="R6" s="461"/>
      <c r="S6" s="461"/>
      <c r="T6" s="461"/>
    </row>
    <row r="7" spans="1:20" s="38" customFormat="1" ht="13.5" customHeight="1">
      <c r="A7" s="462"/>
      <c r="B7" s="462"/>
      <c r="C7" s="461"/>
      <c r="D7" s="461"/>
      <c r="E7" s="461"/>
      <c r="F7" s="461"/>
      <c r="G7" s="461"/>
      <c r="H7" s="461"/>
      <c r="I7" s="461"/>
      <c r="J7" s="461"/>
      <c r="K7" s="461"/>
      <c r="L7" s="461"/>
      <c r="M7" s="461"/>
      <c r="N7" s="467"/>
      <c r="O7" s="461"/>
      <c r="P7" s="461"/>
      <c r="Q7" s="461"/>
      <c r="R7" s="461"/>
      <c r="S7" s="461"/>
      <c r="T7" s="461"/>
    </row>
    <row r="8" spans="1:20" s="38" customFormat="1" ht="68.25" customHeight="1">
      <c r="A8" s="462"/>
      <c r="B8" s="462"/>
      <c r="C8" s="461"/>
      <c r="D8" s="461"/>
      <c r="E8" s="461"/>
      <c r="F8" s="461"/>
      <c r="G8" s="461"/>
      <c r="H8" s="461"/>
      <c r="I8" s="461"/>
      <c r="J8" s="461"/>
      <c r="K8" s="461"/>
      <c r="L8" s="461"/>
      <c r="M8" s="461"/>
      <c r="N8" s="468"/>
      <c r="O8" s="461"/>
      <c r="P8" s="461"/>
      <c r="Q8" s="461"/>
      <c r="R8" s="461"/>
      <c r="S8" s="461"/>
      <c r="T8" s="461"/>
    </row>
    <row r="9" spans="1:20" s="349" customFormat="1" ht="20.25" customHeight="1">
      <c r="A9" s="73" t="s">
        <v>2</v>
      </c>
      <c r="B9" s="73" t="s">
        <v>3</v>
      </c>
      <c r="C9" s="73">
        <v>1</v>
      </c>
      <c r="D9" s="57">
        <v>2</v>
      </c>
      <c r="E9" s="57">
        <v>3</v>
      </c>
      <c r="F9" s="57">
        <v>4</v>
      </c>
      <c r="G9" s="57">
        <v>5</v>
      </c>
      <c r="H9" s="57">
        <v>6</v>
      </c>
      <c r="I9" s="57">
        <v>7</v>
      </c>
      <c r="J9" s="57">
        <v>8</v>
      </c>
      <c r="K9" s="57">
        <v>9</v>
      </c>
      <c r="L9" s="57">
        <v>10</v>
      </c>
      <c r="M9" s="57">
        <v>11</v>
      </c>
      <c r="N9" s="57">
        <v>12</v>
      </c>
      <c r="O9" s="57">
        <v>13</v>
      </c>
      <c r="P9" s="57">
        <v>14</v>
      </c>
      <c r="Q9" s="57">
        <v>15</v>
      </c>
      <c r="R9" s="57">
        <v>16</v>
      </c>
      <c r="S9" s="57">
        <v>17</v>
      </c>
      <c r="T9" s="73" t="s">
        <v>223</v>
      </c>
    </row>
    <row r="10" spans="1:20" s="55" customFormat="1" ht="20.25" customHeight="1">
      <c r="A10" s="291"/>
      <c r="B10" s="292" t="s">
        <v>19</v>
      </c>
      <c r="C10" s="293">
        <f t="shared" ref="C10:S10" si="0">SUM(C11:C32)</f>
        <v>150955000000</v>
      </c>
      <c r="D10" s="293">
        <f t="shared" si="0"/>
        <v>202683399357</v>
      </c>
      <c r="E10" s="293">
        <f t="shared" si="0"/>
        <v>79654588608</v>
      </c>
      <c r="F10" s="293">
        <f t="shared" si="0"/>
        <v>0</v>
      </c>
      <c r="G10" s="293">
        <f t="shared" si="0"/>
        <v>1269296660</v>
      </c>
      <c r="H10" s="293">
        <f t="shared" si="0"/>
        <v>1785356950</v>
      </c>
      <c r="I10" s="293">
        <f t="shared" si="0"/>
        <v>0</v>
      </c>
      <c r="J10" s="293">
        <f t="shared" si="0"/>
        <v>3403160276</v>
      </c>
      <c r="K10" s="293">
        <f t="shared" si="0"/>
        <v>103157957</v>
      </c>
      <c r="L10" s="293">
        <f t="shared" si="0"/>
        <v>257000000</v>
      </c>
      <c r="M10" s="293">
        <f t="shared" si="0"/>
        <v>4893251000</v>
      </c>
      <c r="N10" s="293">
        <f t="shared" si="0"/>
        <v>20317901328</v>
      </c>
      <c r="O10" s="293">
        <f t="shared" si="0"/>
        <v>4798714000</v>
      </c>
      <c r="P10" s="293">
        <f t="shared" si="0"/>
        <v>3283480325</v>
      </c>
      <c r="Q10" s="293">
        <f t="shared" si="0"/>
        <v>65590759821</v>
      </c>
      <c r="R10" s="293">
        <f t="shared" si="0"/>
        <v>25393926757</v>
      </c>
      <c r="S10" s="293">
        <f t="shared" si="0"/>
        <v>15000000</v>
      </c>
      <c r="T10" s="221">
        <f t="shared" ref="T10:T32" si="1">IFERROR(D10/C10,0)</f>
        <v>1.3426743026531085</v>
      </c>
    </row>
    <row r="11" spans="1:20" s="55" customFormat="1" ht="20.25" customHeight="1">
      <c r="A11" s="288">
        <v>1</v>
      </c>
      <c r="B11" s="280" t="s">
        <v>279</v>
      </c>
      <c r="C11" s="289">
        <v>3965000000</v>
      </c>
      <c r="D11" s="289">
        <f t="shared" ref="D11:D32" si="2">SUM(E11:N11,Q11:S11)</f>
        <v>13142767619</v>
      </c>
      <c r="E11" s="289"/>
      <c r="F11" s="289"/>
      <c r="G11" s="289"/>
      <c r="H11" s="289"/>
      <c r="I11" s="289"/>
      <c r="J11" s="289"/>
      <c r="K11" s="289"/>
      <c r="L11" s="289"/>
      <c r="M11" s="289"/>
      <c r="N11" s="289"/>
      <c r="O11" s="289"/>
      <c r="P11" s="289"/>
      <c r="Q11" s="185">
        <v>13142767619</v>
      </c>
      <c r="R11" s="289"/>
      <c r="S11" s="289"/>
      <c r="T11" s="222">
        <f t="shared" si="1"/>
        <v>3.3146954902900378</v>
      </c>
    </row>
    <row r="12" spans="1:20" s="55" customFormat="1" ht="20.25" customHeight="1">
      <c r="A12" s="288">
        <v>2</v>
      </c>
      <c r="B12" s="280" t="s">
        <v>280</v>
      </c>
      <c r="C12" s="289">
        <v>1872000000</v>
      </c>
      <c r="D12" s="289">
        <f t="shared" si="2"/>
        <v>4129917767</v>
      </c>
      <c r="E12" s="289"/>
      <c r="F12" s="289"/>
      <c r="G12" s="289"/>
      <c r="H12" s="289"/>
      <c r="I12" s="289"/>
      <c r="J12" s="289"/>
      <c r="K12" s="289"/>
      <c r="L12" s="289"/>
      <c r="M12" s="289"/>
      <c r="N12" s="289"/>
      <c r="O12" s="289"/>
      <c r="P12" s="289"/>
      <c r="Q12" s="185">
        <v>4056917767</v>
      </c>
      <c r="R12" s="289">
        <v>73000000</v>
      </c>
      <c r="S12" s="289"/>
      <c r="T12" s="222">
        <f t="shared" si="1"/>
        <v>2.2061526533119658</v>
      </c>
    </row>
    <row r="13" spans="1:20" s="55" customFormat="1" ht="20.25" customHeight="1">
      <c r="A13" s="288">
        <v>3</v>
      </c>
      <c r="B13" s="280" t="s">
        <v>89</v>
      </c>
      <c r="C13" s="289">
        <v>9609000000</v>
      </c>
      <c r="D13" s="289">
        <f t="shared" si="2"/>
        <v>33934854379</v>
      </c>
      <c r="E13" s="289">
        <v>560000000</v>
      </c>
      <c r="F13" s="289"/>
      <c r="G13" s="289">
        <v>611387000</v>
      </c>
      <c r="H13" s="289">
        <v>995526950</v>
      </c>
      <c r="I13" s="289"/>
      <c r="J13" s="289"/>
      <c r="K13" s="289"/>
      <c r="L13" s="289"/>
      <c r="M13" s="289"/>
      <c r="N13" s="289"/>
      <c r="O13" s="289"/>
      <c r="P13" s="289"/>
      <c r="Q13" s="289">
        <v>31688413229</v>
      </c>
      <c r="R13" s="289">
        <v>79527200</v>
      </c>
      <c r="S13" s="289"/>
      <c r="T13" s="222">
        <f t="shared" si="1"/>
        <v>3.5315698177750026</v>
      </c>
    </row>
    <row r="14" spans="1:20" s="55" customFormat="1" ht="20.25" customHeight="1">
      <c r="A14" s="288">
        <v>4</v>
      </c>
      <c r="B14" s="280" t="s">
        <v>263</v>
      </c>
      <c r="C14" s="289">
        <v>59561000000</v>
      </c>
      <c r="D14" s="289">
        <f t="shared" si="2"/>
        <v>71995771863</v>
      </c>
      <c r="E14" s="289">
        <v>14951333096</v>
      </c>
      <c r="F14" s="289"/>
      <c r="G14" s="289">
        <v>657909660</v>
      </c>
      <c r="H14" s="289">
        <v>789830000</v>
      </c>
      <c r="I14" s="289"/>
      <c r="J14" s="289">
        <v>21121976</v>
      </c>
      <c r="K14" s="289">
        <v>103157957</v>
      </c>
      <c r="L14" s="289"/>
      <c r="M14" s="289">
        <v>4893251000</v>
      </c>
      <c r="N14" s="289">
        <v>20121662211</v>
      </c>
      <c r="O14" s="289">
        <v>4798714000</v>
      </c>
      <c r="P14" s="289">
        <v>3191480325</v>
      </c>
      <c r="Q14" s="289">
        <v>14142864406</v>
      </c>
      <c r="R14" s="289">
        <v>16299641557</v>
      </c>
      <c r="S14" s="289">
        <v>15000000</v>
      </c>
      <c r="T14" s="222">
        <f t="shared" si="1"/>
        <v>1.2087737254747233</v>
      </c>
    </row>
    <row r="15" spans="1:20" s="55" customFormat="1" ht="20.25" customHeight="1">
      <c r="A15" s="288">
        <v>5</v>
      </c>
      <c r="B15" s="280" t="s">
        <v>281</v>
      </c>
      <c r="C15" s="289">
        <v>10492000000</v>
      </c>
      <c r="D15" s="289">
        <f t="shared" si="2"/>
        <v>11335270700</v>
      </c>
      <c r="E15" s="289">
        <v>227701900</v>
      </c>
      <c r="F15" s="289"/>
      <c r="G15" s="289"/>
      <c r="H15" s="289"/>
      <c r="I15" s="289"/>
      <c r="J15" s="289">
        <v>176000000</v>
      </c>
      <c r="K15" s="289"/>
      <c r="L15" s="289"/>
      <c r="M15" s="289"/>
      <c r="N15" s="289">
        <v>12994000</v>
      </c>
      <c r="O15" s="289"/>
      <c r="P15" s="289"/>
      <c r="Q15" s="289">
        <v>1976816800</v>
      </c>
      <c r="R15" s="289">
        <v>8941758000</v>
      </c>
      <c r="S15" s="289"/>
      <c r="T15" s="222">
        <f t="shared" si="1"/>
        <v>1.0803727316050324</v>
      </c>
    </row>
    <row r="16" spans="1:20" s="55" customFormat="1" ht="20.25" customHeight="1">
      <c r="A16" s="288">
        <v>6</v>
      </c>
      <c r="B16" s="280" t="s">
        <v>282</v>
      </c>
      <c r="C16" s="289">
        <v>577000000</v>
      </c>
      <c r="D16" s="289">
        <f t="shared" si="2"/>
        <v>582980000</v>
      </c>
      <c r="E16" s="289"/>
      <c r="F16" s="289"/>
      <c r="G16" s="289"/>
      <c r="H16" s="289"/>
      <c r="I16" s="289"/>
      <c r="J16" s="289"/>
      <c r="K16" s="289"/>
      <c r="L16" s="289"/>
      <c r="M16" s="289"/>
      <c r="N16" s="289"/>
      <c r="O16" s="289"/>
      <c r="P16" s="289"/>
      <c r="Q16" s="289">
        <v>582980000</v>
      </c>
      <c r="R16" s="289"/>
      <c r="S16" s="289"/>
      <c r="T16" s="222">
        <f t="shared" si="1"/>
        <v>1.0103639514731368</v>
      </c>
    </row>
    <row r="17" spans="1:20" s="55" customFormat="1" ht="20.25" customHeight="1">
      <c r="A17" s="288">
        <v>7</v>
      </c>
      <c r="B17" s="280" t="s">
        <v>262</v>
      </c>
      <c r="C17" s="289">
        <v>910000000</v>
      </c>
      <c r="D17" s="289">
        <f t="shared" si="2"/>
        <v>3646283417</v>
      </c>
      <c r="E17" s="289"/>
      <c r="F17" s="289"/>
      <c r="G17" s="289"/>
      <c r="H17" s="289"/>
      <c r="I17" s="289"/>
      <c r="J17" s="289">
        <v>3206038300</v>
      </c>
      <c r="K17" s="289"/>
      <c r="L17" s="289">
        <v>257000000</v>
      </c>
      <c r="M17" s="289"/>
      <c r="N17" s="289">
        <v>183245117</v>
      </c>
      <c r="O17" s="289"/>
      <c r="P17" s="289">
        <v>92000000</v>
      </c>
      <c r="Q17" s="289"/>
      <c r="R17" s="289"/>
      <c r="S17" s="289"/>
      <c r="T17" s="222">
        <f t="shared" si="1"/>
        <v>4.0069048538461542</v>
      </c>
    </row>
    <row r="18" spans="1:20" s="55" customFormat="1" ht="20.25" customHeight="1">
      <c r="A18" s="288">
        <v>8</v>
      </c>
      <c r="B18" s="280" t="s">
        <v>184</v>
      </c>
      <c r="C18" s="289">
        <v>639000000</v>
      </c>
      <c r="D18" s="289">
        <f t="shared" si="2"/>
        <v>505500000</v>
      </c>
      <c r="E18" s="289">
        <v>505500000</v>
      </c>
      <c r="F18" s="289"/>
      <c r="G18" s="289"/>
      <c r="H18" s="289"/>
      <c r="I18" s="289"/>
      <c r="J18" s="289"/>
      <c r="K18" s="289"/>
      <c r="L18" s="289"/>
      <c r="M18" s="289"/>
      <c r="N18" s="289"/>
      <c r="O18" s="289"/>
      <c r="P18" s="289"/>
      <c r="Q18" s="289"/>
      <c r="R18" s="289"/>
      <c r="S18" s="289"/>
      <c r="T18" s="222">
        <f t="shared" si="1"/>
        <v>0.79107981220657275</v>
      </c>
    </row>
    <row r="19" spans="1:20" s="55" customFormat="1" ht="20.25" customHeight="1">
      <c r="A19" s="288">
        <v>9</v>
      </c>
      <c r="B19" s="280" t="s">
        <v>266</v>
      </c>
      <c r="C19" s="289">
        <v>4517000000</v>
      </c>
      <c r="D19" s="289">
        <f t="shared" si="2"/>
        <v>4464320000</v>
      </c>
      <c r="E19" s="289">
        <v>4464320000</v>
      </c>
      <c r="F19" s="289"/>
      <c r="G19" s="289"/>
      <c r="H19" s="289"/>
      <c r="I19" s="289"/>
      <c r="J19" s="289"/>
      <c r="K19" s="289"/>
      <c r="L19" s="289"/>
      <c r="M19" s="289"/>
      <c r="N19" s="289"/>
      <c r="O19" s="289"/>
      <c r="P19" s="289"/>
      <c r="Q19" s="289"/>
      <c r="R19" s="289"/>
      <c r="S19" s="289"/>
      <c r="T19" s="222">
        <f t="shared" si="1"/>
        <v>0.98833739207438565</v>
      </c>
    </row>
    <row r="20" spans="1:20" s="55" customFormat="1" ht="20.25" customHeight="1">
      <c r="A20" s="288">
        <v>10</v>
      </c>
      <c r="B20" s="280" t="s">
        <v>267</v>
      </c>
      <c r="C20" s="289">
        <v>1969000000</v>
      </c>
      <c r="D20" s="289">
        <f t="shared" si="2"/>
        <v>1950880000</v>
      </c>
      <c r="E20" s="289">
        <v>1950880000</v>
      </c>
      <c r="F20" s="289"/>
      <c r="G20" s="289"/>
      <c r="H20" s="289"/>
      <c r="I20" s="289"/>
      <c r="J20" s="289"/>
      <c r="K20" s="289"/>
      <c r="L20" s="289"/>
      <c r="M20" s="289"/>
      <c r="N20" s="289"/>
      <c r="O20" s="289"/>
      <c r="P20" s="289"/>
      <c r="Q20" s="289"/>
      <c r="R20" s="289"/>
      <c r="S20" s="289"/>
      <c r="T20" s="222">
        <f t="shared" si="1"/>
        <v>0.99079735906551547</v>
      </c>
    </row>
    <row r="21" spans="1:20" s="55" customFormat="1" ht="20.25" customHeight="1">
      <c r="A21" s="288">
        <v>11</v>
      </c>
      <c r="B21" s="280" t="s">
        <v>268</v>
      </c>
      <c r="C21" s="289">
        <v>6518000000</v>
      </c>
      <c r="D21" s="289">
        <f t="shared" si="2"/>
        <v>7328064366</v>
      </c>
      <c r="E21" s="289">
        <v>7328064366</v>
      </c>
      <c r="F21" s="289"/>
      <c r="G21" s="289"/>
      <c r="H21" s="289"/>
      <c r="I21" s="289"/>
      <c r="J21" s="289"/>
      <c r="K21" s="289"/>
      <c r="L21" s="289"/>
      <c r="M21" s="289"/>
      <c r="N21" s="289"/>
      <c r="O21" s="289"/>
      <c r="P21" s="289"/>
      <c r="Q21" s="289"/>
      <c r="R21" s="289"/>
      <c r="S21" s="289"/>
      <c r="T21" s="222">
        <f t="shared" si="1"/>
        <v>1.1242811239644062</v>
      </c>
    </row>
    <row r="22" spans="1:20" s="55" customFormat="1" ht="20.25" customHeight="1">
      <c r="A22" s="288">
        <v>12</v>
      </c>
      <c r="B22" s="280" t="s">
        <v>269</v>
      </c>
      <c r="C22" s="289">
        <v>3921000000</v>
      </c>
      <c r="D22" s="289">
        <f t="shared" si="2"/>
        <v>4013870000</v>
      </c>
      <c r="E22" s="289">
        <v>4013870000</v>
      </c>
      <c r="F22" s="289"/>
      <c r="G22" s="289"/>
      <c r="H22" s="289"/>
      <c r="I22" s="289"/>
      <c r="J22" s="289"/>
      <c r="K22" s="289"/>
      <c r="L22" s="289"/>
      <c r="M22" s="289"/>
      <c r="N22" s="289"/>
      <c r="O22" s="289"/>
      <c r="P22" s="289"/>
      <c r="Q22" s="289"/>
      <c r="R22" s="289"/>
      <c r="S22" s="289"/>
      <c r="T22" s="222">
        <f t="shared" si="1"/>
        <v>1.0236852843662332</v>
      </c>
    </row>
    <row r="23" spans="1:20" s="55" customFormat="1" ht="20.25" customHeight="1">
      <c r="A23" s="288">
        <v>13</v>
      </c>
      <c r="B23" s="280" t="s">
        <v>270</v>
      </c>
      <c r="C23" s="289">
        <v>2165000000</v>
      </c>
      <c r="D23" s="289">
        <f t="shared" si="2"/>
        <v>2318374000</v>
      </c>
      <c r="E23" s="289">
        <v>2318374000</v>
      </c>
      <c r="F23" s="289"/>
      <c r="G23" s="289"/>
      <c r="H23" s="289"/>
      <c r="I23" s="289"/>
      <c r="J23" s="289"/>
      <c r="K23" s="289"/>
      <c r="L23" s="289"/>
      <c r="M23" s="289"/>
      <c r="N23" s="289"/>
      <c r="O23" s="289"/>
      <c r="P23" s="289"/>
      <c r="Q23" s="289"/>
      <c r="R23" s="289"/>
      <c r="S23" s="289"/>
      <c r="T23" s="222">
        <f t="shared" si="1"/>
        <v>1.0708424942263279</v>
      </c>
    </row>
    <row r="24" spans="1:20" s="55" customFormat="1" ht="20.25" customHeight="1">
      <c r="A24" s="288">
        <v>14</v>
      </c>
      <c r="B24" s="280" t="s">
        <v>271</v>
      </c>
      <c r="C24" s="289">
        <v>5819000000</v>
      </c>
      <c r="D24" s="289">
        <f t="shared" si="2"/>
        <v>5850473000</v>
      </c>
      <c r="E24" s="289">
        <v>5850473000</v>
      </c>
      <c r="F24" s="289"/>
      <c r="G24" s="289"/>
      <c r="H24" s="289"/>
      <c r="I24" s="289"/>
      <c r="J24" s="289"/>
      <c r="K24" s="289"/>
      <c r="L24" s="289"/>
      <c r="M24" s="289"/>
      <c r="N24" s="289"/>
      <c r="O24" s="289"/>
      <c r="P24" s="289"/>
      <c r="Q24" s="289"/>
      <c r="R24" s="289"/>
      <c r="S24" s="289"/>
      <c r="T24" s="222">
        <f t="shared" si="1"/>
        <v>1.0054086612820072</v>
      </c>
    </row>
    <row r="25" spans="1:20" s="55" customFormat="1" ht="20.25" customHeight="1">
      <c r="A25" s="288">
        <v>15</v>
      </c>
      <c r="B25" s="280" t="s">
        <v>272</v>
      </c>
      <c r="C25" s="289">
        <v>2673000000</v>
      </c>
      <c r="D25" s="289">
        <f t="shared" si="2"/>
        <v>2647258000</v>
      </c>
      <c r="E25" s="289">
        <v>2647258000</v>
      </c>
      <c r="F25" s="289"/>
      <c r="G25" s="289"/>
      <c r="H25" s="289"/>
      <c r="I25" s="289"/>
      <c r="J25" s="289"/>
      <c r="K25" s="289"/>
      <c r="L25" s="289"/>
      <c r="M25" s="289"/>
      <c r="N25" s="289"/>
      <c r="O25" s="289"/>
      <c r="P25" s="289"/>
      <c r="Q25" s="289"/>
      <c r="R25" s="289"/>
      <c r="S25" s="289"/>
      <c r="T25" s="222">
        <f t="shared" si="1"/>
        <v>0.99036962214739988</v>
      </c>
    </row>
    <row r="26" spans="1:20" s="55" customFormat="1" ht="20.25" customHeight="1">
      <c r="A26" s="288">
        <v>16</v>
      </c>
      <c r="B26" s="280" t="s">
        <v>273</v>
      </c>
      <c r="C26" s="289">
        <v>6177000000</v>
      </c>
      <c r="D26" s="289">
        <f t="shared" si="2"/>
        <v>6221866274</v>
      </c>
      <c r="E26" s="289">
        <v>6221866274</v>
      </c>
      <c r="F26" s="289"/>
      <c r="G26" s="289"/>
      <c r="H26" s="289"/>
      <c r="I26" s="289"/>
      <c r="J26" s="289"/>
      <c r="K26" s="289"/>
      <c r="L26" s="289"/>
      <c r="M26" s="289"/>
      <c r="N26" s="289"/>
      <c r="O26" s="289"/>
      <c r="P26" s="289"/>
      <c r="Q26" s="289"/>
      <c r="R26" s="289"/>
      <c r="S26" s="289"/>
      <c r="T26" s="222">
        <f t="shared" si="1"/>
        <v>1.0072634408288814</v>
      </c>
    </row>
    <row r="27" spans="1:20" s="55" customFormat="1" ht="20.25" customHeight="1">
      <c r="A27" s="288">
        <v>17</v>
      </c>
      <c r="B27" s="280" t="s">
        <v>274</v>
      </c>
      <c r="C27" s="289">
        <v>4631000000</v>
      </c>
      <c r="D27" s="289">
        <f t="shared" si="2"/>
        <v>4216838630</v>
      </c>
      <c r="E27" s="289">
        <v>4216838630</v>
      </c>
      <c r="F27" s="289"/>
      <c r="G27" s="289"/>
      <c r="H27" s="289"/>
      <c r="I27" s="289"/>
      <c r="J27" s="289"/>
      <c r="K27" s="289"/>
      <c r="L27" s="289"/>
      <c r="M27" s="289"/>
      <c r="N27" s="289"/>
      <c r="O27" s="289"/>
      <c r="P27" s="289"/>
      <c r="Q27" s="289"/>
      <c r="R27" s="289"/>
      <c r="S27" s="289"/>
      <c r="T27" s="222">
        <f t="shared" si="1"/>
        <v>0.91056761606564451</v>
      </c>
    </row>
    <row r="28" spans="1:20" s="55" customFormat="1" ht="20.25" customHeight="1">
      <c r="A28" s="288">
        <v>18</v>
      </c>
      <c r="B28" s="280" t="s">
        <v>275</v>
      </c>
      <c r="C28" s="289">
        <v>4428000000</v>
      </c>
      <c r="D28" s="289">
        <f t="shared" si="2"/>
        <v>4318292600</v>
      </c>
      <c r="E28" s="289">
        <v>4318292600</v>
      </c>
      <c r="F28" s="289"/>
      <c r="G28" s="289"/>
      <c r="H28" s="289"/>
      <c r="I28" s="289"/>
      <c r="J28" s="289"/>
      <c r="K28" s="289"/>
      <c r="L28" s="289"/>
      <c r="M28" s="289"/>
      <c r="N28" s="289"/>
      <c r="O28" s="289"/>
      <c r="P28" s="289"/>
      <c r="Q28" s="289"/>
      <c r="R28" s="289"/>
      <c r="S28" s="289"/>
      <c r="T28" s="222">
        <f t="shared" si="1"/>
        <v>0.97522416440831072</v>
      </c>
    </row>
    <row r="29" spans="1:20" s="55" customFormat="1" ht="20.25" customHeight="1">
      <c r="A29" s="288">
        <v>19</v>
      </c>
      <c r="B29" s="280" t="s">
        <v>276</v>
      </c>
      <c r="C29" s="289">
        <v>2692000000</v>
      </c>
      <c r="D29" s="289">
        <f t="shared" si="2"/>
        <v>2595066420</v>
      </c>
      <c r="E29" s="289">
        <v>2595066420</v>
      </c>
      <c r="F29" s="289"/>
      <c r="G29" s="289"/>
      <c r="H29" s="289"/>
      <c r="I29" s="289"/>
      <c r="J29" s="289"/>
      <c r="K29" s="289"/>
      <c r="L29" s="289"/>
      <c r="M29" s="289"/>
      <c r="N29" s="289"/>
      <c r="O29" s="289"/>
      <c r="P29" s="289"/>
      <c r="Q29" s="289"/>
      <c r="R29" s="289"/>
      <c r="S29" s="289"/>
      <c r="T29" s="222">
        <f t="shared" si="1"/>
        <v>0.96399198365527494</v>
      </c>
    </row>
    <row r="30" spans="1:20" s="55" customFormat="1" ht="20.25" customHeight="1">
      <c r="A30" s="288">
        <v>20</v>
      </c>
      <c r="B30" s="280" t="s">
        <v>277</v>
      </c>
      <c r="C30" s="289">
        <v>5627000000</v>
      </c>
      <c r="D30" s="289">
        <f t="shared" si="2"/>
        <v>5991850482</v>
      </c>
      <c r="E30" s="289">
        <v>5991850482</v>
      </c>
      <c r="F30" s="289"/>
      <c r="G30" s="289"/>
      <c r="H30" s="289"/>
      <c r="I30" s="289"/>
      <c r="J30" s="289"/>
      <c r="K30" s="289"/>
      <c r="L30" s="289"/>
      <c r="M30" s="289"/>
      <c r="N30" s="289"/>
      <c r="O30" s="289"/>
      <c r="P30" s="289"/>
      <c r="Q30" s="289"/>
      <c r="R30" s="289"/>
      <c r="S30" s="289"/>
      <c r="T30" s="222">
        <f t="shared" si="1"/>
        <v>1.0648392539541496</v>
      </c>
    </row>
    <row r="31" spans="1:20" s="55" customFormat="1" ht="20.25" customHeight="1">
      <c r="A31" s="288">
        <v>21</v>
      </c>
      <c r="B31" s="280" t="s">
        <v>278</v>
      </c>
      <c r="C31" s="289">
        <v>7168000000</v>
      </c>
      <c r="D31" s="289">
        <f t="shared" si="2"/>
        <v>6972914000</v>
      </c>
      <c r="E31" s="289">
        <v>6972914000</v>
      </c>
      <c r="F31" s="289"/>
      <c r="G31" s="289"/>
      <c r="H31" s="289"/>
      <c r="I31" s="289"/>
      <c r="J31" s="289"/>
      <c r="K31" s="289"/>
      <c r="L31" s="289"/>
      <c r="M31" s="289"/>
      <c r="N31" s="289"/>
      <c r="O31" s="289"/>
      <c r="P31" s="289"/>
      <c r="Q31" s="289"/>
      <c r="R31" s="289"/>
      <c r="S31" s="289"/>
      <c r="T31" s="222">
        <f t="shared" si="1"/>
        <v>0.9727837611607143</v>
      </c>
    </row>
    <row r="32" spans="1:20" s="55" customFormat="1" ht="20.25" customHeight="1">
      <c r="A32" s="288">
        <v>22</v>
      </c>
      <c r="B32" s="280" t="s">
        <v>218</v>
      </c>
      <c r="C32" s="289">
        <v>5025000000</v>
      </c>
      <c r="D32" s="289">
        <f t="shared" si="2"/>
        <v>4519985840</v>
      </c>
      <c r="E32" s="289">
        <v>4519985840</v>
      </c>
      <c r="F32" s="289"/>
      <c r="G32" s="289"/>
      <c r="H32" s="289"/>
      <c r="I32" s="289"/>
      <c r="J32" s="289"/>
      <c r="K32" s="289"/>
      <c r="L32" s="289"/>
      <c r="M32" s="289"/>
      <c r="N32" s="289"/>
      <c r="O32" s="289"/>
      <c r="P32" s="289"/>
      <c r="Q32" s="289"/>
      <c r="R32" s="289"/>
      <c r="S32" s="289"/>
      <c r="T32" s="222">
        <f t="shared" si="1"/>
        <v>0.89949966965174133</v>
      </c>
    </row>
    <row r="33" spans="1:20" ht="18">
      <c r="A33" s="1"/>
      <c r="B33" s="1"/>
      <c r="C33" s="1"/>
      <c r="D33" s="61"/>
      <c r="E33" s="1"/>
      <c r="F33" s="1"/>
      <c r="G33" s="1"/>
      <c r="H33" s="1"/>
      <c r="I33" s="1"/>
      <c r="J33" s="1"/>
      <c r="K33" s="1"/>
      <c r="L33" s="1"/>
      <c r="M33" s="1"/>
      <c r="N33" s="1"/>
      <c r="O33" s="1"/>
      <c r="P33" s="1"/>
      <c r="Q33" s="1"/>
      <c r="R33" s="1"/>
      <c r="S33" s="1"/>
      <c r="T33" s="1"/>
    </row>
    <row r="34" spans="1:20" ht="18">
      <c r="A34" s="1"/>
      <c r="B34" s="1"/>
      <c r="C34" s="1"/>
      <c r="D34" s="61"/>
      <c r="E34" s="1"/>
      <c r="F34" s="1"/>
      <c r="G34" s="1"/>
      <c r="H34" s="1"/>
      <c r="I34" s="1"/>
      <c r="J34" s="1"/>
      <c r="K34" s="1"/>
      <c r="L34" s="1"/>
      <c r="M34" s="1"/>
      <c r="N34" s="1"/>
      <c r="O34" s="1"/>
      <c r="P34" s="1"/>
      <c r="Q34" s="1"/>
      <c r="R34" s="1"/>
      <c r="S34" s="1"/>
      <c r="T34" s="1"/>
    </row>
    <row r="35" spans="1:20">
      <c r="C35" s="147"/>
      <c r="N35" s="147"/>
      <c r="P35" s="147"/>
    </row>
    <row r="36" spans="1:20">
      <c r="P36" s="147"/>
    </row>
  </sheetData>
  <mergeCells count="23">
    <mergeCell ref="K5:K8"/>
    <mergeCell ref="P6:P8"/>
    <mergeCell ref="H5:H8"/>
    <mergeCell ref="E5:E8"/>
    <mergeCell ref="M5:M8"/>
    <mergeCell ref="N5:N8"/>
    <mergeCell ref="O5:P5"/>
    <mergeCell ref="A2:T2"/>
    <mergeCell ref="A3:T3"/>
    <mergeCell ref="T5:T8"/>
    <mergeCell ref="L5:L8"/>
    <mergeCell ref="G5:G8"/>
    <mergeCell ref="I5:I8"/>
    <mergeCell ref="Q5:Q8"/>
    <mergeCell ref="O6:O8"/>
    <mergeCell ref="J5:J8"/>
    <mergeCell ref="R5:R8"/>
    <mergeCell ref="S5:S8"/>
    <mergeCell ref="A5:A8"/>
    <mergeCell ref="B5:B8"/>
    <mergeCell ref="C5:C8"/>
    <mergeCell ref="D5:D8"/>
    <mergeCell ref="F5:F8"/>
  </mergeCells>
  <phoneticPr fontId="15" type="noConversion"/>
  <pageMargins left="0.23622047244094491" right="0.19685039370078741" top="0.59055118110236227" bottom="0.51181102362204722" header="0" footer="0.35433070866141736"/>
  <pageSetup paperSize="9" scale="4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P39"/>
  <sheetViews>
    <sheetView zoomScaleNormal="100" workbookViewId="0">
      <pane xSplit="3" ySplit="8" topLeftCell="D9" activePane="bottomRight" state="frozen"/>
      <selection pane="topRight" activeCell="D1" sqref="D1"/>
      <selection pane="bottomLeft" activeCell="A10" sqref="A10"/>
      <selection pane="bottomRight" activeCell="D17" sqref="D17"/>
    </sheetView>
  </sheetViews>
  <sheetFormatPr defaultColWidth="9" defaultRowHeight="15.5"/>
  <cols>
    <col min="1" max="1" width="5.84375" style="39" customWidth="1"/>
    <col min="2" max="2" width="22.84375" style="39" customWidth="1"/>
    <col min="3" max="3" width="17" style="39" customWidth="1"/>
    <col min="4" max="6" width="15.23046875" style="39" customWidth="1"/>
    <col min="7" max="7" width="10.23046875" style="39" hidden="1" customWidth="1"/>
    <col min="8" max="11" width="15.4609375" style="39" customWidth="1"/>
    <col min="12" max="12" width="4.23046875" style="39" customWidth="1"/>
    <col min="13" max="13" width="13.07421875" style="39" customWidth="1"/>
    <col min="14" max="14" width="14.53515625" style="39" customWidth="1"/>
    <col min="15" max="15" width="13.07421875" style="39" customWidth="1"/>
    <col min="16" max="16" width="8.4609375" style="39" customWidth="1"/>
    <col min="17" max="17" width="9.07421875" style="39" bestFit="1" customWidth="1"/>
    <col min="18" max="21" width="9" style="39"/>
    <col min="22" max="22" width="10.4609375" style="39" bestFit="1" customWidth="1"/>
    <col min="23" max="16384" width="9" style="39"/>
  </cols>
  <sheetData>
    <row r="1" spans="1:16" ht="16.5" customHeight="1">
      <c r="A1" s="40"/>
      <c r="B1" s="40"/>
      <c r="C1" s="41"/>
      <c r="D1" s="41"/>
      <c r="E1" s="41"/>
      <c r="F1" s="41"/>
      <c r="G1" s="41"/>
      <c r="H1" s="41"/>
      <c r="I1" s="42"/>
      <c r="J1" s="442" t="s">
        <v>95</v>
      </c>
      <c r="K1" s="442"/>
      <c r="L1" s="72"/>
    </row>
    <row r="2" spans="1:16" s="44" customFormat="1" ht="18" customHeight="1">
      <c r="A2" s="63" t="s">
        <v>286</v>
      </c>
      <c r="B2" s="63"/>
      <c r="C2" s="53"/>
      <c r="D2" s="53"/>
      <c r="E2" s="53"/>
      <c r="F2" s="53"/>
      <c r="G2" s="53"/>
      <c r="H2" s="53"/>
      <c r="I2" s="53"/>
      <c r="J2" s="53"/>
      <c r="K2" s="53"/>
      <c r="L2" s="53"/>
    </row>
    <row r="3" spans="1:16" s="44" customFormat="1" ht="18" customHeight="1">
      <c r="A3" s="63" t="s">
        <v>256</v>
      </c>
      <c r="B3" s="63"/>
      <c r="C3" s="53"/>
      <c r="D3" s="53"/>
      <c r="E3" s="53"/>
      <c r="F3" s="53"/>
      <c r="G3" s="53"/>
      <c r="H3" s="53"/>
      <c r="I3" s="53"/>
      <c r="J3" s="53"/>
      <c r="K3" s="53"/>
      <c r="L3" s="53"/>
    </row>
    <row r="4" spans="1:16" s="1" customFormat="1" ht="18" customHeight="1">
      <c r="A4" s="443" t="str">
        <f>'B48'!A3</f>
        <v>(Kèm theo Báo cáo số:          /BC-UBND ngày       /3/2026 của UBND xã Tuần Giáo)</v>
      </c>
      <c r="B4" s="443"/>
      <c r="C4" s="443"/>
      <c r="D4" s="443"/>
      <c r="E4" s="443"/>
      <c r="F4" s="443"/>
      <c r="G4" s="443"/>
      <c r="H4" s="443"/>
      <c r="I4" s="443"/>
      <c r="J4" s="443"/>
      <c r="K4" s="443"/>
      <c r="L4" s="37"/>
    </row>
    <row r="5" spans="1:16" ht="17.25" customHeight="1">
      <c r="A5" s="43"/>
      <c r="B5" s="64"/>
      <c r="C5" s="54"/>
      <c r="D5" s="61"/>
      <c r="E5" s="200"/>
      <c r="F5" s="65"/>
      <c r="G5" s="205"/>
      <c r="H5" s="65"/>
      <c r="I5" s="65"/>
      <c r="J5" s="422" t="s">
        <v>90</v>
      </c>
      <c r="K5" s="422"/>
      <c r="L5" s="78"/>
      <c r="M5" s="54"/>
      <c r="N5" s="54"/>
    </row>
    <row r="6" spans="1:16" s="38" customFormat="1" ht="14.25" customHeight="1">
      <c r="A6" s="471" t="s">
        <v>34</v>
      </c>
      <c r="B6" s="462" t="s">
        <v>20</v>
      </c>
      <c r="C6" s="461" t="s">
        <v>96</v>
      </c>
      <c r="D6" s="461" t="s">
        <v>27</v>
      </c>
      <c r="E6" s="461"/>
      <c r="F6" s="461"/>
      <c r="G6" s="461"/>
      <c r="H6" s="461" t="s">
        <v>97</v>
      </c>
      <c r="I6" s="461" t="s">
        <v>98</v>
      </c>
      <c r="J6" s="461" t="s">
        <v>21</v>
      </c>
      <c r="K6" s="461"/>
      <c r="L6" s="70"/>
      <c r="M6" s="54"/>
      <c r="N6" s="54"/>
    </row>
    <row r="7" spans="1:16" s="38" customFormat="1" ht="30" customHeight="1">
      <c r="A7" s="463"/>
      <c r="B7" s="462"/>
      <c r="C7" s="461"/>
      <c r="D7" s="195" t="s">
        <v>153</v>
      </c>
      <c r="E7" s="195" t="s">
        <v>99</v>
      </c>
      <c r="F7" s="195" t="s">
        <v>224</v>
      </c>
      <c r="G7" s="195"/>
      <c r="H7" s="461"/>
      <c r="I7" s="461"/>
      <c r="J7" s="195" t="s">
        <v>152</v>
      </c>
      <c r="K7" s="195" t="s">
        <v>100</v>
      </c>
      <c r="L7" s="70"/>
      <c r="M7" s="54"/>
      <c r="N7" s="54"/>
    </row>
    <row r="8" spans="1:16" s="74" customFormat="1" ht="12.75" customHeight="1">
      <c r="A8" s="73" t="s">
        <v>2</v>
      </c>
      <c r="B8" s="73" t="s">
        <v>3</v>
      </c>
      <c r="C8" s="73" t="s">
        <v>225</v>
      </c>
      <c r="D8" s="57">
        <v>2</v>
      </c>
      <c r="E8" s="57">
        <v>3</v>
      </c>
      <c r="F8" s="57">
        <v>4</v>
      </c>
      <c r="G8" s="57"/>
      <c r="H8" s="57">
        <v>5</v>
      </c>
      <c r="I8" s="73" t="s">
        <v>226</v>
      </c>
      <c r="J8" s="57">
        <v>7</v>
      </c>
      <c r="K8" s="73">
        <v>8</v>
      </c>
      <c r="L8" s="79"/>
      <c r="M8" s="162"/>
      <c r="N8" s="162"/>
    </row>
    <row r="9" spans="1:16" s="55" customFormat="1" ht="18" customHeight="1">
      <c r="A9" s="291"/>
      <c r="B9" s="292" t="s">
        <v>19</v>
      </c>
      <c r="C9" s="293">
        <f t="shared" ref="C9:K9" si="0">SUM(C10:C31)</f>
        <v>0</v>
      </c>
      <c r="D9" s="293">
        <f t="shared" si="0"/>
        <v>0</v>
      </c>
      <c r="E9" s="293">
        <f t="shared" si="0"/>
        <v>0</v>
      </c>
      <c r="F9" s="293">
        <f t="shared" si="0"/>
        <v>0</v>
      </c>
      <c r="G9" s="293">
        <f t="shared" si="0"/>
        <v>0</v>
      </c>
      <c r="H9" s="293">
        <f t="shared" si="0"/>
        <v>0</v>
      </c>
      <c r="I9" s="293">
        <f t="shared" si="0"/>
        <v>0</v>
      </c>
      <c r="J9" s="293">
        <f t="shared" si="0"/>
        <v>0</v>
      </c>
      <c r="K9" s="293">
        <f t="shared" si="0"/>
        <v>0</v>
      </c>
      <c r="L9" s="80"/>
      <c r="M9" s="54"/>
      <c r="N9" s="38"/>
    </row>
    <row r="10" spans="1:16" s="55" customFormat="1" ht="18" customHeight="1">
      <c r="A10" s="294">
        <v>1</v>
      </c>
      <c r="B10" s="280" t="s">
        <v>279</v>
      </c>
      <c r="C10" s="289">
        <f t="shared" ref="C10:C31" si="1">SUM(D10:F10)-G10</f>
        <v>0</v>
      </c>
      <c r="D10" s="289"/>
      <c r="E10" s="289"/>
      <c r="F10" s="289"/>
      <c r="G10" s="289"/>
      <c r="H10" s="289"/>
      <c r="I10" s="289">
        <f t="shared" ref="I10:I31" si="2">C10-H10</f>
        <v>0</v>
      </c>
      <c r="J10" s="289"/>
      <c r="K10" s="289">
        <f t="shared" ref="K10:K31" si="3">C10-H10-J10</f>
        <v>0</v>
      </c>
      <c r="L10" s="54"/>
      <c r="M10" s="54"/>
      <c r="N10" s="54"/>
    </row>
    <row r="11" spans="1:16" s="55" customFormat="1" ht="18" customHeight="1">
      <c r="A11" s="294">
        <v>2</v>
      </c>
      <c r="B11" s="280" t="s">
        <v>280</v>
      </c>
      <c r="C11" s="289">
        <f t="shared" si="1"/>
        <v>0</v>
      </c>
      <c r="D11" s="289"/>
      <c r="E11" s="289"/>
      <c r="F11" s="289"/>
      <c r="G11" s="289"/>
      <c r="H11" s="289"/>
      <c r="I11" s="289">
        <f t="shared" si="2"/>
        <v>0</v>
      </c>
      <c r="J11" s="289"/>
      <c r="K11" s="289">
        <f t="shared" si="3"/>
        <v>0</v>
      </c>
      <c r="L11" s="54"/>
      <c r="M11" s="54"/>
      <c r="N11" s="54"/>
    </row>
    <row r="12" spans="1:16" s="55" customFormat="1" ht="18" customHeight="1">
      <c r="A12" s="294">
        <v>3</v>
      </c>
      <c r="B12" s="280" t="s">
        <v>89</v>
      </c>
      <c r="C12" s="289">
        <f t="shared" si="1"/>
        <v>0</v>
      </c>
      <c r="D12" s="289"/>
      <c r="E12" s="289"/>
      <c r="F12" s="289"/>
      <c r="G12" s="289"/>
      <c r="H12" s="289"/>
      <c r="I12" s="289">
        <f t="shared" si="2"/>
        <v>0</v>
      </c>
      <c r="J12" s="289"/>
      <c r="K12" s="289">
        <f t="shared" si="3"/>
        <v>0</v>
      </c>
      <c r="L12" s="54"/>
      <c r="M12" s="54"/>
      <c r="N12" s="54"/>
    </row>
    <row r="13" spans="1:16" s="55" customFormat="1" ht="18" customHeight="1">
      <c r="A13" s="294">
        <v>4</v>
      </c>
      <c r="B13" s="280" t="s">
        <v>263</v>
      </c>
      <c r="C13" s="289">
        <f t="shared" si="1"/>
        <v>0</v>
      </c>
      <c r="D13" s="289"/>
      <c r="E13" s="289"/>
      <c r="F13" s="289"/>
      <c r="G13" s="289"/>
      <c r="H13" s="289"/>
      <c r="I13" s="289">
        <f t="shared" si="2"/>
        <v>0</v>
      </c>
      <c r="J13" s="289"/>
      <c r="K13" s="289">
        <f t="shared" si="3"/>
        <v>0</v>
      </c>
      <c r="L13" s="54"/>
      <c r="M13" s="54"/>
      <c r="N13" s="54"/>
      <c r="O13" s="80"/>
      <c r="P13" s="80"/>
    </row>
    <row r="14" spans="1:16" s="55" customFormat="1" ht="18" customHeight="1">
      <c r="A14" s="294">
        <v>5</v>
      </c>
      <c r="B14" s="280" t="s">
        <v>281</v>
      </c>
      <c r="C14" s="289">
        <f t="shared" si="1"/>
        <v>0</v>
      </c>
      <c r="D14" s="289"/>
      <c r="E14" s="289"/>
      <c r="F14" s="289"/>
      <c r="G14" s="289"/>
      <c r="H14" s="289"/>
      <c r="I14" s="289">
        <f t="shared" si="2"/>
        <v>0</v>
      </c>
      <c r="J14" s="289"/>
      <c r="K14" s="289">
        <f t="shared" si="3"/>
        <v>0</v>
      </c>
      <c r="L14" s="54"/>
      <c r="M14" s="54"/>
      <c r="N14" s="54"/>
      <c r="O14" s="80"/>
      <c r="P14" s="80"/>
    </row>
    <row r="15" spans="1:16" s="55" customFormat="1" ht="18" customHeight="1">
      <c r="A15" s="294">
        <v>6</v>
      </c>
      <c r="B15" s="280" t="s">
        <v>282</v>
      </c>
      <c r="C15" s="289">
        <f t="shared" si="1"/>
        <v>0</v>
      </c>
      <c r="D15" s="289"/>
      <c r="E15" s="289"/>
      <c r="F15" s="289"/>
      <c r="G15" s="289"/>
      <c r="H15" s="289"/>
      <c r="I15" s="289">
        <f t="shared" si="2"/>
        <v>0</v>
      </c>
      <c r="J15" s="289"/>
      <c r="K15" s="289">
        <f t="shared" si="3"/>
        <v>0</v>
      </c>
      <c r="L15" s="54"/>
      <c r="M15" s="54"/>
      <c r="N15" s="54"/>
      <c r="O15" s="80"/>
      <c r="P15" s="80"/>
    </row>
    <row r="16" spans="1:16" s="55" customFormat="1" ht="18" customHeight="1">
      <c r="A16" s="294">
        <v>7</v>
      </c>
      <c r="B16" s="280" t="s">
        <v>262</v>
      </c>
      <c r="C16" s="289">
        <f t="shared" si="1"/>
        <v>0</v>
      </c>
      <c r="D16" s="289"/>
      <c r="E16" s="289"/>
      <c r="F16" s="289"/>
      <c r="G16" s="289"/>
      <c r="H16" s="289"/>
      <c r="I16" s="289">
        <f t="shared" si="2"/>
        <v>0</v>
      </c>
      <c r="J16" s="289"/>
      <c r="K16" s="289">
        <f t="shared" si="3"/>
        <v>0</v>
      </c>
      <c r="L16" s="54"/>
      <c r="M16" s="54"/>
      <c r="N16" s="54"/>
      <c r="O16" s="80"/>
      <c r="P16" s="80"/>
    </row>
    <row r="17" spans="1:16" s="55" customFormat="1" ht="18" customHeight="1">
      <c r="A17" s="294">
        <v>8</v>
      </c>
      <c r="B17" s="280" t="s">
        <v>184</v>
      </c>
      <c r="C17" s="289">
        <f t="shared" si="1"/>
        <v>0</v>
      </c>
      <c r="D17" s="289"/>
      <c r="E17" s="289"/>
      <c r="F17" s="289"/>
      <c r="G17" s="289"/>
      <c r="H17" s="289"/>
      <c r="I17" s="289">
        <f t="shared" si="2"/>
        <v>0</v>
      </c>
      <c r="J17" s="289"/>
      <c r="K17" s="289">
        <f t="shared" si="3"/>
        <v>0</v>
      </c>
      <c r="L17" s="54"/>
      <c r="M17" s="54"/>
      <c r="N17" s="54"/>
      <c r="O17" s="80"/>
      <c r="P17" s="80"/>
    </row>
    <row r="18" spans="1:16" s="55" customFormat="1" ht="18" customHeight="1">
      <c r="A18" s="294">
        <v>9</v>
      </c>
      <c r="B18" s="280" t="s">
        <v>266</v>
      </c>
      <c r="C18" s="289">
        <f t="shared" si="1"/>
        <v>0</v>
      </c>
      <c r="D18" s="289"/>
      <c r="E18" s="289"/>
      <c r="F18" s="289"/>
      <c r="G18" s="289"/>
      <c r="H18" s="289"/>
      <c r="I18" s="289">
        <f t="shared" si="2"/>
        <v>0</v>
      </c>
      <c r="J18" s="289"/>
      <c r="K18" s="289">
        <f t="shared" si="3"/>
        <v>0</v>
      </c>
      <c r="L18" s="54"/>
      <c r="M18" s="54"/>
      <c r="N18" s="54"/>
      <c r="O18" s="80"/>
      <c r="P18" s="80"/>
    </row>
    <row r="19" spans="1:16" s="55" customFormat="1" ht="18" customHeight="1">
      <c r="A19" s="294">
        <v>10</v>
      </c>
      <c r="B19" s="280" t="s">
        <v>267</v>
      </c>
      <c r="C19" s="289">
        <f t="shared" si="1"/>
        <v>0</v>
      </c>
      <c r="D19" s="289"/>
      <c r="E19" s="289"/>
      <c r="F19" s="289"/>
      <c r="G19" s="289"/>
      <c r="H19" s="289"/>
      <c r="I19" s="289">
        <f t="shared" si="2"/>
        <v>0</v>
      </c>
      <c r="J19" s="289"/>
      <c r="K19" s="289">
        <f t="shared" si="3"/>
        <v>0</v>
      </c>
      <c r="L19" s="54"/>
      <c r="M19" s="54"/>
      <c r="N19" s="54"/>
      <c r="O19" s="80"/>
      <c r="P19" s="80"/>
    </row>
    <row r="20" spans="1:16" s="55" customFormat="1" ht="18" customHeight="1">
      <c r="A20" s="294">
        <v>11</v>
      </c>
      <c r="B20" s="280" t="s">
        <v>268</v>
      </c>
      <c r="C20" s="289">
        <f t="shared" si="1"/>
        <v>0</v>
      </c>
      <c r="D20" s="289"/>
      <c r="E20" s="289"/>
      <c r="F20" s="289"/>
      <c r="G20" s="289"/>
      <c r="H20" s="289"/>
      <c r="I20" s="289">
        <f t="shared" si="2"/>
        <v>0</v>
      </c>
      <c r="J20" s="289"/>
      <c r="K20" s="289">
        <f t="shared" si="3"/>
        <v>0</v>
      </c>
      <c r="L20" s="54"/>
      <c r="M20" s="54"/>
      <c r="N20" s="54"/>
    </row>
    <row r="21" spans="1:16" s="55" customFormat="1" ht="18" customHeight="1">
      <c r="A21" s="294">
        <v>12</v>
      </c>
      <c r="B21" s="280" t="s">
        <v>269</v>
      </c>
      <c r="C21" s="289">
        <f t="shared" si="1"/>
        <v>0</v>
      </c>
      <c r="D21" s="289"/>
      <c r="E21" s="289"/>
      <c r="F21" s="289"/>
      <c r="G21" s="289"/>
      <c r="H21" s="289"/>
      <c r="I21" s="289">
        <f t="shared" si="2"/>
        <v>0</v>
      </c>
      <c r="J21" s="289"/>
      <c r="K21" s="289">
        <f t="shared" si="3"/>
        <v>0</v>
      </c>
      <c r="L21" s="54"/>
      <c r="M21" s="54"/>
      <c r="N21" s="54"/>
    </row>
    <row r="22" spans="1:16" s="55" customFormat="1" ht="18" customHeight="1">
      <c r="A22" s="294">
        <v>13</v>
      </c>
      <c r="B22" s="280" t="s">
        <v>270</v>
      </c>
      <c r="C22" s="289">
        <f t="shared" si="1"/>
        <v>0</v>
      </c>
      <c r="D22" s="289"/>
      <c r="E22" s="289"/>
      <c r="F22" s="289"/>
      <c r="G22" s="289"/>
      <c r="H22" s="289"/>
      <c r="I22" s="289">
        <f t="shared" si="2"/>
        <v>0</v>
      </c>
      <c r="J22" s="289"/>
      <c r="K22" s="289">
        <f t="shared" si="3"/>
        <v>0</v>
      </c>
      <c r="L22" s="54"/>
      <c r="M22" s="54"/>
      <c r="N22" s="54"/>
    </row>
    <row r="23" spans="1:16" s="38" customFormat="1" ht="18" customHeight="1">
      <c r="A23" s="294">
        <v>14</v>
      </c>
      <c r="B23" s="280" t="s">
        <v>271</v>
      </c>
      <c r="C23" s="289">
        <f t="shared" si="1"/>
        <v>0</v>
      </c>
      <c r="D23" s="289"/>
      <c r="E23" s="289"/>
      <c r="F23" s="289"/>
      <c r="G23" s="289"/>
      <c r="H23" s="289"/>
      <c r="I23" s="289">
        <f t="shared" si="2"/>
        <v>0</v>
      </c>
      <c r="J23" s="289"/>
      <c r="K23" s="289">
        <f t="shared" si="3"/>
        <v>0</v>
      </c>
      <c r="L23" s="54"/>
      <c r="M23" s="54"/>
      <c r="N23" s="54"/>
    </row>
    <row r="24" spans="1:16" s="55" customFormat="1" ht="18" customHeight="1">
      <c r="A24" s="294">
        <v>15</v>
      </c>
      <c r="B24" s="280" t="s">
        <v>272</v>
      </c>
      <c r="C24" s="289">
        <f t="shared" si="1"/>
        <v>0</v>
      </c>
      <c r="D24" s="289"/>
      <c r="E24" s="289"/>
      <c r="F24" s="289"/>
      <c r="G24" s="289"/>
      <c r="H24" s="289"/>
      <c r="I24" s="289">
        <f t="shared" si="2"/>
        <v>0</v>
      </c>
      <c r="J24" s="289"/>
      <c r="K24" s="289">
        <f t="shared" si="3"/>
        <v>0</v>
      </c>
      <c r="L24" s="54"/>
      <c r="M24" s="54"/>
      <c r="N24" s="54"/>
    </row>
    <row r="25" spans="1:16" s="55" customFormat="1" ht="18" customHeight="1">
      <c r="A25" s="294">
        <v>16</v>
      </c>
      <c r="B25" s="280" t="s">
        <v>273</v>
      </c>
      <c r="C25" s="289">
        <f t="shared" si="1"/>
        <v>0</v>
      </c>
      <c r="D25" s="289"/>
      <c r="E25" s="289"/>
      <c r="F25" s="289"/>
      <c r="G25" s="289"/>
      <c r="H25" s="289"/>
      <c r="I25" s="289">
        <f t="shared" si="2"/>
        <v>0</v>
      </c>
      <c r="J25" s="289"/>
      <c r="K25" s="289">
        <f t="shared" si="3"/>
        <v>0</v>
      </c>
      <c r="L25" s="54"/>
      <c r="M25" s="54"/>
      <c r="N25" s="54"/>
    </row>
    <row r="26" spans="1:16" s="38" customFormat="1" ht="18" customHeight="1">
      <c r="A26" s="294">
        <v>17</v>
      </c>
      <c r="B26" s="280" t="s">
        <v>274</v>
      </c>
      <c r="C26" s="289">
        <f t="shared" si="1"/>
        <v>0</v>
      </c>
      <c r="D26" s="289"/>
      <c r="E26" s="289"/>
      <c r="F26" s="289"/>
      <c r="G26" s="289"/>
      <c r="H26" s="289"/>
      <c r="I26" s="289">
        <f t="shared" si="2"/>
        <v>0</v>
      </c>
      <c r="J26" s="289"/>
      <c r="K26" s="289">
        <f t="shared" si="3"/>
        <v>0</v>
      </c>
      <c r="L26" s="54"/>
      <c r="M26" s="54"/>
      <c r="N26" s="54"/>
    </row>
    <row r="27" spans="1:16" s="55" customFormat="1" ht="18" customHeight="1">
      <c r="A27" s="294">
        <v>18</v>
      </c>
      <c r="B27" s="280" t="s">
        <v>275</v>
      </c>
      <c r="C27" s="289">
        <f t="shared" si="1"/>
        <v>0</v>
      </c>
      <c r="D27" s="289"/>
      <c r="E27" s="289"/>
      <c r="F27" s="289"/>
      <c r="G27" s="289"/>
      <c r="H27" s="289"/>
      <c r="I27" s="289">
        <f t="shared" si="2"/>
        <v>0</v>
      </c>
      <c r="J27" s="289"/>
      <c r="K27" s="289">
        <f t="shared" si="3"/>
        <v>0</v>
      </c>
      <c r="L27" s="54"/>
      <c r="M27" s="54"/>
      <c r="N27" s="54"/>
    </row>
    <row r="28" spans="1:16" s="55" customFormat="1" ht="18" customHeight="1">
      <c r="A28" s="294">
        <v>19</v>
      </c>
      <c r="B28" s="280" t="s">
        <v>276</v>
      </c>
      <c r="C28" s="289">
        <f t="shared" si="1"/>
        <v>0</v>
      </c>
      <c r="D28" s="289"/>
      <c r="E28" s="289"/>
      <c r="F28" s="289"/>
      <c r="G28" s="289"/>
      <c r="H28" s="289"/>
      <c r="I28" s="289">
        <f t="shared" si="2"/>
        <v>0</v>
      </c>
      <c r="J28" s="289"/>
      <c r="K28" s="289">
        <f t="shared" si="3"/>
        <v>0</v>
      </c>
      <c r="L28" s="54"/>
      <c r="M28" s="54"/>
      <c r="N28" s="54"/>
    </row>
    <row r="29" spans="1:16" s="55" customFormat="1" ht="18" customHeight="1">
      <c r="A29" s="294">
        <v>20</v>
      </c>
      <c r="B29" s="280" t="s">
        <v>277</v>
      </c>
      <c r="C29" s="289">
        <f t="shared" si="1"/>
        <v>0</v>
      </c>
      <c r="D29" s="289"/>
      <c r="E29" s="289"/>
      <c r="F29" s="289"/>
      <c r="G29" s="289"/>
      <c r="H29" s="289"/>
      <c r="I29" s="289">
        <f t="shared" si="2"/>
        <v>0</v>
      </c>
      <c r="J29" s="289"/>
      <c r="K29" s="289">
        <f t="shared" si="3"/>
        <v>0</v>
      </c>
      <c r="L29" s="54"/>
      <c r="M29" s="54"/>
      <c r="N29" s="54"/>
    </row>
    <row r="30" spans="1:16" s="55" customFormat="1" ht="18" customHeight="1">
      <c r="A30" s="294">
        <v>21</v>
      </c>
      <c r="B30" s="280" t="s">
        <v>278</v>
      </c>
      <c r="C30" s="289">
        <f t="shared" si="1"/>
        <v>0</v>
      </c>
      <c r="D30" s="289"/>
      <c r="E30" s="289"/>
      <c r="F30" s="289"/>
      <c r="G30" s="289"/>
      <c r="H30" s="289"/>
      <c r="I30" s="289">
        <f t="shared" si="2"/>
        <v>0</v>
      </c>
      <c r="J30" s="289"/>
      <c r="K30" s="289">
        <f t="shared" si="3"/>
        <v>0</v>
      </c>
      <c r="L30" s="54"/>
      <c r="M30" s="54"/>
      <c r="N30" s="54"/>
    </row>
    <row r="31" spans="1:16" s="55" customFormat="1" ht="18" customHeight="1">
      <c r="A31" s="294">
        <v>22</v>
      </c>
      <c r="B31" s="280" t="s">
        <v>218</v>
      </c>
      <c r="C31" s="289">
        <f t="shared" si="1"/>
        <v>0</v>
      </c>
      <c r="D31" s="289"/>
      <c r="E31" s="289"/>
      <c r="F31" s="289"/>
      <c r="G31" s="289"/>
      <c r="H31" s="289"/>
      <c r="I31" s="289">
        <f t="shared" si="2"/>
        <v>0</v>
      </c>
      <c r="J31" s="289"/>
      <c r="K31" s="289">
        <f t="shared" si="3"/>
        <v>0</v>
      </c>
      <c r="L31" s="54"/>
      <c r="M31" s="54"/>
      <c r="N31" s="54"/>
    </row>
    <row r="33" spans="5:11">
      <c r="E33" s="54"/>
      <c r="F33" s="54"/>
      <c r="G33" s="54"/>
      <c r="H33" s="54"/>
      <c r="I33" s="54"/>
      <c r="J33" s="54"/>
      <c r="K33" s="54"/>
    </row>
    <row r="34" spans="5:11">
      <c r="E34" s="54"/>
      <c r="F34" s="54"/>
      <c r="G34" s="54"/>
      <c r="H34" s="54"/>
      <c r="I34" s="54"/>
      <c r="J34" s="54"/>
      <c r="K34" s="54"/>
    </row>
    <row r="35" spans="5:11">
      <c r="E35" s="54"/>
      <c r="F35" s="54"/>
      <c r="G35" s="54"/>
      <c r="H35" s="54"/>
      <c r="I35" s="54"/>
      <c r="J35" s="54"/>
      <c r="K35" s="54"/>
    </row>
    <row r="36" spans="5:11">
      <c r="E36" s="54"/>
      <c r="F36" s="54"/>
      <c r="G36" s="54"/>
      <c r="H36" s="54"/>
      <c r="I36" s="54"/>
      <c r="J36" s="54"/>
      <c r="K36" s="54"/>
    </row>
    <row r="37" spans="5:11">
      <c r="E37" s="54"/>
      <c r="F37" s="54"/>
      <c r="G37" s="54"/>
      <c r="H37" s="54"/>
      <c r="I37" s="54"/>
      <c r="J37" s="54"/>
      <c r="K37" s="54"/>
    </row>
    <row r="38" spans="5:11">
      <c r="E38" s="54"/>
      <c r="F38" s="54"/>
      <c r="G38" s="54"/>
      <c r="H38" s="54"/>
      <c r="I38" s="54"/>
      <c r="J38" s="54"/>
      <c r="K38" s="54"/>
    </row>
    <row r="39" spans="5:11">
      <c r="E39" s="54"/>
      <c r="F39" s="54"/>
      <c r="G39" s="54"/>
      <c r="H39" s="54"/>
      <c r="I39" s="54"/>
      <c r="J39" s="54"/>
      <c r="K39" s="54"/>
    </row>
  </sheetData>
  <mergeCells count="10">
    <mergeCell ref="J1:K1"/>
    <mergeCell ref="J5:K5"/>
    <mergeCell ref="A6:A7"/>
    <mergeCell ref="B6:B7"/>
    <mergeCell ref="C6:C7"/>
    <mergeCell ref="D6:G6"/>
    <mergeCell ref="H6:H7"/>
    <mergeCell ref="I6:I7"/>
    <mergeCell ref="J6:K6"/>
    <mergeCell ref="A4:K4"/>
  </mergeCells>
  <phoneticPr fontId="15" type="noConversion"/>
  <pageMargins left="0.43307086614173229" right="0" top="0.55118110236220474" bottom="0.27559055118110237" header="0" footer="0.23622047244094491"/>
  <pageSetup paperSize="9" scale="85"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4FC20C-EE1B-4C06-99B3-94D598A653AE}">
  <ds:schemaRefs>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www.w3.org/XML/1998/namespace"/>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B48</vt:lpstr>
      <vt:lpstr>B50</vt:lpstr>
      <vt:lpstr>B51</vt:lpstr>
      <vt:lpstr>B52</vt:lpstr>
      <vt:lpstr>B54</vt:lpstr>
      <vt:lpstr>B55</vt:lpstr>
      <vt:lpstr>B56</vt:lpstr>
      <vt:lpstr>B57</vt:lpstr>
      <vt:lpstr>B61-CTMTQG</vt:lpstr>
      <vt:lpstr>B62-ĐT</vt:lpstr>
      <vt:lpstr>Biểu 63-quỹ</vt:lpstr>
      <vt:lpstr>B64-thu DV</vt:lpstr>
      <vt:lpstr>'B62-ĐT'!Print_Area</vt:lpstr>
      <vt:lpstr>'B50'!Print_Titles</vt:lpstr>
      <vt:lpstr>'B51'!Print_Titles</vt:lpstr>
      <vt:lpstr>'B52'!Print_Titles</vt:lpstr>
      <vt:lpstr>'B56'!Print_Titles</vt:lpstr>
      <vt:lpstr>'B57'!Print_Titles</vt:lpstr>
      <vt:lpstr>'B61-CTMTQG'!Print_Titles</vt:lpstr>
      <vt:lpstr>'B62-ĐT'!Print_Titles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Võ Tá Cường</cp:lastModifiedBy>
  <cp:lastPrinted>2026-03-24T03:31:12Z</cp:lastPrinted>
  <dcterms:created xsi:type="dcterms:W3CDTF">2001-01-04T01:21:32Z</dcterms:created>
  <dcterms:modified xsi:type="dcterms:W3CDTF">2026-03-24T04:14:30Z</dcterms:modified>
</cp:coreProperties>
</file>